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" windowWidth="15192" windowHeight="11832" activeTab="4"/>
  </bookViews>
  <sheets>
    <sheet name="Доходы на 2024 г." sheetId="5" r:id="rId1"/>
    <sheet name="ПЗ" sheetId="2" r:id="rId2"/>
    <sheet name="_Приложение" sheetId="6" r:id="rId3"/>
    <sheet name="Приложение" sheetId="3" state="hidden" r:id="rId4"/>
    <sheet name="СД" sheetId="4" r:id="rId5"/>
  </sheets>
  <definedNames>
    <definedName name="_xlnm.Print_Titles" localSheetId="2">_Приложение!$10:$12</definedName>
    <definedName name="_xlnm.Print_Titles" localSheetId="0">'Доходы на 2024 г.'!$4:$6</definedName>
    <definedName name="_xlnm.Print_Titles" localSheetId="1">ПЗ!$2:$4</definedName>
    <definedName name="_xlnm.Print_Titles" localSheetId="3">Приложение!$10:$12</definedName>
    <definedName name="_xlnm.Print_Titles" localSheetId="4">СД!$10:$12</definedName>
    <definedName name="_xlnm.Print_Area" localSheetId="2">_Приложение!$A$53:$M$108</definedName>
    <definedName name="_xlnm.Print_Area" localSheetId="0">'Доходы на 2024 г.'!$A$1:$E$88</definedName>
    <definedName name="_xlnm.Print_Area" localSheetId="1">ПЗ!$A$45:$M$100</definedName>
    <definedName name="_xlnm.Print_Area" localSheetId="3">Приложение!$A$53:$K$105</definedName>
    <definedName name="_xlnm.Print_Area" localSheetId="4">СД!$A$1:$E$106</definedName>
  </definedNames>
  <calcPr calcId="125725"/>
</workbook>
</file>

<file path=xl/calcChain.xml><?xml version="1.0" encoding="utf-8"?>
<calcChain xmlns="http://schemas.openxmlformats.org/spreadsheetml/2006/main">
  <c r="M104" i="6"/>
  <c r="J104"/>
  <c r="G104"/>
  <c r="M103"/>
  <c r="M102" s="1"/>
  <c r="J103"/>
  <c r="E103"/>
  <c r="E102" s="1"/>
  <c r="L102"/>
  <c r="K102"/>
  <c r="I102"/>
  <c r="H102"/>
  <c r="G102"/>
  <c r="F102"/>
  <c r="D102"/>
  <c r="C102"/>
  <c r="G100"/>
  <c r="M99"/>
  <c r="G99"/>
  <c r="M98"/>
  <c r="M97"/>
  <c r="G97"/>
  <c r="M96"/>
  <c r="G96"/>
  <c r="M95"/>
  <c r="G95"/>
  <c r="M94"/>
  <c r="G94"/>
  <c r="M93"/>
  <c r="M92"/>
  <c r="G92"/>
  <c r="M91"/>
  <c r="M90" s="1"/>
  <c r="J91"/>
  <c r="J90" s="1"/>
  <c r="G91"/>
  <c r="L90"/>
  <c r="K90"/>
  <c r="I90"/>
  <c r="H90"/>
  <c r="F90"/>
  <c r="E90"/>
  <c r="C90"/>
  <c r="M88"/>
  <c r="J88"/>
  <c r="G88"/>
  <c r="M85"/>
  <c r="J85"/>
  <c r="G85"/>
  <c r="M84"/>
  <c r="J84"/>
  <c r="G84"/>
  <c r="M83"/>
  <c r="J83"/>
  <c r="G83"/>
  <c r="E83"/>
  <c r="M82"/>
  <c r="J82"/>
  <c r="G82"/>
  <c r="E82"/>
  <c r="M81"/>
  <c r="J81"/>
  <c r="G81"/>
  <c r="G73" s="1"/>
  <c r="L73"/>
  <c r="K73"/>
  <c r="I73"/>
  <c r="H73"/>
  <c r="F73"/>
  <c r="E73"/>
  <c r="C73"/>
  <c r="M71"/>
  <c r="J71"/>
  <c r="G71"/>
  <c r="G70"/>
  <c r="G69"/>
  <c r="M66"/>
  <c r="J66"/>
  <c r="G66"/>
  <c r="G65"/>
  <c r="G64"/>
  <c r="M63"/>
  <c r="J63"/>
  <c r="G63"/>
  <c r="G62"/>
  <c r="M61"/>
  <c r="J61"/>
  <c r="G61"/>
  <c r="L60"/>
  <c r="K60"/>
  <c r="J60"/>
  <c r="I60"/>
  <c r="H60"/>
  <c r="F60"/>
  <c r="E60"/>
  <c r="C60"/>
  <c r="M58"/>
  <c r="K58"/>
  <c r="K56" s="1"/>
  <c r="J58"/>
  <c r="J56" s="1"/>
  <c r="H58"/>
  <c r="M56"/>
  <c r="L56"/>
  <c r="I56"/>
  <c r="H56"/>
  <c r="G56"/>
  <c r="F56"/>
  <c r="E56"/>
  <c r="C56"/>
  <c r="F55"/>
  <c r="F53" s="1"/>
  <c r="D53"/>
  <c r="M45"/>
  <c r="K45"/>
  <c r="J45"/>
  <c r="H45"/>
  <c r="G45"/>
  <c r="E45"/>
  <c r="C45"/>
  <c r="M42"/>
  <c r="K42"/>
  <c r="J42"/>
  <c r="H42"/>
  <c r="G42"/>
  <c r="E42"/>
  <c r="C42"/>
  <c r="M37"/>
  <c r="M36" s="1"/>
  <c r="K37"/>
  <c r="J37"/>
  <c r="H37"/>
  <c r="G37"/>
  <c r="G36" s="1"/>
  <c r="E37"/>
  <c r="C37"/>
  <c r="C36" s="1"/>
  <c r="K36"/>
  <c r="J36"/>
  <c r="H36"/>
  <c r="E36"/>
  <c r="M32"/>
  <c r="M31" s="1"/>
  <c r="K32"/>
  <c r="J32"/>
  <c r="J31" s="1"/>
  <c r="H32"/>
  <c r="G32"/>
  <c r="E32"/>
  <c r="C32"/>
  <c r="C31" s="1"/>
  <c r="K31"/>
  <c r="H31"/>
  <c r="G31"/>
  <c r="E31"/>
  <c r="M26"/>
  <c r="K26"/>
  <c r="J26"/>
  <c r="H26"/>
  <c r="G26"/>
  <c r="E26"/>
  <c r="C26"/>
  <c r="M21"/>
  <c r="K21"/>
  <c r="J21"/>
  <c r="H21"/>
  <c r="G21"/>
  <c r="E21"/>
  <c r="C21"/>
  <c r="M18"/>
  <c r="K18"/>
  <c r="J18"/>
  <c r="H18"/>
  <c r="G18"/>
  <c r="E18"/>
  <c r="C18"/>
  <c r="E16"/>
  <c r="G16" s="1"/>
  <c r="M15"/>
  <c r="K15"/>
  <c r="K13" s="1"/>
  <c r="J15"/>
  <c r="H15"/>
  <c r="F15"/>
  <c r="F13" s="1"/>
  <c r="D15"/>
  <c r="D13" s="1"/>
  <c r="C15"/>
  <c r="H13"/>
  <c r="M104" i="3"/>
  <c r="J104"/>
  <c r="G104"/>
  <c r="G102" s="1"/>
  <c r="M103"/>
  <c r="J103"/>
  <c r="J102" s="1"/>
  <c r="E103"/>
  <c r="M102"/>
  <c r="L102"/>
  <c r="K102"/>
  <c r="I102"/>
  <c r="H102"/>
  <c r="F102"/>
  <c r="E102"/>
  <c r="D102"/>
  <c r="C102"/>
  <c r="G100"/>
  <c r="M99"/>
  <c r="G99"/>
  <c r="M98"/>
  <c r="M97"/>
  <c r="G97"/>
  <c r="M96"/>
  <c r="G96"/>
  <c r="M95"/>
  <c r="G95"/>
  <c r="M94"/>
  <c r="G94"/>
  <c r="M93"/>
  <c r="M92"/>
  <c r="G92"/>
  <c r="M91"/>
  <c r="M90" s="1"/>
  <c r="J91"/>
  <c r="G91"/>
  <c r="L90"/>
  <c r="K90"/>
  <c r="J90"/>
  <c r="I90"/>
  <c r="H90"/>
  <c r="F90"/>
  <c r="E90"/>
  <c r="C90"/>
  <c r="M88"/>
  <c r="J88"/>
  <c r="J73" s="1"/>
  <c r="G88"/>
  <c r="M85"/>
  <c r="J85"/>
  <c r="G85"/>
  <c r="M84"/>
  <c r="J84"/>
  <c r="G84"/>
  <c r="M83"/>
  <c r="J83"/>
  <c r="G83"/>
  <c r="E83"/>
  <c r="M82"/>
  <c r="J82"/>
  <c r="G82"/>
  <c r="E82"/>
  <c r="M81"/>
  <c r="M73" s="1"/>
  <c r="J81"/>
  <c r="G81"/>
  <c r="L73"/>
  <c r="K73"/>
  <c r="I73"/>
  <c r="H73"/>
  <c r="H55" s="1"/>
  <c r="H53" s="1"/>
  <c r="F73"/>
  <c r="E73"/>
  <c r="C73"/>
  <c r="M71"/>
  <c r="J71"/>
  <c r="G71"/>
  <c r="G70"/>
  <c r="G69"/>
  <c r="M66"/>
  <c r="J66"/>
  <c r="G66"/>
  <c r="G65"/>
  <c r="G64"/>
  <c r="M63"/>
  <c r="J63"/>
  <c r="G63"/>
  <c r="G62"/>
  <c r="M61"/>
  <c r="M60" s="1"/>
  <c r="J61"/>
  <c r="G61"/>
  <c r="L60"/>
  <c r="K60"/>
  <c r="I60"/>
  <c r="H60"/>
  <c r="G60"/>
  <c r="F60"/>
  <c r="E60"/>
  <c r="C60"/>
  <c r="M58"/>
  <c r="M56" s="1"/>
  <c r="K58"/>
  <c r="J58"/>
  <c r="J56" s="1"/>
  <c r="H58"/>
  <c r="L56"/>
  <c r="K56"/>
  <c r="I56"/>
  <c r="I55" s="1"/>
  <c r="I53" s="1"/>
  <c r="I106" s="1"/>
  <c r="H56"/>
  <c r="G56"/>
  <c r="F56"/>
  <c r="E56"/>
  <c r="E55" s="1"/>
  <c r="E53" s="1"/>
  <c r="C56"/>
  <c r="K55"/>
  <c r="K53" s="1"/>
  <c r="D53"/>
  <c r="M45"/>
  <c r="K45"/>
  <c r="J45"/>
  <c r="H45"/>
  <c r="G45"/>
  <c r="E45"/>
  <c r="C45"/>
  <c r="M42"/>
  <c r="K42"/>
  <c r="J42"/>
  <c r="H42"/>
  <c r="G42"/>
  <c r="E42"/>
  <c r="C42"/>
  <c r="M37"/>
  <c r="M36" s="1"/>
  <c r="K37"/>
  <c r="K36" s="1"/>
  <c r="J37"/>
  <c r="H37"/>
  <c r="H36" s="1"/>
  <c r="G37"/>
  <c r="G36" s="1"/>
  <c r="E37"/>
  <c r="E36" s="1"/>
  <c r="C37"/>
  <c r="J36"/>
  <c r="C36"/>
  <c r="M32"/>
  <c r="K32"/>
  <c r="K31" s="1"/>
  <c r="J32"/>
  <c r="H32"/>
  <c r="H31" s="1"/>
  <c r="G32"/>
  <c r="E32"/>
  <c r="E31" s="1"/>
  <c r="C32"/>
  <c r="M31"/>
  <c r="J31"/>
  <c r="G31"/>
  <c r="C31"/>
  <c r="M26"/>
  <c r="K26"/>
  <c r="J26"/>
  <c r="H26"/>
  <c r="G26"/>
  <c r="E26"/>
  <c r="C26"/>
  <c r="M21"/>
  <c r="K21"/>
  <c r="J21"/>
  <c r="H21"/>
  <c r="G21"/>
  <c r="E21"/>
  <c r="C21"/>
  <c r="M18"/>
  <c r="K18"/>
  <c r="J18"/>
  <c r="H18"/>
  <c r="G18"/>
  <c r="E18"/>
  <c r="C18"/>
  <c r="E16"/>
  <c r="G16" s="1"/>
  <c r="M15"/>
  <c r="K15"/>
  <c r="J15"/>
  <c r="H15"/>
  <c r="F15"/>
  <c r="D15"/>
  <c r="D13" s="1"/>
  <c r="D106" s="1"/>
  <c r="C15"/>
  <c r="F13"/>
  <c r="G96" i="2"/>
  <c r="J96"/>
  <c r="M96"/>
  <c r="D45"/>
  <c r="C94"/>
  <c r="D94"/>
  <c r="E94"/>
  <c r="F94"/>
  <c r="G94"/>
  <c r="H94"/>
  <c r="I94"/>
  <c r="K94"/>
  <c r="L94"/>
  <c r="M94"/>
  <c r="M95"/>
  <c r="E95"/>
  <c r="J95"/>
  <c r="J94" s="1"/>
  <c r="G15" i="3" l="1"/>
  <c r="G13" s="1"/>
  <c r="N15"/>
  <c r="N15" i="6"/>
  <c r="G15"/>
  <c r="G90" i="3"/>
  <c r="E15"/>
  <c r="J13"/>
  <c r="F55"/>
  <c r="F53" s="1"/>
  <c r="F106" s="1"/>
  <c r="L55"/>
  <c r="L53" s="1"/>
  <c r="L106" s="1"/>
  <c r="C55" i="6"/>
  <c r="C53" s="1"/>
  <c r="H55"/>
  <c r="H53" s="1"/>
  <c r="H106" s="1"/>
  <c r="G60"/>
  <c r="M60"/>
  <c r="G90"/>
  <c r="J102"/>
  <c r="M55" i="3"/>
  <c r="M53" s="1"/>
  <c r="G55" i="6"/>
  <c r="G53" s="1"/>
  <c r="C13" i="3"/>
  <c r="M13"/>
  <c r="K13"/>
  <c r="J60"/>
  <c r="C55"/>
  <c r="C53" s="1"/>
  <c r="E15" i="6"/>
  <c r="E13" s="1"/>
  <c r="J13"/>
  <c r="D106"/>
  <c r="L55"/>
  <c r="L53" s="1"/>
  <c r="L106" s="1"/>
  <c r="K55"/>
  <c r="K53" s="1"/>
  <c r="J73"/>
  <c r="J55" s="1"/>
  <c r="J53" s="1"/>
  <c r="J106" s="1"/>
  <c r="M73"/>
  <c r="E55"/>
  <c r="G73" i="3"/>
  <c r="I55" i="6"/>
  <c r="I53" s="1"/>
  <c r="I106" s="1"/>
  <c r="F106"/>
  <c r="G106"/>
  <c r="K106"/>
  <c r="E53"/>
  <c r="E106" s="1"/>
  <c r="C13"/>
  <c r="C106" s="1"/>
  <c r="G13"/>
  <c r="M13"/>
  <c r="M55"/>
  <c r="M53" s="1"/>
  <c r="C106" i="3"/>
  <c r="H13"/>
  <c r="J55"/>
  <c r="J53" s="1"/>
  <c r="J106" s="1"/>
  <c r="H106"/>
  <c r="E13"/>
  <c r="E106" s="1"/>
  <c r="K106"/>
  <c r="M106"/>
  <c r="G55"/>
  <c r="G53" s="1"/>
  <c r="G106" s="1"/>
  <c r="M63" i="2"/>
  <c r="J63"/>
  <c r="M106" i="6" l="1"/>
  <c r="F82" i="2"/>
  <c r="E82"/>
  <c r="G92"/>
  <c r="E107" i="3" l="1"/>
  <c r="I82" i="2"/>
  <c r="K82"/>
  <c r="L82"/>
  <c r="H82"/>
  <c r="G74"/>
  <c r="M58"/>
  <c r="J58"/>
  <c r="G58"/>
  <c r="M74"/>
  <c r="J74"/>
  <c r="E74"/>
  <c r="L48"/>
  <c r="I48"/>
  <c r="F48"/>
  <c r="G48"/>
  <c r="H65"/>
  <c r="I65"/>
  <c r="K65"/>
  <c r="L65"/>
  <c r="F65"/>
  <c r="F52"/>
  <c r="H52"/>
  <c r="I52"/>
  <c r="K52"/>
  <c r="L52"/>
  <c r="E52"/>
  <c r="M73"/>
  <c r="J73"/>
  <c r="G73"/>
  <c r="M76"/>
  <c r="J76"/>
  <c r="G76"/>
  <c r="M75"/>
  <c r="J75"/>
  <c r="G75"/>
  <c r="E75"/>
  <c r="G61"/>
  <c r="M80"/>
  <c r="J80"/>
  <c r="G80"/>
  <c r="G62"/>
  <c r="F47" l="1"/>
  <c r="F45" s="1"/>
  <c r="L47"/>
  <c r="I47"/>
  <c r="G63"/>
  <c r="G54"/>
  <c r="M91"/>
  <c r="M89"/>
  <c r="M90"/>
  <c r="M87"/>
  <c r="M88"/>
  <c r="M86"/>
  <c r="M85"/>
  <c r="M84"/>
  <c r="M55"/>
  <c r="J55"/>
  <c r="G55"/>
  <c r="G57"/>
  <c r="G56"/>
  <c r="G91"/>
  <c r="M53"/>
  <c r="M52" s="1"/>
  <c r="J53"/>
  <c r="J52" s="1"/>
  <c r="G53"/>
  <c r="M83"/>
  <c r="M82" s="1"/>
  <c r="J83"/>
  <c r="J82" s="1"/>
  <c r="G83"/>
  <c r="M77"/>
  <c r="M65" s="1"/>
  <c r="M50"/>
  <c r="M48" s="1"/>
  <c r="M37"/>
  <c r="M34"/>
  <c r="M29"/>
  <c r="M28" s="1"/>
  <c r="M24"/>
  <c r="M23" s="1"/>
  <c r="M18"/>
  <c r="M13"/>
  <c r="M10"/>
  <c r="M7"/>
  <c r="J77"/>
  <c r="J65" s="1"/>
  <c r="J50"/>
  <c r="J48" s="1"/>
  <c r="J37"/>
  <c r="J34"/>
  <c r="J29"/>
  <c r="J28" s="1"/>
  <c r="J24"/>
  <c r="J23"/>
  <c r="J18"/>
  <c r="J13"/>
  <c r="J10"/>
  <c r="J7"/>
  <c r="G77"/>
  <c r="G65" s="1"/>
  <c r="G88"/>
  <c r="G89"/>
  <c r="G87"/>
  <c r="G86"/>
  <c r="G84"/>
  <c r="M47" l="1"/>
  <c r="M45" s="1"/>
  <c r="M98" s="1"/>
  <c r="I98"/>
  <c r="I45"/>
  <c r="J47"/>
  <c r="J5"/>
  <c r="J107" i="3" s="1"/>
  <c r="G82" i="2"/>
  <c r="L45"/>
  <c r="L98" s="1"/>
  <c r="M5"/>
  <c r="M107" i="3" s="1"/>
  <c r="G52" i="2"/>
  <c r="G47" s="1"/>
  <c r="G45" s="1"/>
  <c r="G37"/>
  <c r="G34"/>
  <c r="G29"/>
  <c r="G28"/>
  <c r="G24"/>
  <c r="G23" s="1"/>
  <c r="G18"/>
  <c r="G13"/>
  <c r="G10"/>
  <c r="F7"/>
  <c r="F5" s="1"/>
  <c r="F98" s="1"/>
  <c r="J45" l="1"/>
  <c r="J98" s="1"/>
  <c r="D7" l="1"/>
  <c r="D5" s="1"/>
  <c r="D98" s="1"/>
  <c r="E8"/>
  <c r="E7" l="1"/>
  <c r="G8"/>
  <c r="E85" i="5"/>
  <c r="D85"/>
  <c r="C85"/>
  <c r="E80"/>
  <c r="D80"/>
  <c r="C80"/>
  <c r="E65"/>
  <c r="D65"/>
  <c r="C65"/>
  <c r="E54"/>
  <c r="D54"/>
  <c r="C54"/>
  <c r="E52"/>
  <c r="E50" s="1"/>
  <c r="D52"/>
  <c r="D50" s="1"/>
  <c r="C50"/>
  <c r="E39"/>
  <c r="D39"/>
  <c r="C39"/>
  <c r="E36"/>
  <c r="D36"/>
  <c r="C36"/>
  <c r="E31"/>
  <c r="D31"/>
  <c r="D30" s="1"/>
  <c r="C31"/>
  <c r="C30" s="1"/>
  <c r="E30"/>
  <c r="E26"/>
  <c r="E25" s="1"/>
  <c r="D26"/>
  <c r="D25" s="1"/>
  <c r="C26"/>
  <c r="C25" s="1"/>
  <c r="E20"/>
  <c r="D20"/>
  <c r="C20"/>
  <c r="E15"/>
  <c r="D15"/>
  <c r="C15"/>
  <c r="E12"/>
  <c r="D12"/>
  <c r="C12"/>
  <c r="E9"/>
  <c r="D9"/>
  <c r="C9"/>
  <c r="E7" l="1"/>
  <c r="G7" i="2"/>
  <c r="G5" s="1"/>
  <c r="G98" s="1"/>
  <c r="N7"/>
  <c r="G107" i="3"/>
  <c r="E49" i="5"/>
  <c r="E47" s="1"/>
  <c r="C49"/>
  <c r="C47" s="1"/>
  <c r="D49"/>
  <c r="D47" s="1"/>
  <c r="C7"/>
  <c r="D7"/>
  <c r="E88"/>
  <c r="D88" l="1"/>
  <c r="C88"/>
  <c r="E65" i="2"/>
  <c r="E48"/>
  <c r="E37"/>
  <c r="E34"/>
  <c r="E29"/>
  <c r="E28" s="1"/>
  <c r="E24"/>
  <c r="E23" s="1"/>
  <c r="E18"/>
  <c r="E13"/>
  <c r="E10"/>
  <c r="E5" l="1"/>
  <c r="E47"/>
  <c r="E45" s="1"/>
  <c r="E98" l="1"/>
  <c r="G100" s="1"/>
  <c r="C82"/>
  <c r="C65"/>
  <c r="C52"/>
  <c r="K50"/>
  <c r="K48" s="1"/>
  <c r="H50"/>
  <c r="H48" s="1"/>
  <c r="C48"/>
  <c r="K37"/>
  <c r="H37"/>
  <c r="C37"/>
  <c r="K34"/>
  <c r="H34"/>
  <c r="C34"/>
  <c r="K29"/>
  <c r="K28" s="1"/>
  <c r="H29"/>
  <c r="H28" s="1"/>
  <c r="C29"/>
  <c r="C28" s="1"/>
  <c r="K24"/>
  <c r="K23" s="1"/>
  <c r="H24"/>
  <c r="H23" s="1"/>
  <c r="C24"/>
  <c r="C23" s="1"/>
  <c r="K18"/>
  <c r="H18"/>
  <c r="C18"/>
  <c r="K13"/>
  <c r="H13"/>
  <c r="C13"/>
  <c r="K10"/>
  <c r="H10"/>
  <c r="C10"/>
  <c r="K7"/>
  <c r="H7"/>
  <c r="C7"/>
  <c r="H5" l="1"/>
  <c r="C47"/>
  <c r="C45" s="1"/>
  <c r="K47"/>
  <c r="K45" s="1"/>
  <c r="K5"/>
  <c r="H47"/>
  <c r="H45" s="1"/>
  <c r="C5"/>
  <c r="H98" l="1"/>
  <c r="J100" s="1"/>
  <c r="K98"/>
  <c r="M100" s="1"/>
  <c r="C98"/>
</calcChain>
</file>

<file path=xl/sharedStrings.xml><?xml version="1.0" encoding="utf-8"?>
<sst xmlns="http://schemas.openxmlformats.org/spreadsheetml/2006/main" count="797" uniqueCount="152">
  <si>
    <t>Приложение № 1</t>
  </si>
  <si>
    <t>к решению сессии первого созыва Собрания депутатов № __ от 22 декабря 2023 года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</si>
  <si>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</si>
  <si>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</si>
  <si>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</si>
  <si>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</si>
  <si>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</si>
  <si>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</si>
  <si>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</si>
  <si>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</si>
  <si>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</si>
  <si>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</si>
  <si>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</si>
  <si>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</si>
  <si>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</si>
  <si>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</si>
  <si>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</si>
  <si>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</si>
  <si>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</si>
  <si>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</si>
  <si>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</si>
  <si>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</si>
  <si>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</si>
  <si>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</si>
  <si>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</si>
  <si>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</si>
  <si>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</si>
  <si>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</si>
  <si>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</si>
  <si>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</si>
  <si>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</si>
  <si>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</si>
  <si>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</si>
  <si>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</si>
  <si>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</si>
  <si>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</si>
  <si>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</si>
  <si>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</si>
  <si>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</si>
  <si>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</si>
  <si>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</si>
  <si>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</si>
  <si>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</si>
  <si>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</si>
  <si>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</si>
  <si>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</si>
  <si>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</si>
  <si>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</si>
  <si>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</si>
  <si>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</si>
  <si>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</si>
  <si>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</si>
  <si>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</si>
  <si>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</si>
  <si>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</si>
  <si>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</si>
  <si>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</si>
  <si>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</si>
  <si>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</si>
  <si>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</si>
  <si>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</si>
  <si>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</si>
  <si>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</si>
  <si>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</si>
  <si>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</si>
  <si>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</si>
  <si>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</si>
  <si>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</si>
  <si>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</si>
  <si>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</si>
  <si>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</si>
  <si>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</si>
  <si>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</si>
  <si>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</si>
  <si>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</si>
  <si>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</si>
  <si>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>2 02 20302 14 0000 150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</si>
  <si>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</si>
  <si>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</si>
  <si>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</si>
  <si>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</si>
  <si>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</si>
  <si>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</si>
  <si>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</si>
  <si>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</si>
  <si>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</si>
  <si>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</si>
  <si>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</si>
  <si>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</si>
  <si>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</si>
  <si>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</si>
  <si>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</si>
  <si>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</si>
  <si>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</si>
  <si>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</si>
  <si>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</si>
  <si>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</si>
  <si>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</si>
  <si>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</si>
  <si>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</si>
  <si>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</si>
  <si>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</si>
  <si>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</si>
  <si>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</si>
  <si>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</si>
  <si>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</si>
  <si>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</si>
  <si>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</si>
  <si>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</si>
  <si>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</si>
  <si>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</si>
  <si>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</si>
  <si>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</si>
  <si>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</si>
  <si>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</si>
  <si>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</si>
  <si>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</si>
  <si>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</si>
  <si>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</si>
  <si>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</si>
  <si>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 Средства, поступающие от публично-правовой компании «Фонд развития территорий»</t>
  </si>
  <si>
    <t>Субсидии на выполнение государственных полномочий по предоставлению лицам, являющимся собственниками жилых помещений в многоквартирных домах, расположенных на территории Архангельской области и признанных в установленном порядке аварийными и подлежащими сносу или реконструкции, дополнительных мер поддержки по обеспечению жилыми помещениями на 2024 год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</si>
  <si>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</si>
  <si>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</si>
  <si>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</si>
  <si>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</si>
  <si>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</si>
  <si>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</si>
  <si>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</si>
  <si>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</si>
  <si>
    <t>16.02.</t>
  </si>
  <si>
    <t>к решению сессии первого созыва Собрания депутатов № __ от 16 февраля  2024 года</t>
  </si>
  <si>
    <t>Иные межбюджетные трансферты на развитие инициативных проектов в рамках регионального проекта "Комфортное Поморье"</t>
  </si>
  <si>
    <t>Иные межбюджетные трансферты на обеспечение мероприятий по организации предоставления дополнительных мер социальной поддержки семьям граждан, принимающим участие в СВО</t>
  </si>
  <si>
    <t>2 02 45 179 14 0000 150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</si>
  <si>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</si>
  <si>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расходов по созданию условий для обеспечения поселений  услугами торговли </t>
  </si>
  <si>
    <t>Иные межбюджетные трансферты на обновление материально-технической базы для организаций учебно-исследовательской, научно-практической, творческой деятельности, занятий физкультурой и спортом в образовательных организациях</t>
  </si>
  <si>
    <t>Субсидии на обеспечение комплексного развития сельских территорий (осуществлено строительство(приобретение) жилья гражданами,проживающими на сельских территориях</t>
  </si>
  <si>
    <t>Иные межбюджетные траснферты нв реализацию мероприятий по модернизации школьных систем образования  (ОБ)</t>
  </si>
  <si>
    <t>Иные межбюджетные трансферты на реализацию мероприятий по модернизации школьных систем образования (ФБ)</t>
  </si>
  <si>
    <t>2 02 25467 14 0000 150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</si>
  <si>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</si>
  <si>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и столовых муниципальных образовательных организаций</t>
  </si>
  <si>
    <t>Субсидии бюджетам на проведение комплексных кадастровых работ ( без федерального софинансирования)</t>
  </si>
  <si>
    <t>2 02 25 467 14 0000 150</t>
  </si>
  <si>
    <t>Иные межбюджетные трансферты на модернизацию (строительство) котельных на твердом биотопливе, источником финансовго обеспечения которых является специальный казначейский кредит</t>
  </si>
  <si>
    <t>2 02 27576 14 0000 150</t>
  </si>
  <si>
    <t>Прочие безвозмездные поступления в бюджеты муниципальных округов (реализация проекта "Комплексное развитие с.Березник" ГП "Комплексное развитие сельских территорий" )</t>
  </si>
  <si>
    <t>к решению сессии первого созыва Собрания депутатов     № 218 от 16 февраля  2024 года</t>
  </si>
  <si>
    <t>к решению сессии первого созыва Собрания депутатов    № 209 от 26 января  2024 года</t>
  </si>
  <si>
    <t>к решению сессии первого созыва Собрания депутатов    № 200 от 22 декабря 2023 года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</si>
</sst>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2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6" fillId="0" borderId="0" xfId="0" applyFont="1" applyFill="1"/>
    <xf numFmtId="0" fontId="8" fillId="0" borderId="10" xfId="0" applyFont="1" applyFill="1" applyBorder="1" applyAlignment="1">
      <alignment vertical="center" wrapText="1"/>
    </xf>
    <xf numFmtId="49" fontId="8" fillId="2" borderId="11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10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4" fontId="12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3" fillId="0" borderId="0" xfId="0" applyFont="1" applyFill="1"/>
    <xf numFmtId="164" fontId="14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7" fillId="0" borderId="10" xfId="0" applyFont="1" applyFill="1" applyBorder="1" applyAlignment="1">
      <alignment horizontal="left" vertical="center" wrapText="1" indent="2"/>
    </xf>
    <xf numFmtId="164" fontId="17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2" borderId="10" xfId="0" applyFont="1" applyFill="1" applyBorder="1" applyAlignment="1">
      <alignment horizontal="left" vertical="center" wrapText="1" inden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7" xfId="0" applyFont="1" applyFill="1" applyBorder="1" applyAlignment="1">
      <alignment horizontal="left" vertical="center" wrapText="1" indent="2"/>
    </xf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right" vertical="center"/>
    </xf>
    <xf numFmtId="4" fontId="17" fillId="0" borderId="0" xfId="0" applyNumberFormat="1" applyFont="1" applyFill="1"/>
    <xf numFmtId="4" fontId="18" fillId="0" borderId="0" xfId="0" applyNumberFormat="1" applyFont="1" applyFill="1"/>
    <xf numFmtId="4" fontId="2" fillId="0" borderId="0" xfId="0" applyNumberFormat="1" applyFont="1" applyFill="1"/>
    <xf numFmtId="4" fontId="8" fillId="0" borderId="13" xfId="0" applyNumberFormat="1" applyFont="1" applyFill="1" applyBorder="1" applyAlignment="1">
      <alignment horizontal="right" vertical="center"/>
    </xf>
    <xf numFmtId="4" fontId="8" fillId="0" borderId="14" xfId="0" applyNumberFormat="1" applyFont="1" applyFill="1" applyBorder="1" applyAlignment="1">
      <alignment horizontal="right" vertical="center"/>
    </xf>
    <xf numFmtId="4" fontId="10" fillId="0" borderId="13" xfId="1" applyNumberFormat="1" applyFont="1" applyFill="1" applyBorder="1" applyAlignment="1">
      <alignment horizontal="right" vertical="center"/>
    </xf>
    <xf numFmtId="4" fontId="10" fillId="0" borderId="14" xfId="1" applyNumberFormat="1" applyFont="1" applyFill="1" applyBorder="1" applyAlignment="1">
      <alignment horizontal="right" vertical="center"/>
    </xf>
    <xf numFmtId="10" fontId="10" fillId="0" borderId="13" xfId="1" applyNumberFormat="1" applyFont="1" applyFill="1" applyBorder="1" applyAlignment="1">
      <alignment horizontal="right" vertical="center"/>
    </xf>
    <xf numFmtId="10" fontId="10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5" fillId="0" borderId="12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16" fillId="0" borderId="13" xfId="0" applyNumberFormat="1" applyFont="1" applyFill="1" applyBorder="1" applyAlignment="1">
      <alignment horizontal="right" vertical="center"/>
    </xf>
    <xf numFmtId="4" fontId="16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8" fillId="0" borderId="8" xfId="0" applyNumberFormat="1" applyFont="1" applyFill="1" applyBorder="1" applyAlignment="1">
      <alignment horizontal="right" vertical="center"/>
    </xf>
    <xf numFmtId="4" fontId="8" fillId="0" borderId="9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Alignment="1">
      <alignment vertical="center" wrapText="1"/>
    </xf>
    <xf numFmtId="49" fontId="20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vertical="center" wrapText="1"/>
    </xf>
    <xf numFmtId="0" fontId="21" fillId="0" borderId="0" xfId="0" applyFont="1" applyBorder="1" applyAlignment="1">
      <alignment horizontal="center"/>
    </xf>
    <xf numFmtId="0" fontId="8" fillId="0" borderId="10" xfId="0" applyFont="1" applyFill="1" applyBorder="1" applyAlignment="1">
      <alignment horizontal="left" vertical="center" wrapText="1" inden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8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24" fillId="0" borderId="0" xfId="0" applyNumberFormat="1" applyFont="1" applyFill="1"/>
    <xf numFmtId="4" fontId="8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4" fontId="26" fillId="0" borderId="0" xfId="0" applyNumberFormat="1" applyFont="1" applyFill="1"/>
    <xf numFmtId="4" fontId="2" fillId="2" borderId="0" xfId="0" applyNumberFormat="1" applyFont="1" applyFill="1"/>
    <xf numFmtId="4" fontId="17" fillId="2" borderId="0" xfId="0" applyNumberFormat="1" applyFont="1" applyFill="1"/>
    <xf numFmtId="0" fontId="8" fillId="2" borderId="0" xfId="0" applyFont="1" applyFill="1"/>
    <xf numFmtId="4" fontId="24" fillId="2" borderId="0" xfId="0" applyNumberFormat="1" applyFont="1" applyFill="1"/>
    <xf numFmtId="4" fontId="8" fillId="2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" fontId="26" fillId="2" borderId="0" xfId="0" applyNumberFormat="1" applyFont="1" applyFill="1"/>
    <xf numFmtId="0" fontId="27" fillId="2" borderId="0" xfId="0" applyFont="1" applyFill="1" applyBorder="1" applyAlignment="1">
      <alignment vertical="center"/>
    </xf>
    <xf numFmtId="2" fontId="2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2" fontId="6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 applyProtection="1">
      <alignment vertical="center" wrapText="1"/>
      <protection locked="0"/>
    </xf>
    <xf numFmtId="2" fontId="13" fillId="0" borderId="0" xfId="0" applyNumberFormat="1" applyFont="1" applyFill="1" applyProtection="1">
      <protection locked="0"/>
    </xf>
    <xf numFmtId="2" fontId="22" fillId="0" borderId="0" xfId="0" applyNumberFormat="1" applyFont="1" applyFill="1" applyAlignment="1" applyProtection="1">
      <alignment vertical="center" wrapText="1"/>
      <protection locked="0"/>
    </xf>
    <xf numFmtId="2" fontId="8" fillId="0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6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vertical="center" wrapText="1"/>
      <protection locked="0"/>
    </xf>
    <xf numFmtId="4" fontId="13" fillId="0" borderId="0" xfId="0" applyNumberFormat="1" applyFont="1" applyFill="1" applyProtection="1">
      <protection locked="0"/>
    </xf>
    <xf numFmtId="4" fontId="22" fillId="0" borderId="0" xfId="0" applyNumberFormat="1" applyFont="1" applyFill="1" applyAlignment="1" applyProtection="1">
      <alignment vertical="center" wrapText="1"/>
      <protection locked="0"/>
    </xf>
    <xf numFmtId="4" fontId="8" fillId="0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4" fontId="13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right" vertical="center"/>
    </xf>
    <xf numFmtId="4" fontId="8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/>
    </xf>
    <xf numFmtId="43" fontId="9" fillId="0" borderId="21" xfId="0" applyNumberFormat="1" applyFont="1" applyFill="1" applyBorder="1" applyAlignment="1"/>
    <xf numFmtId="43" fontId="10" fillId="2" borderId="21" xfId="0" applyNumberFormat="1" applyFont="1" applyFill="1" applyBorder="1" applyAlignment="1"/>
    <xf numFmtId="43" fontId="9" fillId="2" borderId="21" xfId="0" applyNumberFormat="1" applyFont="1" applyFill="1" applyBorder="1" applyAlignment="1"/>
    <xf numFmtId="4" fontId="10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 indent="1"/>
    </xf>
    <xf numFmtId="3" fontId="10" fillId="0" borderId="21" xfId="0" applyNumberFormat="1" applyFont="1" applyFill="1" applyBorder="1" applyAlignment="1">
      <alignment horizontal="right" vertical="center"/>
    </xf>
    <xf numFmtId="3" fontId="10" fillId="2" borderId="21" xfId="0" applyNumberFormat="1" applyFont="1" applyFill="1" applyBorder="1" applyAlignment="1">
      <alignment horizontal="right" vertical="center"/>
    </xf>
    <xf numFmtId="10" fontId="10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8" fillId="0" borderId="21" xfId="1" applyNumberFormat="1" applyFont="1" applyFill="1" applyBorder="1" applyAlignment="1">
      <alignment horizontal="right" vertical="center"/>
    </xf>
    <xf numFmtId="0" fontId="11" fillId="0" borderId="21" xfId="0" applyFont="1" applyBorder="1" applyAlignment="1">
      <alignment horizontal="center"/>
    </xf>
    <xf numFmtId="4" fontId="12" fillId="0" borderId="21" xfId="0" applyNumberFormat="1" applyFont="1" applyFill="1" applyBorder="1" applyAlignment="1">
      <alignment horizontal="right" vertical="center"/>
    </xf>
    <xf numFmtId="4" fontId="23" fillId="2" borderId="21" xfId="0" applyNumberFormat="1" applyFont="1" applyFill="1" applyBorder="1" applyAlignment="1">
      <alignment horizontal="right" vertical="center"/>
    </xf>
    <xf numFmtId="4" fontId="12" fillId="2" borderId="21" xfId="0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 applyAlignment="1">
      <alignment horizontal="left" vertical="center" wrapText="1" indent="1"/>
    </xf>
    <xf numFmtId="164" fontId="14" fillId="0" borderId="21" xfId="0" applyNumberFormat="1" applyFont="1" applyFill="1" applyBorder="1" applyAlignment="1">
      <alignment horizontal="center" vertical="center" wrapText="1"/>
    </xf>
    <xf numFmtId="4" fontId="15" fillId="0" borderId="21" xfId="0" applyNumberFormat="1" applyFont="1" applyFill="1" applyBorder="1" applyAlignment="1">
      <alignment horizontal="right" vertical="center"/>
    </xf>
    <xf numFmtId="4" fontId="15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right" vertical="center"/>
    </xf>
    <xf numFmtId="4" fontId="16" fillId="2" borderId="21" xfId="0" applyNumberFormat="1" applyFont="1" applyFill="1" applyBorder="1" applyAlignment="1">
      <alignment horizontal="right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2"/>
    </xf>
    <xf numFmtId="0" fontId="17" fillId="0" borderId="21" xfId="0" applyFont="1" applyFill="1" applyBorder="1" applyAlignment="1">
      <alignment horizontal="left" vertical="center" wrapText="1" indent="2"/>
    </xf>
    <xf numFmtId="164" fontId="17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 indent="2"/>
    </xf>
    <xf numFmtId="164" fontId="2" fillId="2" borderId="2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left" vertical="center" wrapText="1" indent="2"/>
    </xf>
    <xf numFmtId="0" fontId="8" fillId="0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 indent="1"/>
    </xf>
    <xf numFmtId="4" fontId="8" fillId="0" borderId="2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4" fontId="6" fillId="0" borderId="0" xfId="0" applyNumberFormat="1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13" fillId="0" borderId="0" xfId="0" applyNumberFormat="1" applyFont="1" applyFill="1"/>
    <xf numFmtId="4" fontId="22" fillId="0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9" fillId="0" borderId="0" xfId="0" applyNumberFormat="1" applyFont="1" applyFill="1" applyAlignment="1">
      <alignment vertical="center" wrapText="1"/>
    </xf>
    <xf numFmtId="4" fontId="8" fillId="0" borderId="2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topLeftCell="A79" workbookViewId="0">
      <selection activeCell="D50" sqref="D50"/>
    </sheetView>
  </sheetViews>
  <sheetFormatPr defaultColWidth="9.109375" defaultRowHeight="13.2"/>
  <cols>
    <col min="1" max="1" width="46.33203125" style="1" customWidth="1"/>
    <col min="2" max="2" width="20.33203125" style="82" customWidth="1"/>
    <col min="3" max="3" width="15.5546875" style="1" customWidth="1"/>
    <col min="4" max="4" width="14.5546875" style="1" customWidth="1"/>
    <col min="5" max="5" width="15.33203125" style="1" customWidth="1"/>
    <col min="6" max="6" width="11.88671875" style="3" customWidth="1"/>
    <col min="7" max="16384" width="9.109375" style="1"/>
  </cols>
  <sheetData>
    <row r="1" spans="1:6">
      <c r="D1" s="185" t="s">
        <v>0</v>
      </c>
      <c r="E1" s="185"/>
      <c r="F1" s="77"/>
    </row>
    <row r="2" spans="1:6" ht="33" customHeight="1">
      <c r="C2" s="186" t="s">
        <v>1</v>
      </c>
      <c r="D2" s="186"/>
      <c r="E2" s="186"/>
      <c r="F2" s="77"/>
    </row>
    <row r="3" spans="1:6" s="79" customFormat="1" ht="43.95" customHeight="1">
      <c r="A3" s="187" t="s">
        <v>2</v>
      </c>
      <c r="B3" s="187"/>
      <c r="C3" s="188"/>
      <c r="D3" s="188"/>
      <c r="E3" s="188"/>
      <c r="F3" s="78"/>
    </row>
    <row r="4" spans="1:6" ht="21.75" customHeight="1">
      <c r="A4" s="189" t="s">
        <v>3</v>
      </c>
      <c r="B4" s="189" t="s">
        <v>4</v>
      </c>
      <c r="C4" s="191" t="s">
        <v>5</v>
      </c>
      <c r="D4" s="192"/>
      <c r="E4" s="193"/>
    </row>
    <row r="5" spans="1:6" ht="30" customHeight="1">
      <c r="A5" s="190"/>
      <c r="B5" s="190"/>
      <c r="C5" s="4" t="s">
        <v>6</v>
      </c>
      <c r="D5" s="5" t="s">
        <v>7</v>
      </c>
      <c r="E5" s="6" t="s">
        <v>8</v>
      </c>
    </row>
    <row r="6" spans="1:6" s="13" customFormat="1" ht="15" customHeight="1">
      <c r="A6" s="7">
        <v>1</v>
      </c>
      <c r="B6" s="8">
        <v>2</v>
      </c>
      <c r="C6" s="9">
        <v>3</v>
      </c>
      <c r="D6" s="10">
        <v>4</v>
      </c>
      <c r="E6" s="11">
        <v>5</v>
      </c>
      <c r="F6" s="12"/>
    </row>
    <row r="7" spans="1:6" s="17" customFormat="1">
      <c r="A7" s="14" t="s">
        <v>9</v>
      </c>
      <c r="B7" s="15" t="s">
        <v>10</v>
      </c>
      <c r="C7" s="16">
        <f>C9+C12+C15+C20+C25+C30+C34+C36+C39+C43+C45</f>
        <v>416587440</v>
      </c>
      <c r="D7" s="59">
        <f>D9+D12+D15+D20+D25+D30+D34+D36+D39+D43+D45</f>
        <v>428404557</v>
      </c>
      <c r="E7" s="60">
        <f>E9+E12+E15+E20+E25+E30+E34+E36+E39+E43+E45</f>
        <v>438630740</v>
      </c>
      <c r="F7" s="3"/>
    </row>
    <row r="8" spans="1:6" s="17" customFormat="1">
      <c r="A8" s="14"/>
      <c r="B8" s="18"/>
      <c r="C8" s="19"/>
      <c r="D8" s="61"/>
      <c r="E8" s="62"/>
      <c r="F8" s="3"/>
    </row>
    <row r="9" spans="1:6" s="17" customFormat="1">
      <c r="A9" s="20" t="s">
        <v>11</v>
      </c>
      <c r="B9" s="21" t="s">
        <v>12</v>
      </c>
      <c r="C9" s="22">
        <f>C10</f>
        <v>285638123</v>
      </c>
      <c r="D9" s="26">
        <f>D10</f>
        <v>298387792</v>
      </c>
      <c r="E9" s="27">
        <f>E10</f>
        <v>306680483</v>
      </c>
      <c r="F9" s="3"/>
    </row>
    <row r="10" spans="1:6" s="17" customFormat="1">
      <c r="A10" s="23" t="s">
        <v>13</v>
      </c>
      <c r="B10" s="21" t="s">
        <v>14</v>
      </c>
      <c r="C10" s="22">
        <v>285638123</v>
      </c>
      <c r="D10" s="26">
        <v>298387792</v>
      </c>
      <c r="E10" s="27">
        <v>306680483</v>
      </c>
      <c r="F10" s="3"/>
    </row>
    <row r="11" spans="1:6" s="17" customFormat="1">
      <c r="A11" s="23"/>
      <c r="B11" s="21"/>
      <c r="C11" s="24"/>
      <c r="D11" s="63"/>
      <c r="E11" s="64"/>
      <c r="F11" s="3"/>
    </row>
    <row r="12" spans="1:6" s="17" customFormat="1" ht="39.6">
      <c r="A12" s="25" t="s">
        <v>15</v>
      </c>
      <c r="B12" s="21" t="s">
        <v>16</v>
      </c>
      <c r="C12" s="22">
        <f>C13</f>
        <v>41304236</v>
      </c>
      <c r="D12" s="26">
        <f>D13</f>
        <v>42231315</v>
      </c>
      <c r="E12" s="27">
        <f>E13</f>
        <v>43293645</v>
      </c>
      <c r="F12" s="3"/>
    </row>
    <row r="13" spans="1:6" s="17" customFormat="1" ht="26.4">
      <c r="A13" s="23" t="s">
        <v>17</v>
      </c>
      <c r="B13" s="21" t="s">
        <v>18</v>
      </c>
      <c r="C13" s="22">
        <v>41304236</v>
      </c>
      <c r="D13" s="26">
        <v>42231315</v>
      </c>
      <c r="E13" s="27">
        <v>43293645</v>
      </c>
      <c r="F13" s="3"/>
    </row>
    <row r="14" spans="1:6" s="17" customFormat="1">
      <c r="A14" s="23"/>
      <c r="B14" s="21"/>
      <c r="C14" s="24"/>
      <c r="D14" s="63"/>
      <c r="E14" s="64"/>
      <c r="F14" s="3"/>
    </row>
    <row r="15" spans="1:6" s="17" customFormat="1">
      <c r="A15" s="25" t="s">
        <v>19</v>
      </c>
      <c r="B15" s="21" t="s">
        <v>20</v>
      </c>
      <c r="C15" s="22">
        <f>C16+C17+C18</f>
        <v>20101000</v>
      </c>
      <c r="D15" s="26">
        <f>D16+D17+D18</f>
        <v>20822626</v>
      </c>
      <c r="E15" s="27">
        <f>E16+E17+E18</f>
        <v>21668025</v>
      </c>
      <c r="F15" s="3"/>
    </row>
    <row r="16" spans="1:6" s="17" customFormat="1" ht="26.4">
      <c r="A16" s="23" t="s">
        <v>21</v>
      </c>
      <c r="B16" s="21" t="s">
        <v>22</v>
      </c>
      <c r="C16" s="22">
        <v>16968000</v>
      </c>
      <c r="D16" s="26">
        <v>17577151</v>
      </c>
      <c r="E16" s="27">
        <v>18290783</v>
      </c>
      <c r="F16" s="3"/>
    </row>
    <row r="17" spans="1:6" s="17" customFormat="1">
      <c r="A17" s="23" t="s">
        <v>23</v>
      </c>
      <c r="B17" s="21" t="s">
        <v>24</v>
      </c>
      <c r="C17" s="22">
        <v>9000</v>
      </c>
      <c r="D17" s="26">
        <v>9323</v>
      </c>
      <c r="E17" s="27">
        <v>9702</v>
      </c>
      <c r="F17" s="3"/>
    </row>
    <row r="18" spans="1:6" s="17" customFormat="1" ht="26.4">
      <c r="A18" s="23" t="s">
        <v>25</v>
      </c>
      <c r="B18" s="21" t="s">
        <v>26</v>
      </c>
      <c r="C18" s="22">
        <v>3124000</v>
      </c>
      <c r="D18" s="26">
        <v>3236152</v>
      </c>
      <c r="E18" s="27">
        <v>3367540</v>
      </c>
      <c r="F18" s="3"/>
    </row>
    <row r="19" spans="1:6" s="17" customFormat="1">
      <c r="A19" s="23"/>
      <c r="B19" s="21"/>
      <c r="C19" s="22"/>
      <c r="D19" s="63"/>
      <c r="E19" s="64"/>
      <c r="F19" s="3"/>
    </row>
    <row r="20" spans="1:6" s="17" customFormat="1">
      <c r="A20" s="25" t="s">
        <v>27</v>
      </c>
      <c r="B20" s="21" t="s">
        <v>28</v>
      </c>
      <c r="C20" s="22">
        <f>C21+C22+C23</f>
        <v>42074925</v>
      </c>
      <c r="D20" s="26">
        <f>D21+D22+D23</f>
        <v>39788668</v>
      </c>
      <c r="E20" s="27">
        <f>E21+E22+E23</f>
        <v>39768431</v>
      </c>
      <c r="F20" s="3"/>
    </row>
    <row r="21" spans="1:6" s="17" customFormat="1">
      <c r="A21" s="23" t="s">
        <v>29</v>
      </c>
      <c r="B21" s="21" t="s">
        <v>30</v>
      </c>
      <c r="C21" s="22">
        <v>8032000</v>
      </c>
      <c r="D21" s="65">
        <v>5766000</v>
      </c>
      <c r="E21" s="66">
        <v>5766000</v>
      </c>
      <c r="F21" s="3"/>
    </row>
    <row r="22" spans="1:6" s="17" customFormat="1">
      <c r="A22" s="23" t="s">
        <v>31</v>
      </c>
      <c r="B22" s="28" t="s">
        <v>32</v>
      </c>
      <c r="C22" s="22">
        <v>20256925</v>
      </c>
      <c r="D22" s="65">
        <v>20236668</v>
      </c>
      <c r="E22" s="66">
        <v>20216431</v>
      </c>
      <c r="F22" s="3"/>
    </row>
    <row r="23" spans="1:6" s="17" customFormat="1">
      <c r="A23" s="23" t="s">
        <v>33</v>
      </c>
      <c r="B23" s="21" t="s">
        <v>34</v>
      </c>
      <c r="C23" s="22">
        <v>13786000</v>
      </c>
      <c r="D23" s="65">
        <v>13786000</v>
      </c>
      <c r="E23" s="66">
        <v>13786000</v>
      </c>
      <c r="F23" s="3"/>
    </row>
    <row r="24" spans="1:6" s="17" customFormat="1" ht="13.8">
      <c r="A24" s="23"/>
      <c r="B24" s="21"/>
      <c r="C24" s="29"/>
      <c r="D24" s="63"/>
      <c r="E24" s="64"/>
      <c r="F24" s="3"/>
    </row>
    <row r="25" spans="1:6" s="17" customFormat="1">
      <c r="A25" s="25" t="s">
        <v>35</v>
      </c>
      <c r="B25" s="21" t="s">
        <v>36</v>
      </c>
      <c r="C25" s="22">
        <f>C26+C27+C28</f>
        <v>3031000</v>
      </c>
      <c r="D25" s="26">
        <f>D26+D27+D28</f>
        <v>3122000</v>
      </c>
      <c r="E25" s="27">
        <f>E26+E27+E28</f>
        <v>3229000</v>
      </c>
      <c r="F25" s="3"/>
    </row>
    <row r="26" spans="1:6" s="17" customFormat="1" ht="39.6">
      <c r="A26" s="23" t="s">
        <v>37</v>
      </c>
      <c r="B26" s="21" t="s">
        <v>38</v>
      </c>
      <c r="C26" s="22">
        <f>3031000-C27-C28</f>
        <v>2406000</v>
      </c>
      <c r="D26" s="26">
        <f>3122000-D27-D28</f>
        <v>2502000</v>
      </c>
      <c r="E26" s="27">
        <f>3229000-E27-E28</f>
        <v>2579000</v>
      </c>
      <c r="F26" s="3"/>
    </row>
    <row r="27" spans="1:6" s="17" customFormat="1" ht="52.8">
      <c r="A27" s="23" t="s">
        <v>39</v>
      </c>
      <c r="B27" s="21" t="s">
        <v>40</v>
      </c>
      <c r="C27" s="22">
        <v>125000</v>
      </c>
      <c r="D27" s="26">
        <v>120000</v>
      </c>
      <c r="E27" s="27">
        <v>150000</v>
      </c>
      <c r="F27" s="3"/>
    </row>
    <row r="28" spans="1:6" s="17" customFormat="1" ht="39.6">
      <c r="A28" s="23" t="s">
        <v>41</v>
      </c>
      <c r="B28" s="18" t="s">
        <v>42</v>
      </c>
      <c r="C28" s="30">
        <v>500000</v>
      </c>
      <c r="D28" s="26">
        <v>500000</v>
      </c>
      <c r="E28" s="27">
        <v>500000</v>
      </c>
      <c r="F28" s="3"/>
    </row>
    <row r="29" spans="1:6" s="17" customFormat="1" ht="13.8">
      <c r="A29" s="23"/>
      <c r="B29" s="21"/>
      <c r="C29" s="29"/>
      <c r="D29" s="63"/>
      <c r="E29" s="64"/>
      <c r="F29" s="3"/>
    </row>
    <row r="30" spans="1:6" s="17" customFormat="1" ht="39.6">
      <c r="A30" s="20" t="s">
        <v>43</v>
      </c>
      <c r="B30" s="21" t="s">
        <v>44</v>
      </c>
      <c r="C30" s="22">
        <f>C31+C32</f>
        <v>20237000</v>
      </c>
      <c r="D30" s="26">
        <f>D31+D32</f>
        <v>20205000</v>
      </c>
      <c r="E30" s="27">
        <f>E31+E32</f>
        <v>20205000</v>
      </c>
      <c r="F30" s="3"/>
    </row>
    <row r="31" spans="1:6" ht="92.4">
      <c r="A31" s="23" t="s">
        <v>45</v>
      </c>
      <c r="B31" s="21" t="s">
        <v>46</v>
      </c>
      <c r="C31" s="22">
        <f>7300000+1100000+1803000</f>
        <v>10203000</v>
      </c>
      <c r="D31" s="26">
        <f>7300000+1100000+1771000</f>
        <v>10171000</v>
      </c>
      <c r="E31" s="27">
        <f>7300000+1100000+1771000</f>
        <v>10171000</v>
      </c>
    </row>
    <row r="32" spans="1:6" ht="79.2">
      <c r="A32" s="31" t="s">
        <v>47</v>
      </c>
      <c r="B32" s="21" t="s">
        <v>48</v>
      </c>
      <c r="C32" s="22">
        <v>10034000</v>
      </c>
      <c r="D32" s="67">
        <v>10034000</v>
      </c>
      <c r="E32" s="27">
        <v>10034000</v>
      </c>
    </row>
    <row r="33" spans="1:6">
      <c r="A33" s="31"/>
      <c r="B33" s="21"/>
      <c r="C33" s="22"/>
      <c r="D33" s="63"/>
      <c r="E33" s="64"/>
      <c r="F33" s="32"/>
    </row>
    <row r="34" spans="1:6" ht="26.4">
      <c r="A34" s="25" t="s">
        <v>49</v>
      </c>
      <c r="B34" s="21" t="s">
        <v>50</v>
      </c>
      <c r="C34" s="22">
        <v>315156</v>
      </c>
      <c r="D34" s="26">
        <v>315156</v>
      </c>
      <c r="E34" s="27">
        <v>315156</v>
      </c>
      <c r="F34" s="33"/>
    </row>
    <row r="35" spans="1:6">
      <c r="A35" s="23"/>
      <c r="B35" s="21"/>
      <c r="C35" s="22"/>
      <c r="D35" s="26"/>
      <c r="E35" s="27"/>
      <c r="F35" s="32"/>
    </row>
    <row r="36" spans="1:6" s="34" customFormat="1" ht="26.4">
      <c r="A36" s="25" t="s">
        <v>51</v>
      </c>
      <c r="B36" s="21" t="s">
        <v>52</v>
      </c>
      <c r="C36" s="22">
        <f>C37</f>
        <v>200000</v>
      </c>
      <c r="D36" s="26">
        <f>D37</f>
        <v>200000</v>
      </c>
      <c r="E36" s="27">
        <f>E37</f>
        <v>200000</v>
      </c>
      <c r="F36" s="3"/>
    </row>
    <row r="37" spans="1:6" s="34" customFormat="1">
      <c r="A37" s="23" t="s">
        <v>53</v>
      </c>
      <c r="B37" s="21" t="s">
        <v>54</v>
      </c>
      <c r="C37" s="22">
        <v>200000</v>
      </c>
      <c r="D37" s="26">
        <v>200000</v>
      </c>
      <c r="E37" s="27">
        <v>200000</v>
      </c>
      <c r="F37" s="3"/>
    </row>
    <row r="38" spans="1:6" s="34" customFormat="1">
      <c r="A38" s="23"/>
      <c r="B38" s="21"/>
      <c r="C38" s="22"/>
      <c r="D38" s="26"/>
      <c r="E38" s="27"/>
      <c r="F38" s="3"/>
    </row>
    <row r="39" spans="1:6" s="34" customFormat="1" ht="26.4">
      <c r="A39" s="25" t="s">
        <v>55</v>
      </c>
      <c r="B39" s="21" t="s">
        <v>56</v>
      </c>
      <c r="C39" s="22">
        <f>C40+C41</f>
        <v>1595000</v>
      </c>
      <c r="D39" s="26">
        <f>D40+D41</f>
        <v>1241000</v>
      </c>
      <c r="E39" s="27">
        <f>E40+E41</f>
        <v>1180000</v>
      </c>
      <c r="F39" s="3"/>
    </row>
    <row r="40" spans="1:6" s="34" customFormat="1" ht="79.2">
      <c r="A40" s="23" t="s">
        <v>57</v>
      </c>
      <c r="B40" s="21" t="s">
        <v>58</v>
      </c>
      <c r="C40" s="22">
        <v>595000</v>
      </c>
      <c r="D40" s="26">
        <v>241000</v>
      </c>
      <c r="E40" s="27">
        <v>180000</v>
      </c>
      <c r="F40" s="33"/>
    </row>
    <row r="41" spans="1:6" s="34" customFormat="1" ht="39.6">
      <c r="A41" s="23" t="s">
        <v>59</v>
      </c>
      <c r="B41" s="21" t="s">
        <v>60</v>
      </c>
      <c r="C41" s="22">
        <v>1000000</v>
      </c>
      <c r="D41" s="26">
        <v>1000000</v>
      </c>
      <c r="E41" s="27">
        <v>1000000</v>
      </c>
      <c r="F41" s="33"/>
    </row>
    <row r="42" spans="1:6" s="34" customFormat="1">
      <c r="A42" s="23"/>
      <c r="B42" s="21"/>
      <c r="C42" s="22"/>
      <c r="D42" s="63"/>
      <c r="E42" s="64"/>
      <c r="F42" s="3"/>
    </row>
    <row r="43" spans="1:6" s="34" customFormat="1">
      <c r="A43" s="25" t="s">
        <v>61</v>
      </c>
      <c r="B43" s="21" t="s">
        <v>62</v>
      </c>
      <c r="C43" s="22">
        <v>2091000</v>
      </c>
      <c r="D43" s="26">
        <v>2091000</v>
      </c>
      <c r="E43" s="27">
        <v>2091000</v>
      </c>
      <c r="F43" s="3"/>
    </row>
    <row r="44" spans="1:6" s="34" customFormat="1">
      <c r="A44" s="23"/>
      <c r="B44" s="21"/>
      <c r="C44" s="22"/>
      <c r="D44" s="26"/>
      <c r="E44" s="27"/>
      <c r="F44" s="3"/>
    </row>
    <row r="45" spans="1:6" s="34" customFormat="1">
      <c r="A45" s="25" t="s">
        <v>63</v>
      </c>
      <c r="B45" s="21" t="s">
        <v>64</v>
      </c>
      <c r="C45" s="22">
        <v>0</v>
      </c>
      <c r="D45" s="26">
        <v>0</v>
      </c>
      <c r="E45" s="27">
        <v>0</v>
      </c>
      <c r="F45" s="3"/>
    </row>
    <row r="46" spans="1:6" s="34" customFormat="1">
      <c r="A46" s="23"/>
      <c r="B46" s="21"/>
      <c r="C46" s="22"/>
      <c r="D46" s="26"/>
      <c r="E46" s="27"/>
      <c r="F46" s="3"/>
    </row>
    <row r="47" spans="1:6" s="34" customFormat="1">
      <c r="A47" s="14" t="s">
        <v>65</v>
      </c>
      <c r="B47" s="35" t="s">
        <v>66</v>
      </c>
      <c r="C47" s="68">
        <f>C49+C85</f>
        <v>1831821024.6700001</v>
      </c>
      <c r="D47" s="69">
        <f>D49+D85</f>
        <v>1854863210.0799999</v>
      </c>
      <c r="E47" s="70">
        <f>E49+E85</f>
        <v>1906654894.5599999</v>
      </c>
      <c r="F47" s="3"/>
    </row>
    <row r="48" spans="1:6" s="34" customFormat="1">
      <c r="A48" s="23"/>
      <c r="B48" s="36"/>
      <c r="C48" s="37"/>
      <c r="D48" s="71"/>
      <c r="E48" s="72"/>
      <c r="F48" s="3"/>
    </row>
    <row r="49" spans="1:6" s="34" customFormat="1" ht="39.6">
      <c r="A49" s="20" t="s">
        <v>67</v>
      </c>
      <c r="B49" s="38" t="s">
        <v>68</v>
      </c>
      <c r="C49" s="37">
        <f>C50+C54+C65+C80</f>
        <v>1827087045.6400001</v>
      </c>
      <c r="D49" s="71">
        <f>D50+D54+D65+D80</f>
        <v>1854863210.0799999</v>
      </c>
      <c r="E49" s="72">
        <f>E50+E54+E65+E80</f>
        <v>1906654894.5599999</v>
      </c>
      <c r="F49" s="3"/>
    </row>
    <row r="50" spans="1:6" s="17" customFormat="1" ht="26.4">
      <c r="A50" s="23" t="s">
        <v>69</v>
      </c>
      <c r="B50" s="39" t="s">
        <v>70</v>
      </c>
      <c r="C50" s="22">
        <f>SUM(C51:C52)</f>
        <v>459597927.19</v>
      </c>
      <c r="D50" s="26">
        <f>SUM(D51:D52)</f>
        <v>555534416.65999997</v>
      </c>
      <c r="E50" s="27">
        <f>SUM(E51:E52)</f>
        <v>584348084.79999995</v>
      </c>
      <c r="F50" s="3"/>
    </row>
    <row r="51" spans="1:6" s="17" customFormat="1" ht="26.4">
      <c r="A51" s="40" t="s">
        <v>71</v>
      </c>
      <c r="B51" s="38" t="s">
        <v>72</v>
      </c>
      <c r="C51" s="22">
        <v>78849761.290000007</v>
      </c>
      <c r="D51" s="26">
        <v>70405204.780000001</v>
      </c>
      <c r="E51" s="27">
        <v>82469353.299999997</v>
      </c>
      <c r="F51" s="3"/>
    </row>
    <row r="52" spans="1:6" s="17" customFormat="1" ht="52.8">
      <c r="A52" s="40" t="s">
        <v>73</v>
      </c>
      <c r="B52" s="38" t="s">
        <v>123</v>
      </c>
      <c r="C52" s="22">
        <v>380748165.89999998</v>
      </c>
      <c r="D52" s="26">
        <f>450502757.25+23998756+10627698.63</f>
        <v>485129211.88</v>
      </c>
      <c r="E52" s="27">
        <f>438504754.87+48713278+14660698.63</f>
        <v>501878731.5</v>
      </c>
      <c r="F52" s="3"/>
    </row>
    <row r="53" spans="1:6" s="17" customFormat="1">
      <c r="A53" s="41"/>
      <c r="B53" s="42"/>
      <c r="C53" s="22"/>
      <c r="D53" s="26"/>
      <c r="E53" s="27"/>
      <c r="F53" s="3"/>
    </row>
    <row r="54" spans="1:6" s="17" customFormat="1" ht="26.4">
      <c r="A54" s="23" t="s">
        <v>74</v>
      </c>
      <c r="B54" s="38" t="s">
        <v>75</v>
      </c>
      <c r="C54" s="22">
        <f>SUM(C55:C63)</f>
        <v>354855557.98000002</v>
      </c>
      <c r="D54" s="26">
        <f>SUM(D55:D63)</f>
        <v>339727537.89999998</v>
      </c>
      <c r="E54" s="27">
        <f>SUM(E55:E63)</f>
        <v>355567566.81</v>
      </c>
      <c r="F54" s="3"/>
    </row>
    <row r="55" spans="1:6" s="17" customFormat="1" ht="132">
      <c r="A55" s="40" t="s">
        <v>120</v>
      </c>
      <c r="B55" s="38" t="s">
        <v>76</v>
      </c>
      <c r="C55" s="22">
        <v>22927352.84</v>
      </c>
      <c r="D55" s="26">
        <v>0</v>
      </c>
      <c r="E55" s="27">
        <v>0</v>
      </c>
      <c r="F55" s="3"/>
    </row>
    <row r="56" spans="1:6" s="17" customFormat="1" ht="118.8">
      <c r="A56" s="40" t="s">
        <v>121</v>
      </c>
      <c r="B56" s="38" t="s">
        <v>76</v>
      </c>
      <c r="C56" s="22">
        <v>467905.16</v>
      </c>
      <c r="D56" s="26">
        <v>0</v>
      </c>
      <c r="E56" s="27">
        <v>0</v>
      </c>
      <c r="F56" s="3"/>
    </row>
    <row r="57" spans="1:6" s="17" customFormat="1" ht="52.8">
      <c r="A57" s="40" t="s">
        <v>77</v>
      </c>
      <c r="B57" s="38" t="s">
        <v>78</v>
      </c>
      <c r="C57" s="22">
        <v>18839206.510000002</v>
      </c>
      <c r="D57" s="26">
        <v>18913761.379999999</v>
      </c>
      <c r="E57" s="27">
        <v>18709460.149999999</v>
      </c>
      <c r="F57" s="3"/>
    </row>
    <row r="58" spans="1:6" s="17" customFormat="1" ht="66">
      <c r="A58" s="40" t="s">
        <v>79</v>
      </c>
      <c r="B58" s="43" t="s">
        <v>124</v>
      </c>
      <c r="C58" s="22">
        <v>383180.16</v>
      </c>
      <c r="D58" s="26">
        <v>383627.2</v>
      </c>
      <c r="E58" s="27">
        <v>359641.91</v>
      </c>
      <c r="F58" s="3"/>
    </row>
    <row r="59" spans="1:6" s="17" customFormat="1" ht="52.8">
      <c r="A59" s="40" t="s">
        <v>80</v>
      </c>
      <c r="B59" s="38" t="s">
        <v>81</v>
      </c>
      <c r="C59" s="22">
        <v>307166640</v>
      </c>
      <c r="D59" s="26">
        <v>318999400</v>
      </c>
      <c r="E59" s="27">
        <v>335057530</v>
      </c>
      <c r="F59" s="3"/>
    </row>
    <row r="60" spans="1:6" s="17" customFormat="1" ht="52.8">
      <c r="A60" s="40" t="s">
        <v>82</v>
      </c>
      <c r="B60" s="43" t="s">
        <v>83</v>
      </c>
      <c r="C60" s="22">
        <v>230136.95999999999</v>
      </c>
      <c r="D60" s="26">
        <v>230136.95999999999</v>
      </c>
      <c r="E60" s="27">
        <v>230136.95999999999</v>
      </c>
      <c r="F60" s="3"/>
    </row>
    <row r="61" spans="1:6" s="17" customFormat="1" ht="39.6">
      <c r="A61" s="40" t="s">
        <v>84</v>
      </c>
      <c r="B61" s="44" t="s">
        <v>83</v>
      </c>
      <c r="C61" s="22">
        <v>1050000</v>
      </c>
      <c r="D61" s="26">
        <v>945000</v>
      </c>
      <c r="E61" s="27">
        <v>945000</v>
      </c>
      <c r="F61" s="3"/>
    </row>
    <row r="62" spans="1:6" s="17" customFormat="1" ht="66">
      <c r="A62" s="40" t="s">
        <v>85</v>
      </c>
      <c r="B62" s="38" t="s">
        <v>83</v>
      </c>
      <c r="C62" s="22">
        <v>245775.75</v>
      </c>
      <c r="D62" s="26">
        <v>255612.36</v>
      </c>
      <c r="E62" s="27">
        <v>265797.78999999998</v>
      </c>
      <c r="F62" s="3"/>
    </row>
    <row r="63" spans="1:6" s="17" customFormat="1" ht="94.5" customHeight="1">
      <c r="A63" s="40" t="s">
        <v>122</v>
      </c>
      <c r="B63" s="38" t="s">
        <v>83</v>
      </c>
      <c r="C63" s="22">
        <v>3545360.6</v>
      </c>
      <c r="D63" s="26">
        <v>0</v>
      </c>
      <c r="E63" s="27">
        <v>0</v>
      </c>
      <c r="F63" s="3"/>
    </row>
    <row r="64" spans="1:6">
      <c r="A64" s="41"/>
      <c r="B64" s="42"/>
      <c r="C64" s="22"/>
      <c r="D64" s="26"/>
      <c r="E64" s="27"/>
    </row>
    <row r="65" spans="1:5" s="3" customFormat="1" ht="26.4">
      <c r="A65" s="23" t="s">
        <v>86</v>
      </c>
      <c r="B65" s="38" t="s">
        <v>87</v>
      </c>
      <c r="C65" s="22">
        <f>SUM(C66:C79)</f>
        <v>937898109.06000006</v>
      </c>
      <c r="D65" s="26">
        <f t="shared" ref="D65:E65" si="0">SUM(D66:D79)</f>
        <v>958033211.4000001</v>
      </c>
      <c r="E65" s="27">
        <f t="shared" si="0"/>
        <v>965171198.83000004</v>
      </c>
    </row>
    <row r="66" spans="1:5" s="3" customFormat="1" ht="26.4">
      <c r="A66" s="40" t="s">
        <v>88</v>
      </c>
      <c r="B66" s="43" t="s">
        <v>89</v>
      </c>
      <c r="C66" s="22">
        <v>451206.49</v>
      </c>
      <c r="D66" s="26">
        <v>455268.55</v>
      </c>
      <c r="E66" s="27">
        <v>471679.29</v>
      </c>
    </row>
    <row r="67" spans="1:5" s="3" customFormat="1" ht="66">
      <c r="A67" s="40" t="s">
        <v>90</v>
      </c>
      <c r="B67" s="38" t="s">
        <v>89</v>
      </c>
      <c r="C67" s="22">
        <v>14000</v>
      </c>
      <c r="D67" s="26">
        <v>14000</v>
      </c>
      <c r="E67" s="27">
        <v>14000</v>
      </c>
    </row>
    <row r="68" spans="1:5" s="3" customFormat="1" ht="26.4">
      <c r="A68" s="40" t="s">
        <v>91</v>
      </c>
      <c r="B68" s="38" t="s">
        <v>89</v>
      </c>
      <c r="C68" s="22">
        <v>35000</v>
      </c>
      <c r="D68" s="26">
        <v>35000</v>
      </c>
      <c r="E68" s="27">
        <v>35000</v>
      </c>
    </row>
    <row r="69" spans="1:5" s="3" customFormat="1" ht="66">
      <c r="A69" s="40" t="s">
        <v>92</v>
      </c>
      <c r="B69" s="38" t="s">
        <v>89</v>
      </c>
      <c r="C69" s="22">
        <v>4663289.97</v>
      </c>
      <c r="D69" s="26">
        <v>4849832.93</v>
      </c>
      <c r="E69" s="27">
        <v>5043758.0999999996</v>
      </c>
    </row>
    <row r="70" spans="1:5" s="3" customFormat="1" ht="79.2">
      <c r="A70" s="40" t="s">
        <v>93</v>
      </c>
      <c r="B70" s="38" t="s">
        <v>89</v>
      </c>
      <c r="C70" s="22">
        <v>56017990.280000001</v>
      </c>
      <c r="D70" s="26">
        <v>59023646.920000002</v>
      </c>
      <c r="E70" s="27">
        <v>59023620.75</v>
      </c>
    </row>
    <row r="71" spans="1:5" s="3" customFormat="1" ht="52.8">
      <c r="A71" s="40" t="s">
        <v>94</v>
      </c>
      <c r="B71" s="38" t="s">
        <v>95</v>
      </c>
      <c r="C71" s="22">
        <v>7755935.4000000004</v>
      </c>
      <c r="D71" s="26">
        <v>8162580</v>
      </c>
      <c r="E71" s="27">
        <v>8162250</v>
      </c>
    </row>
    <row r="72" spans="1:5" s="3" customFormat="1" ht="66">
      <c r="A72" s="40" t="s">
        <v>96</v>
      </c>
      <c r="B72" s="38" t="s">
        <v>97</v>
      </c>
      <c r="C72" s="22">
        <v>7102432.9900000002</v>
      </c>
      <c r="D72" s="26">
        <v>7308981.79</v>
      </c>
      <c r="E72" s="27">
        <v>7563946.2699999996</v>
      </c>
    </row>
    <row r="73" spans="1:5" s="3" customFormat="1" ht="52.8">
      <c r="A73" s="45" t="s">
        <v>98</v>
      </c>
      <c r="B73" s="38" t="s">
        <v>99</v>
      </c>
      <c r="C73" s="22">
        <v>2768405.85</v>
      </c>
      <c r="D73" s="26">
        <v>2873951.95</v>
      </c>
      <c r="E73" s="27">
        <v>2997845.9</v>
      </c>
    </row>
    <row r="74" spans="1:5" s="3" customFormat="1" ht="52.8">
      <c r="A74" s="40" t="s">
        <v>100</v>
      </c>
      <c r="B74" s="38" t="s">
        <v>101</v>
      </c>
      <c r="C74" s="22">
        <v>1481.71</v>
      </c>
      <c r="D74" s="26">
        <v>1321.79</v>
      </c>
      <c r="E74" s="27">
        <v>1321.95</v>
      </c>
    </row>
    <row r="75" spans="1:5" s="3" customFormat="1" ht="52.8">
      <c r="A75" s="46" t="s">
        <v>102</v>
      </c>
      <c r="B75" s="38" t="s">
        <v>103</v>
      </c>
      <c r="C75" s="22">
        <v>29774615</v>
      </c>
      <c r="D75" s="26">
        <v>30027030</v>
      </c>
      <c r="E75" s="27">
        <v>29900775</v>
      </c>
    </row>
    <row r="76" spans="1:5" s="3" customFormat="1" ht="26.4">
      <c r="A76" s="40" t="s">
        <v>104</v>
      </c>
      <c r="B76" s="38" t="s">
        <v>105</v>
      </c>
      <c r="C76" s="22">
        <v>8677923.2799999993</v>
      </c>
      <c r="D76" s="26">
        <v>8755102.5099999998</v>
      </c>
      <c r="E76" s="27">
        <v>9066906.6099999994</v>
      </c>
    </row>
    <row r="77" spans="1:5" s="3" customFormat="1" ht="26.4">
      <c r="A77" s="40" t="s">
        <v>106</v>
      </c>
      <c r="B77" s="38" t="s">
        <v>107</v>
      </c>
      <c r="C77" s="22">
        <v>780010300</v>
      </c>
      <c r="D77" s="26">
        <v>813691700</v>
      </c>
      <c r="E77" s="27">
        <v>820055300</v>
      </c>
    </row>
    <row r="78" spans="1:5" s="3" customFormat="1" ht="52.8">
      <c r="A78" s="40" t="s">
        <v>108</v>
      </c>
      <c r="B78" s="38" t="s">
        <v>107</v>
      </c>
      <c r="C78" s="22">
        <v>40625528.090000004</v>
      </c>
      <c r="D78" s="26">
        <v>22834794.960000001</v>
      </c>
      <c r="E78" s="27">
        <v>22834794.960000001</v>
      </c>
    </row>
    <row r="79" spans="1:5" s="3" customFormat="1">
      <c r="A79" s="40"/>
      <c r="B79" s="38"/>
      <c r="C79" s="22"/>
      <c r="D79" s="26"/>
      <c r="E79" s="27"/>
    </row>
    <row r="80" spans="1:5" s="3" customFormat="1" ht="26.4">
      <c r="A80" s="23" t="s">
        <v>109</v>
      </c>
      <c r="B80" s="38" t="s">
        <v>110</v>
      </c>
      <c r="C80" s="22">
        <f>SUM(C81:C83)</f>
        <v>74735451.409999996</v>
      </c>
      <c r="D80" s="26">
        <f t="shared" ref="D80:E80" si="1">SUM(D81:D83)</f>
        <v>1568044.12</v>
      </c>
      <c r="E80" s="27">
        <f t="shared" si="1"/>
        <v>1568044.12</v>
      </c>
    </row>
    <row r="81" spans="1:6" ht="26.4">
      <c r="A81" s="40" t="s">
        <v>111</v>
      </c>
      <c r="B81" s="38" t="s">
        <v>112</v>
      </c>
      <c r="C81" s="22">
        <v>1595820.1</v>
      </c>
      <c r="D81" s="26">
        <v>1568044.12</v>
      </c>
      <c r="E81" s="27">
        <v>1568044.12</v>
      </c>
    </row>
    <row r="82" spans="1:6" ht="118.8">
      <c r="A82" s="40" t="s">
        <v>113</v>
      </c>
      <c r="B82" s="38" t="s">
        <v>112</v>
      </c>
      <c r="C82" s="22">
        <v>19631.310000000001</v>
      </c>
      <c r="D82" s="26">
        <v>0</v>
      </c>
      <c r="E82" s="27">
        <v>0</v>
      </c>
    </row>
    <row r="83" spans="1:6" ht="39.6">
      <c r="A83" s="40" t="s">
        <v>114</v>
      </c>
      <c r="B83" s="38" t="s">
        <v>112</v>
      </c>
      <c r="C83" s="22">
        <v>73120000</v>
      </c>
      <c r="D83" s="26">
        <v>0</v>
      </c>
      <c r="E83" s="27">
        <v>0</v>
      </c>
    </row>
    <row r="84" spans="1:6">
      <c r="A84" s="40"/>
      <c r="B84" s="38"/>
      <c r="C84" s="22"/>
      <c r="D84" s="26"/>
      <c r="E84" s="27"/>
    </row>
    <row r="85" spans="1:6" ht="26.4">
      <c r="A85" s="25" t="s">
        <v>115</v>
      </c>
      <c r="B85" s="39" t="s">
        <v>116</v>
      </c>
      <c r="C85" s="22">
        <f>C86</f>
        <v>4733979.03</v>
      </c>
      <c r="D85" s="26">
        <f>D86</f>
        <v>0</v>
      </c>
      <c r="E85" s="27">
        <f>E86</f>
        <v>0</v>
      </c>
    </row>
    <row r="86" spans="1:6" s="49" customFormat="1" ht="26.4">
      <c r="A86" s="47" t="s">
        <v>117</v>
      </c>
      <c r="B86" s="48" t="s">
        <v>118</v>
      </c>
      <c r="C86" s="22">
        <v>4733979.03</v>
      </c>
      <c r="D86" s="26"/>
      <c r="E86" s="27"/>
      <c r="F86" s="3"/>
    </row>
    <row r="87" spans="1:6">
      <c r="A87" s="50"/>
      <c r="B87" s="51"/>
      <c r="C87" s="52"/>
      <c r="D87" s="73"/>
      <c r="E87" s="74"/>
    </row>
    <row r="88" spans="1:6">
      <c r="A88" s="53" t="s">
        <v>119</v>
      </c>
      <c r="B88" s="54"/>
      <c r="C88" s="55">
        <f>C47+C7</f>
        <v>2248408464.6700001</v>
      </c>
      <c r="D88" s="75">
        <f>D47+D7</f>
        <v>2283267767.0799999</v>
      </c>
      <c r="E88" s="76">
        <f>E47+E7</f>
        <v>2345285634.5599999</v>
      </c>
    </row>
    <row r="89" spans="1:6">
      <c r="D89" s="56"/>
      <c r="E89" s="56"/>
    </row>
    <row r="90" spans="1:6">
      <c r="C90" s="56"/>
      <c r="D90" s="57"/>
      <c r="E90" s="57"/>
    </row>
    <row r="91" spans="1:6">
      <c r="C91" s="58"/>
      <c r="D91" s="58"/>
      <c r="E91" s="58"/>
    </row>
    <row r="93" spans="1:6">
      <c r="C93" s="58"/>
    </row>
  </sheetData>
  <mergeCells count="6">
    <mergeCell ref="D1:E1"/>
    <mergeCell ref="C2:E2"/>
    <mergeCell ref="A3:E3"/>
    <mergeCell ref="A4:A5"/>
    <mergeCell ref="B4:B5"/>
    <mergeCell ref="C4:E4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3"/>
  <sheetViews>
    <sheetView workbookViewId="0">
      <pane xSplit="3" ySplit="5" topLeftCell="D89" activePane="bottomRight" state="frozen"/>
      <selection pane="topRight" activeCell="D1" sqref="D1"/>
      <selection pane="bottomLeft" activeCell="A6" sqref="A6"/>
      <selection pane="bottomRight" activeCell="C105" sqref="C105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customWidth="1"/>
    <col min="6" max="6" width="15.5546875" style="104" customWidth="1"/>
    <col min="7" max="7" width="15.5546875" style="49" customWidth="1"/>
    <col min="8" max="8" width="14.5546875" style="1" customWidth="1"/>
    <col min="9" max="9" width="14.5546875" style="92" customWidth="1"/>
    <col min="10" max="10" width="15.5546875" style="1" customWidth="1"/>
    <col min="11" max="11" width="15.33203125" style="1" customWidth="1"/>
    <col min="12" max="12" width="15.33203125" style="92" customWidth="1"/>
    <col min="13" max="13" width="15.33203125" style="1" customWidth="1"/>
    <col min="14" max="14" width="11.88671875" style="84" customWidth="1"/>
    <col min="15" max="15" width="9.109375" style="58"/>
    <col min="16" max="16384" width="9.109375" style="1"/>
  </cols>
  <sheetData>
    <row r="1" spans="1:15" ht="57" customHeight="1">
      <c r="A1" s="194" t="s">
        <v>2</v>
      </c>
      <c r="B1" s="194"/>
      <c r="C1" s="195"/>
      <c r="D1" s="195"/>
      <c r="E1" s="195"/>
      <c r="F1" s="195"/>
      <c r="G1" s="195"/>
      <c r="H1" s="195"/>
      <c r="I1" s="195"/>
      <c r="J1" s="195"/>
      <c r="K1" s="195"/>
      <c r="L1" s="100"/>
      <c r="M1" s="99"/>
    </row>
    <row r="2" spans="1:15" ht="21.75" customHeight="1">
      <c r="A2" s="196" t="s">
        <v>3</v>
      </c>
      <c r="B2" s="196" t="s">
        <v>4</v>
      </c>
      <c r="C2" s="196" t="s">
        <v>5</v>
      </c>
      <c r="D2" s="196"/>
      <c r="E2" s="196"/>
      <c r="F2" s="196"/>
      <c r="G2" s="196"/>
      <c r="H2" s="196"/>
      <c r="I2" s="196"/>
      <c r="J2" s="196"/>
      <c r="K2" s="196"/>
      <c r="L2" s="199"/>
      <c r="M2" s="199"/>
    </row>
    <row r="3" spans="1:15" ht="23.4" customHeight="1">
      <c r="A3" s="196"/>
      <c r="B3" s="196"/>
      <c r="C3" s="197" t="s">
        <v>6</v>
      </c>
      <c r="D3" s="198"/>
      <c r="E3" s="198"/>
      <c r="F3" s="199"/>
      <c r="G3" s="199"/>
      <c r="H3" s="200" t="s">
        <v>7</v>
      </c>
      <c r="I3" s="199"/>
      <c r="J3" s="199"/>
      <c r="K3" s="201" t="s">
        <v>8</v>
      </c>
      <c r="L3" s="199"/>
      <c r="M3" s="199"/>
    </row>
    <row r="4" spans="1:15" s="13" customFormat="1" ht="15" customHeight="1">
      <c r="A4" s="132">
        <v>1</v>
      </c>
      <c r="B4" s="133">
        <v>2</v>
      </c>
      <c r="C4" s="133">
        <v>3</v>
      </c>
      <c r="D4" s="133" t="s">
        <v>129</v>
      </c>
      <c r="E4" s="133">
        <v>3</v>
      </c>
      <c r="F4" s="134" t="s">
        <v>130</v>
      </c>
      <c r="G4" s="134">
        <v>3</v>
      </c>
      <c r="H4" s="133">
        <v>4</v>
      </c>
      <c r="I4" s="133" t="s">
        <v>130</v>
      </c>
      <c r="J4" s="133">
        <v>4</v>
      </c>
      <c r="K4" s="133">
        <v>5</v>
      </c>
      <c r="L4" s="133" t="s">
        <v>130</v>
      </c>
      <c r="M4" s="133">
        <v>5</v>
      </c>
      <c r="N4" s="176"/>
      <c r="O4" s="177"/>
    </row>
    <row r="5" spans="1:15" s="17" customFormat="1">
      <c r="A5" s="53" t="s">
        <v>9</v>
      </c>
      <c r="B5" s="135" t="s">
        <v>10</v>
      </c>
      <c r="C5" s="136">
        <f t="shared" ref="C5:K5" si="0">C7+C10+C13+C18+C23+C28+C32+C34+C37+C41+C43</f>
        <v>416587440</v>
      </c>
      <c r="D5" s="136">
        <f t="shared" si="0"/>
        <v>13524558.560000001</v>
      </c>
      <c r="E5" s="136">
        <f t="shared" si="0"/>
        <v>430111998.56</v>
      </c>
      <c r="F5" s="137">
        <f t="shared" si="0"/>
        <v>23653900.850000001</v>
      </c>
      <c r="G5" s="137">
        <f t="shared" si="0"/>
        <v>453765899.41000003</v>
      </c>
      <c r="H5" s="136">
        <f t="shared" si="0"/>
        <v>428404557</v>
      </c>
      <c r="I5" s="136"/>
      <c r="J5" s="136">
        <f t="shared" ref="J5" si="1">J7+J10+J13+J18+J23+J28+J32+J34+J37+J41+J43</f>
        <v>428404557</v>
      </c>
      <c r="K5" s="136">
        <f t="shared" si="0"/>
        <v>438630740</v>
      </c>
      <c r="L5" s="136"/>
      <c r="M5" s="136">
        <f t="shared" ref="M5" si="2">M7+M10+M13+M18+M23+M28+M32+M34+M37+M41+M43</f>
        <v>438630740</v>
      </c>
      <c r="N5" s="84"/>
      <c r="O5" s="84"/>
    </row>
    <row r="6" spans="1:15" s="17" customFormat="1">
      <c r="A6" s="53"/>
      <c r="B6" s="138"/>
      <c r="C6" s="139"/>
      <c r="D6" s="139"/>
      <c r="E6" s="139"/>
      <c r="F6" s="140"/>
      <c r="G6" s="141"/>
      <c r="H6" s="142"/>
      <c r="I6" s="142"/>
      <c r="J6" s="142"/>
      <c r="K6" s="142"/>
      <c r="L6" s="142"/>
      <c r="M6" s="142"/>
      <c r="N6" s="84"/>
      <c r="O6" s="84"/>
    </row>
    <row r="7" spans="1:15" s="17" customFormat="1">
      <c r="A7" s="143" t="s">
        <v>11</v>
      </c>
      <c r="B7" s="138" t="s">
        <v>12</v>
      </c>
      <c r="C7" s="144">
        <f>C8</f>
        <v>285638123</v>
      </c>
      <c r="D7" s="144">
        <f t="shared" ref="D7:G7" si="3">D8</f>
        <v>13524558.560000001</v>
      </c>
      <c r="E7" s="144">
        <f t="shared" si="3"/>
        <v>299162681.56</v>
      </c>
      <c r="F7" s="137">
        <f t="shared" si="3"/>
        <v>23653900.850000001</v>
      </c>
      <c r="G7" s="145">
        <f t="shared" si="3"/>
        <v>322816582.41000003</v>
      </c>
      <c r="H7" s="144">
        <f>H8</f>
        <v>298387792</v>
      </c>
      <c r="I7" s="136"/>
      <c r="J7" s="144">
        <f>J8</f>
        <v>298387792</v>
      </c>
      <c r="K7" s="144">
        <f>K8</f>
        <v>306680483</v>
      </c>
      <c r="L7" s="136"/>
      <c r="M7" s="144">
        <f>M8</f>
        <v>306680483</v>
      </c>
      <c r="N7" s="84">
        <f>G8-C8</f>
        <v>37178459.410000026</v>
      </c>
      <c r="O7" s="84"/>
    </row>
    <row r="8" spans="1:15" s="17" customFormat="1">
      <c r="A8" s="146" t="s">
        <v>13</v>
      </c>
      <c r="B8" s="138" t="s">
        <v>14</v>
      </c>
      <c r="C8" s="144">
        <v>285638123</v>
      </c>
      <c r="D8" s="144">
        <v>13524558.560000001</v>
      </c>
      <c r="E8" s="144">
        <f>285638123+D8</f>
        <v>299162681.56</v>
      </c>
      <c r="F8" s="137">
        <v>23653900.850000001</v>
      </c>
      <c r="G8" s="145">
        <f>E8+F8</f>
        <v>322816582.41000003</v>
      </c>
      <c r="H8" s="144">
        <v>298387792</v>
      </c>
      <c r="I8" s="136"/>
      <c r="J8" s="144">
        <v>298387792</v>
      </c>
      <c r="K8" s="144">
        <v>306680483</v>
      </c>
      <c r="L8" s="136"/>
      <c r="M8" s="144">
        <v>306680483</v>
      </c>
      <c r="N8" s="84"/>
      <c r="O8" s="84"/>
    </row>
    <row r="9" spans="1:15" s="17" customFormat="1">
      <c r="A9" s="146"/>
      <c r="B9" s="138"/>
      <c r="C9" s="147"/>
      <c r="D9" s="147"/>
      <c r="E9" s="147"/>
      <c r="F9" s="148"/>
      <c r="G9" s="148"/>
      <c r="H9" s="149"/>
      <c r="I9" s="149"/>
      <c r="J9" s="149"/>
      <c r="K9" s="149"/>
      <c r="L9" s="149"/>
      <c r="M9" s="149"/>
      <c r="N9" s="84"/>
      <c r="O9" s="84"/>
    </row>
    <row r="10" spans="1:15" s="17" customFormat="1" ht="39.6">
      <c r="A10" s="150" t="s">
        <v>15</v>
      </c>
      <c r="B10" s="138" t="s">
        <v>16</v>
      </c>
      <c r="C10" s="144">
        <f>C11</f>
        <v>41304236</v>
      </c>
      <c r="D10" s="144"/>
      <c r="E10" s="144">
        <f>E11</f>
        <v>41304236</v>
      </c>
      <c r="F10" s="137"/>
      <c r="G10" s="145">
        <f>G11</f>
        <v>41304236</v>
      </c>
      <c r="H10" s="144">
        <f>H11</f>
        <v>42231315</v>
      </c>
      <c r="I10" s="136"/>
      <c r="J10" s="144">
        <f>J11</f>
        <v>42231315</v>
      </c>
      <c r="K10" s="144">
        <f>K11</f>
        <v>43293645</v>
      </c>
      <c r="L10" s="136"/>
      <c r="M10" s="144">
        <f>M11</f>
        <v>43293645</v>
      </c>
      <c r="N10" s="84"/>
      <c r="O10" s="84"/>
    </row>
    <row r="11" spans="1:15" s="17" customFormat="1" ht="26.4">
      <c r="A11" s="146" t="s">
        <v>17</v>
      </c>
      <c r="B11" s="138" t="s">
        <v>18</v>
      </c>
      <c r="C11" s="144">
        <v>41304236</v>
      </c>
      <c r="D11" s="144"/>
      <c r="E11" s="144">
        <v>41304236</v>
      </c>
      <c r="F11" s="137"/>
      <c r="G11" s="145">
        <v>41304236</v>
      </c>
      <c r="H11" s="144">
        <v>42231315</v>
      </c>
      <c r="I11" s="136"/>
      <c r="J11" s="144">
        <v>42231315</v>
      </c>
      <c r="K11" s="144">
        <v>43293645</v>
      </c>
      <c r="L11" s="136"/>
      <c r="M11" s="144">
        <v>43293645</v>
      </c>
      <c r="N11" s="84"/>
      <c r="O11" s="84"/>
    </row>
    <row r="12" spans="1:15" s="17" customFormat="1">
      <c r="A12" s="146"/>
      <c r="B12" s="138"/>
      <c r="C12" s="147"/>
      <c r="D12" s="147"/>
      <c r="E12" s="147"/>
      <c r="F12" s="148"/>
      <c r="G12" s="148"/>
      <c r="H12" s="149"/>
      <c r="I12" s="149"/>
      <c r="J12" s="149"/>
      <c r="K12" s="149"/>
      <c r="L12" s="149"/>
      <c r="M12" s="149"/>
      <c r="N12" s="84"/>
      <c r="O12" s="84"/>
    </row>
    <row r="13" spans="1:15" s="17" customFormat="1">
      <c r="A13" s="150" t="s">
        <v>19</v>
      </c>
      <c r="B13" s="138" t="s">
        <v>20</v>
      </c>
      <c r="C13" s="144">
        <f>C14+C15+C16</f>
        <v>20101000</v>
      </c>
      <c r="D13" s="144"/>
      <c r="E13" s="144">
        <f>E14+E15+E16</f>
        <v>20101000</v>
      </c>
      <c r="F13" s="137"/>
      <c r="G13" s="145">
        <f>G14+G15+G16</f>
        <v>20101000</v>
      </c>
      <c r="H13" s="144">
        <f>H14+H15+H16</f>
        <v>20822626</v>
      </c>
      <c r="I13" s="136"/>
      <c r="J13" s="144">
        <f>J14+J15+J16</f>
        <v>20822626</v>
      </c>
      <c r="K13" s="144">
        <f>K14+K15+K16</f>
        <v>21668025</v>
      </c>
      <c r="L13" s="136"/>
      <c r="M13" s="144">
        <f>M14+M15+M16</f>
        <v>21668025</v>
      </c>
      <c r="N13" s="84"/>
      <c r="O13" s="84"/>
    </row>
    <row r="14" spans="1:15" s="17" customFormat="1" ht="26.4">
      <c r="A14" s="146" t="s">
        <v>21</v>
      </c>
      <c r="B14" s="138" t="s">
        <v>22</v>
      </c>
      <c r="C14" s="144">
        <v>16968000</v>
      </c>
      <c r="D14" s="144"/>
      <c r="E14" s="144">
        <v>16968000</v>
      </c>
      <c r="F14" s="137"/>
      <c r="G14" s="145">
        <v>16968000</v>
      </c>
      <c r="H14" s="144">
        <v>17577151</v>
      </c>
      <c r="I14" s="136"/>
      <c r="J14" s="144">
        <v>17577151</v>
      </c>
      <c r="K14" s="144">
        <v>18290783</v>
      </c>
      <c r="L14" s="136"/>
      <c r="M14" s="144">
        <v>18290783</v>
      </c>
      <c r="N14" s="84"/>
      <c r="O14" s="84"/>
    </row>
    <row r="15" spans="1:15" s="17" customFormat="1">
      <c r="A15" s="146" t="s">
        <v>23</v>
      </c>
      <c r="B15" s="138" t="s">
        <v>24</v>
      </c>
      <c r="C15" s="144">
        <v>9000</v>
      </c>
      <c r="D15" s="144"/>
      <c r="E15" s="144">
        <v>9000</v>
      </c>
      <c r="F15" s="137"/>
      <c r="G15" s="145">
        <v>9000</v>
      </c>
      <c r="H15" s="144">
        <v>9323</v>
      </c>
      <c r="I15" s="136"/>
      <c r="J15" s="144">
        <v>9323</v>
      </c>
      <c r="K15" s="144">
        <v>9702</v>
      </c>
      <c r="L15" s="136"/>
      <c r="M15" s="144">
        <v>9702</v>
      </c>
      <c r="N15" s="84"/>
      <c r="O15" s="84"/>
    </row>
    <row r="16" spans="1:15" s="17" customFormat="1" ht="26.4">
      <c r="A16" s="146" t="s">
        <v>25</v>
      </c>
      <c r="B16" s="138" t="s">
        <v>26</v>
      </c>
      <c r="C16" s="144">
        <v>3124000</v>
      </c>
      <c r="D16" s="144"/>
      <c r="E16" s="144">
        <v>3124000</v>
      </c>
      <c r="F16" s="137"/>
      <c r="G16" s="145">
        <v>3124000</v>
      </c>
      <c r="H16" s="144">
        <v>3236152</v>
      </c>
      <c r="I16" s="136"/>
      <c r="J16" s="144">
        <v>3236152</v>
      </c>
      <c r="K16" s="144">
        <v>3367540</v>
      </c>
      <c r="L16" s="136"/>
      <c r="M16" s="144">
        <v>3367540</v>
      </c>
      <c r="N16" s="84"/>
      <c r="O16" s="84"/>
    </row>
    <row r="17" spans="1:15" s="17" customFormat="1">
      <c r="A17" s="146"/>
      <c r="B17" s="138"/>
      <c r="C17" s="144"/>
      <c r="D17" s="144"/>
      <c r="E17" s="144"/>
      <c r="F17" s="137"/>
      <c r="G17" s="145"/>
      <c r="H17" s="149"/>
      <c r="I17" s="149"/>
      <c r="J17" s="149"/>
      <c r="K17" s="149"/>
      <c r="L17" s="149"/>
      <c r="M17" s="149"/>
      <c r="N17" s="84"/>
      <c r="O17" s="84"/>
    </row>
    <row r="18" spans="1:15" s="17" customFormat="1">
      <c r="A18" s="150" t="s">
        <v>27</v>
      </c>
      <c r="B18" s="138" t="s">
        <v>28</v>
      </c>
      <c r="C18" s="144">
        <f>C19+C20+C21</f>
        <v>42074925</v>
      </c>
      <c r="D18" s="144"/>
      <c r="E18" s="144">
        <f>E19+E20+E21</f>
        <v>42074925</v>
      </c>
      <c r="F18" s="137"/>
      <c r="G18" s="145">
        <f>G19+G20+G21</f>
        <v>42074925</v>
      </c>
      <c r="H18" s="144">
        <f>H19+H20+H21</f>
        <v>39788668</v>
      </c>
      <c r="I18" s="136"/>
      <c r="J18" s="144">
        <f>J19+J20+J21</f>
        <v>39788668</v>
      </c>
      <c r="K18" s="144">
        <f>K19+K20+K21</f>
        <v>39768431</v>
      </c>
      <c r="L18" s="136"/>
      <c r="M18" s="144">
        <f>M19+M20+M21</f>
        <v>39768431</v>
      </c>
      <c r="N18" s="84"/>
      <c r="O18" s="84"/>
    </row>
    <row r="19" spans="1:15" s="17" customFormat="1">
      <c r="A19" s="146" t="s">
        <v>29</v>
      </c>
      <c r="B19" s="138" t="s">
        <v>30</v>
      </c>
      <c r="C19" s="144">
        <v>8032000</v>
      </c>
      <c r="D19" s="144"/>
      <c r="E19" s="144">
        <v>8032000</v>
      </c>
      <c r="F19" s="137"/>
      <c r="G19" s="145">
        <v>8032000</v>
      </c>
      <c r="H19" s="151">
        <v>5766000</v>
      </c>
      <c r="I19" s="152"/>
      <c r="J19" s="151">
        <v>5766000</v>
      </c>
      <c r="K19" s="151">
        <v>5766000</v>
      </c>
      <c r="L19" s="152"/>
      <c r="M19" s="151">
        <v>5766000</v>
      </c>
      <c r="N19" s="84"/>
      <c r="O19" s="84"/>
    </row>
    <row r="20" spans="1:15" s="17" customFormat="1">
      <c r="A20" s="146" t="s">
        <v>31</v>
      </c>
      <c r="B20" s="153" t="s">
        <v>32</v>
      </c>
      <c r="C20" s="144">
        <v>20256925</v>
      </c>
      <c r="D20" s="144"/>
      <c r="E20" s="144">
        <v>20256925</v>
      </c>
      <c r="F20" s="137"/>
      <c r="G20" s="145">
        <v>20256925</v>
      </c>
      <c r="H20" s="151">
        <v>20236668</v>
      </c>
      <c r="I20" s="152"/>
      <c r="J20" s="151">
        <v>20236668</v>
      </c>
      <c r="K20" s="151">
        <v>20216431</v>
      </c>
      <c r="L20" s="152"/>
      <c r="M20" s="151">
        <v>20216431</v>
      </c>
      <c r="N20" s="84"/>
      <c r="O20" s="84"/>
    </row>
    <row r="21" spans="1:15" s="17" customFormat="1">
      <c r="A21" s="146" t="s">
        <v>33</v>
      </c>
      <c r="B21" s="138" t="s">
        <v>34</v>
      </c>
      <c r="C21" s="144">
        <v>13786000</v>
      </c>
      <c r="D21" s="144"/>
      <c r="E21" s="144">
        <v>13786000</v>
      </c>
      <c r="F21" s="137"/>
      <c r="G21" s="145">
        <v>13786000</v>
      </c>
      <c r="H21" s="151">
        <v>13786000</v>
      </c>
      <c r="I21" s="152"/>
      <c r="J21" s="151">
        <v>13786000</v>
      </c>
      <c r="K21" s="151">
        <v>13786000</v>
      </c>
      <c r="L21" s="152"/>
      <c r="M21" s="151">
        <v>13786000</v>
      </c>
      <c r="N21" s="84"/>
      <c r="O21" s="84"/>
    </row>
    <row r="22" spans="1:15" s="17" customFormat="1" ht="13.8">
      <c r="A22" s="146"/>
      <c r="B22" s="138"/>
      <c r="C22" s="154"/>
      <c r="D22" s="154"/>
      <c r="E22" s="154"/>
      <c r="F22" s="155"/>
      <c r="G22" s="156"/>
      <c r="H22" s="149"/>
      <c r="I22" s="149"/>
      <c r="J22" s="149"/>
      <c r="K22" s="149"/>
      <c r="L22" s="149"/>
      <c r="M22" s="149"/>
      <c r="N22" s="84"/>
      <c r="O22" s="84"/>
    </row>
    <row r="23" spans="1:15" s="17" customFormat="1">
      <c r="A23" s="150" t="s">
        <v>35</v>
      </c>
      <c r="B23" s="138" t="s">
        <v>36</v>
      </c>
      <c r="C23" s="144">
        <f>C24+C25+C26</f>
        <v>3031000</v>
      </c>
      <c r="D23" s="144"/>
      <c r="E23" s="144">
        <f>E24+E25+E26</f>
        <v>3031000</v>
      </c>
      <c r="F23" s="137"/>
      <c r="G23" s="145">
        <f>G24+G25+G26</f>
        <v>3031000</v>
      </c>
      <c r="H23" s="144">
        <f>H24+H25+H26</f>
        <v>3122000</v>
      </c>
      <c r="I23" s="136"/>
      <c r="J23" s="144">
        <f>J24+J25+J26</f>
        <v>3122000</v>
      </c>
      <c r="K23" s="144">
        <f>K24+K25+K26</f>
        <v>3229000</v>
      </c>
      <c r="L23" s="136"/>
      <c r="M23" s="144">
        <f>M24+M25+M26</f>
        <v>3229000</v>
      </c>
      <c r="N23" s="84"/>
      <c r="O23" s="84"/>
    </row>
    <row r="24" spans="1:15" s="17" customFormat="1" ht="31.95" customHeight="1">
      <c r="A24" s="146" t="s">
        <v>37</v>
      </c>
      <c r="B24" s="138" t="s">
        <v>38</v>
      </c>
      <c r="C24" s="144">
        <f>3031000-C25-C26</f>
        <v>2406000</v>
      </c>
      <c r="D24" s="144"/>
      <c r="E24" s="144">
        <f>3031000-E25-E26</f>
        <v>2406000</v>
      </c>
      <c r="F24" s="137"/>
      <c r="G24" s="145">
        <f>3031000-G25-G26</f>
        <v>2406000</v>
      </c>
      <c r="H24" s="144">
        <f>3122000-H25-H26</f>
        <v>2502000</v>
      </c>
      <c r="I24" s="136"/>
      <c r="J24" s="144">
        <f>3122000-J25-J26</f>
        <v>2502000</v>
      </c>
      <c r="K24" s="144">
        <f>3229000-K25-K26</f>
        <v>2579000</v>
      </c>
      <c r="L24" s="136"/>
      <c r="M24" s="144">
        <f>3229000-M25-M26</f>
        <v>2579000</v>
      </c>
      <c r="N24" s="84"/>
      <c r="O24" s="84"/>
    </row>
    <row r="25" spans="1:15" s="17" customFormat="1" ht="45" customHeight="1">
      <c r="A25" s="146" t="s">
        <v>39</v>
      </c>
      <c r="B25" s="138" t="s">
        <v>40</v>
      </c>
      <c r="C25" s="144">
        <v>125000</v>
      </c>
      <c r="D25" s="144"/>
      <c r="E25" s="144">
        <v>125000</v>
      </c>
      <c r="F25" s="137"/>
      <c r="G25" s="145">
        <v>125000</v>
      </c>
      <c r="H25" s="144">
        <v>120000</v>
      </c>
      <c r="I25" s="136"/>
      <c r="J25" s="144">
        <v>120000</v>
      </c>
      <c r="K25" s="144">
        <v>150000</v>
      </c>
      <c r="L25" s="136"/>
      <c r="M25" s="144">
        <v>150000</v>
      </c>
      <c r="N25" s="84"/>
      <c r="O25" s="84"/>
    </row>
    <row r="26" spans="1:15" s="17" customFormat="1" ht="39.6">
      <c r="A26" s="146" t="s">
        <v>41</v>
      </c>
      <c r="B26" s="138" t="s">
        <v>42</v>
      </c>
      <c r="C26" s="144">
        <v>500000</v>
      </c>
      <c r="D26" s="144"/>
      <c r="E26" s="144">
        <v>500000</v>
      </c>
      <c r="F26" s="137"/>
      <c r="G26" s="145">
        <v>500000</v>
      </c>
      <c r="H26" s="144">
        <v>500000</v>
      </c>
      <c r="I26" s="136"/>
      <c r="J26" s="144">
        <v>500000</v>
      </c>
      <c r="K26" s="144">
        <v>500000</v>
      </c>
      <c r="L26" s="136"/>
      <c r="M26" s="144">
        <v>500000</v>
      </c>
      <c r="N26" s="84"/>
      <c r="O26" s="84"/>
    </row>
    <row r="27" spans="1:15" s="17" customFormat="1" ht="13.8">
      <c r="A27" s="146"/>
      <c r="B27" s="138"/>
      <c r="C27" s="154"/>
      <c r="D27" s="154"/>
      <c r="E27" s="154"/>
      <c r="F27" s="155"/>
      <c r="G27" s="156"/>
      <c r="H27" s="149"/>
      <c r="I27" s="149"/>
      <c r="J27" s="149"/>
      <c r="K27" s="149"/>
      <c r="L27" s="149"/>
      <c r="M27" s="149"/>
      <c r="N27" s="84"/>
      <c r="O27" s="84"/>
    </row>
    <row r="28" spans="1:15" s="17" customFormat="1" ht="39.6">
      <c r="A28" s="143" t="s">
        <v>43</v>
      </c>
      <c r="B28" s="138" t="s">
        <v>44</v>
      </c>
      <c r="C28" s="144">
        <f>C29+C30</f>
        <v>20237000</v>
      </c>
      <c r="D28" s="144"/>
      <c r="E28" s="144">
        <f>E29+E30</f>
        <v>20237000</v>
      </c>
      <c r="F28" s="137"/>
      <c r="G28" s="145">
        <f>G29+G30</f>
        <v>20237000</v>
      </c>
      <c r="H28" s="144">
        <f>H29+H30</f>
        <v>20205000</v>
      </c>
      <c r="I28" s="136"/>
      <c r="J28" s="144">
        <f>J29+J30</f>
        <v>20205000</v>
      </c>
      <c r="K28" s="144">
        <f>K29+K30</f>
        <v>20205000</v>
      </c>
      <c r="L28" s="136"/>
      <c r="M28" s="144">
        <f>M29+M30</f>
        <v>20205000</v>
      </c>
      <c r="N28" s="84"/>
      <c r="O28" s="84"/>
    </row>
    <row r="29" spans="1:15" ht="92.4">
      <c r="A29" s="146" t="s">
        <v>45</v>
      </c>
      <c r="B29" s="138" t="s">
        <v>46</v>
      </c>
      <c r="C29" s="144">
        <f>7300000+1100000+1803000</f>
        <v>10203000</v>
      </c>
      <c r="D29" s="144"/>
      <c r="E29" s="144">
        <f>7300000+1100000+1803000</f>
        <v>10203000</v>
      </c>
      <c r="F29" s="137"/>
      <c r="G29" s="145">
        <f>7300000+1100000+1803000</f>
        <v>10203000</v>
      </c>
      <c r="H29" s="144">
        <f>7300000+1100000+1771000</f>
        <v>10171000</v>
      </c>
      <c r="I29" s="136"/>
      <c r="J29" s="144">
        <f>7300000+1100000+1771000</f>
        <v>10171000</v>
      </c>
      <c r="K29" s="144">
        <f>7300000+1100000+1771000</f>
        <v>10171000</v>
      </c>
      <c r="L29" s="136"/>
      <c r="M29" s="144">
        <f>7300000+1100000+1771000</f>
        <v>10171000</v>
      </c>
    </row>
    <row r="30" spans="1:15" ht="79.2">
      <c r="A30" s="157" t="s">
        <v>47</v>
      </c>
      <c r="B30" s="138" t="s">
        <v>48</v>
      </c>
      <c r="C30" s="144">
        <v>10034000</v>
      </c>
      <c r="D30" s="144"/>
      <c r="E30" s="144">
        <v>10034000</v>
      </c>
      <c r="F30" s="137"/>
      <c r="G30" s="145">
        <v>10034000</v>
      </c>
      <c r="H30" s="144">
        <v>10034000</v>
      </c>
      <c r="I30" s="136"/>
      <c r="J30" s="144">
        <v>10034000</v>
      </c>
      <c r="K30" s="144">
        <v>10034000</v>
      </c>
      <c r="L30" s="136"/>
      <c r="M30" s="144">
        <v>10034000</v>
      </c>
    </row>
    <row r="31" spans="1:15">
      <c r="A31" s="157"/>
      <c r="B31" s="138"/>
      <c r="C31" s="144"/>
      <c r="D31" s="144"/>
      <c r="E31" s="144"/>
      <c r="F31" s="137"/>
      <c r="G31" s="145"/>
      <c r="H31" s="149"/>
      <c r="I31" s="149"/>
      <c r="J31" s="149"/>
      <c r="K31" s="149"/>
      <c r="L31" s="149"/>
      <c r="M31" s="149"/>
      <c r="N31" s="178"/>
    </row>
    <row r="32" spans="1:15" ht="26.4">
      <c r="A32" s="150" t="s">
        <v>49</v>
      </c>
      <c r="B32" s="138" t="s">
        <v>50</v>
      </c>
      <c r="C32" s="144">
        <v>315156</v>
      </c>
      <c r="D32" s="144"/>
      <c r="E32" s="144">
        <v>315156</v>
      </c>
      <c r="F32" s="137"/>
      <c r="G32" s="145">
        <v>315156</v>
      </c>
      <c r="H32" s="144">
        <v>315156</v>
      </c>
      <c r="I32" s="136"/>
      <c r="J32" s="144">
        <v>315156</v>
      </c>
      <c r="K32" s="144">
        <v>315156</v>
      </c>
      <c r="L32" s="136"/>
      <c r="M32" s="144">
        <v>315156</v>
      </c>
      <c r="N32" s="179"/>
    </row>
    <row r="33" spans="1:15">
      <c r="A33" s="146"/>
      <c r="B33" s="138"/>
      <c r="C33" s="144"/>
      <c r="D33" s="144"/>
      <c r="E33" s="144"/>
      <c r="F33" s="137"/>
      <c r="G33" s="145"/>
      <c r="H33" s="144"/>
      <c r="I33" s="136"/>
      <c r="J33" s="144"/>
      <c r="K33" s="144"/>
      <c r="L33" s="136"/>
      <c r="M33" s="144"/>
      <c r="N33" s="178"/>
    </row>
    <row r="34" spans="1:15" s="34" customFormat="1" ht="26.4">
      <c r="A34" s="150" t="s">
        <v>51</v>
      </c>
      <c r="B34" s="138" t="s">
        <v>52</v>
      </c>
      <c r="C34" s="144">
        <f>C35</f>
        <v>200000</v>
      </c>
      <c r="D34" s="144"/>
      <c r="E34" s="144">
        <f>E35</f>
        <v>200000</v>
      </c>
      <c r="F34" s="137"/>
      <c r="G34" s="145">
        <f>G35</f>
        <v>200000</v>
      </c>
      <c r="H34" s="144">
        <f>H35</f>
        <v>200000</v>
      </c>
      <c r="I34" s="136"/>
      <c r="J34" s="144">
        <f>J35</f>
        <v>200000</v>
      </c>
      <c r="K34" s="144">
        <f>K35</f>
        <v>200000</v>
      </c>
      <c r="L34" s="136"/>
      <c r="M34" s="144">
        <f>M35</f>
        <v>200000</v>
      </c>
      <c r="N34" s="84"/>
      <c r="O34" s="180"/>
    </row>
    <row r="35" spans="1:15" s="34" customFormat="1">
      <c r="A35" s="146" t="s">
        <v>53</v>
      </c>
      <c r="B35" s="138" t="s">
        <v>54</v>
      </c>
      <c r="C35" s="144">
        <v>200000</v>
      </c>
      <c r="D35" s="144"/>
      <c r="E35" s="144">
        <v>200000</v>
      </c>
      <c r="F35" s="137"/>
      <c r="G35" s="145">
        <v>200000</v>
      </c>
      <c r="H35" s="144">
        <v>200000</v>
      </c>
      <c r="I35" s="136"/>
      <c r="J35" s="144">
        <v>200000</v>
      </c>
      <c r="K35" s="144">
        <v>200000</v>
      </c>
      <c r="L35" s="136"/>
      <c r="M35" s="144">
        <v>200000</v>
      </c>
      <c r="N35" s="84"/>
      <c r="O35" s="180"/>
    </row>
    <row r="36" spans="1:15" s="34" customFormat="1">
      <c r="A36" s="146"/>
      <c r="B36" s="138"/>
      <c r="C36" s="144"/>
      <c r="D36" s="144"/>
      <c r="E36" s="144"/>
      <c r="F36" s="137"/>
      <c r="G36" s="145"/>
      <c r="H36" s="144"/>
      <c r="I36" s="136"/>
      <c r="J36" s="144"/>
      <c r="K36" s="144"/>
      <c r="L36" s="136"/>
      <c r="M36" s="144"/>
      <c r="N36" s="84"/>
      <c r="O36" s="180"/>
    </row>
    <row r="37" spans="1:15" s="34" customFormat="1" ht="26.4">
      <c r="A37" s="150" t="s">
        <v>55</v>
      </c>
      <c r="B37" s="138" t="s">
        <v>56</v>
      </c>
      <c r="C37" s="144">
        <f>C38+C39</f>
        <v>1595000</v>
      </c>
      <c r="D37" s="144"/>
      <c r="E37" s="144">
        <f>E38+E39</f>
        <v>1595000</v>
      </c>
      <c r="F37" s="137"/>
      <c r="G37" s="145">
        <f>G38+G39</f>
        <v>1595000</v>
      </c>
      <c r="H37" s="144">
        <f>H38+H39</f>
        <v>1241000</v>
      </c>
      <c r="I37" s="136"/>
      <c r="J37" s="144">
        <f>J38+J39</f>
        <v>1241000</v>
      </c>
      <c r="K37" s="144">
        <f>K38+K39</f>
        <v>1180000</v>
      </c>
      <c r="L37" s="136"/>
      <c r="M37" s="144">
        <f>M38+M39</f>
        <v>1180000</v>
      </c>
      <c r="N37" s="84"/>
      <c r="O37" s="180"/>
    </row>
    <row r="38" spans="1:15" s="34" customFormat="1" ht="79.2">
      <c r="A38" s="146" t="s">
        <v>57</v>
      </c>
      <c r="B38" s="138" t="s">
        <v>58</v>
      </c>
      <c r="C38" s="144">
        <v>595000</v>
      </c>
      <c r="D38" s="144"/>
      <c r="E38" s="144">
        <v>595000</v>
      </c>
      <c r="F38" s="137"/>
      <c r="G38" s="145">
        <v>595000</v>
      </c>
      <c r="H38" s="144">
        <v>241000</v>
      </c>
      <c r="I38" s="136"/>
      <c r="J38" s="144">
        <v>241000</v>
      </c>
      <c r="K38" s="144">
        <v>180000</v>
      </c>
      <c r="L38" s="136"/>
      <c r="M38" s="144">
        <v>180000</v>
      </c>
      <c r="N38" s="179"/>
      <c r="O38" s="180"/>
    </row>
    <row r="39" spans="1:15" s="34" customFormat="1" ht="39.6">
      <c r="A39" s="146" t="s">
        <v>59</v>
      </c>
      <c r="B39" s="138" t="s">
        <v>60</v>
      </c>
      <c r="C39" s="144">
        <v>1000000</v>
      </c>
      <c r="D39" s="144"/>
      <c r="E39" s="144">
        <v>1000000</v>
      </c>
      <c r="F39" s="137"/>
      <c r="G39" s="145">
        <v>1000000</v>
      </c>
      <c r="H39" s="144">
        <v>1000000</v>
      </c>
      <c r="I39" s="136"/>
      <c r="J39" s="144">
        <v>1000000</v>
      </c>
      <c r="K39" s="144">
        <v>1000000</v>
      </c>
      <c r="L39" s="136"/>
      <c r="M39" s="144">
        <v>1000000</v>
      </c>
      <c r="N39" s="179"/>
      <c r="O39" s="180"/>
    </row>
    <row r="40" spans="1:15" s="34" customFormat="1">
      <c r="A40" s="146"/>
      <c r="B40" s="138"/>
      <c r="C40" s="144"/>
      <c r="D40" s="144"/>
      <c r="E40" s="144"/>
      <c r="F40" s="137"/>
      <c r="G40" s="145"/>
      <c r="H40" s="149"/>
      <c r="I40" s="149"/>
      <c r="J40" s="149"/>
      <c r="K40" s="149"/>
      <c r="L40" s="149"/>
      <c r="M40" s="149"/>
      <c r="N40" s="84"/>
      <c r="O40" s="180"/>
    </row>
    <row r="41" spans="1:15" s="34" customFormat="1">
      <c r="A41" s="150" t="s">
        <v>61</v>
      </c>
      <c r="B41" s="138" t="s">
        <v>62</v>
      </c>
      <c r="C41" s="144">
        <v>2091000</v>
      </c>
      <c r="D41" s="144"/>
      <c r="E41" s="144">
        <v>2091000</v>
      </c>
      <c r="F41" s="137"/>
      <c r="G41" s="145">
        <v>2091000</v>
      </c>
      <c r="H41" s="144">
        <v>2091000</v>
      </c>
      <c r="I41" s="136"/>
      <c r="J41" s="144">
        <v>2091000</v>
      </c>
      <c r="K41" s="144">
        <v>2091000</v>
      </c>
      <c r="L41" s="136"/>
      <c r="M41" s="144">
        <v>2091000</v>
      </c>
      <c r="N41" s="84"/>
      <c r="O41" s="180"/>
    </row>
    <row r="42" spans="1:15" s="34" customFormat="1">
      <c r="A42" s="146"/>
      <c r="B42" s="138"/>
      <c r="C42" s="144"/>
      <c r="D42" s="144"/>
      <c r="E42" s="144"/>
      <c r="F42" s="137"/>
      <c r="G42" s="145"/>
      <c r="H42" s="144"/>
      <c r="I42" s="136"/>
      <c r="J42" s="144"/>
      <c r="K42" s="144"/>
      <c r="L42" s="136"/>
      <c r="M42" s="144"/>
      <c r="N42" s="84"/>
      <c r="O42" s="180"/>
    </row>
    <row r="43" spans="1:15" s="34" customFormat="1">
      <c r="A43" s="150" t="s">
        <v>63</v>
      </c>
      <c r="B43" s="138" t="s">
        <v>64</v>
      </c>
      <c r="C43" s="144">
        <v>0</v>
      </c>
      <c r="D43" s="144"/>
      <c r="E43" s="144">
        <v>0</v>
      </c>
      <c r="F43" s="137"/>
      <c r="G43" s="145">
        <v>0</v>
      </c>
      <c r="H43" s="144">
        <v>0</v>
      </c>
      <c r="I43" s="136"/>
      <c r="J43" s="144">
        <v>0</v>
      </c>
      <c r="K43" s="144">
        <v>0</v>
      </c>
      <c r="L43" s="136"/>
      <c r="M43" s="144">
        <v>0</v>
      </c>
      <c r="N43" s="84"/>
      <c r="O43" s="180"/>
    </row>
    <row r="44" spans="1:15" s="34" customFormat="1">
      <c r="A44" s="146"/>
      <c r="B44" s="138"/>
      <c r="C44" s="144"/>
      <c r="D44" s="144"/>
      <c r="E44" s="144"/>
      <c r="F44" s="137"/>
      <c r="G44" s="145"/>
      <c r="H44" s="144"/>
      <c r="I44" s="136"/>
      <c r="J44" s="144"/>
      <c r="K44" s="144"/>
      <c r="L44" s="136"/>
      <c r="M44" s="144"/>
      <c r="N44" s="84"/>
      <c r="O44" s="180"/>
    </row>
    <row r="45" spans="1:15" s="34" customFormat="1">
      <c r="A45" s="53" t="s">
        <v>65</v>
      </c>
      <c r="B45" s="158" t="s">
        <v>66</v>
      </c>
      <c r="C45" s="159">
        <f>C47+C94</f>
        <v>1831821024.6700001</v>
      </c>
      <c r="D45" s="160">
        <f>D47+D94</f>
        <v>0</v>
      </c>
      <c r="E45" s="160">
        <f>E47+E94</f>
        <v>1831821024.6700001</v>
      </c>
      <c r="F45" s="160">
        <f t="shared" ref="F45:M45" si="4">F47+F94</f>
        <v>1172269655.6500001</v>
      </c>
      <c r="G45" s="160">
        <f t="shared" si="4"/>
        <v>3004090680.3200002</v>
      </c>
      <c r="H45" s="160">
        <f t="shared" si="4"/>
        <v>1854863210.0799999</v>
      </c>
      <c r="I45" s="160">
        <f t="shared" si="4"/>
        <v>142963151.66999999</v>
      </c>
      <c r="J45" s="160">
        <f t="shared" si="4"/>
        <v>1997826361.75</v>
      </c>
      <c r="K45" s="160">
        <f t="shared" si="4"/>
        <v>1906654894.5599999</v>
      </c>
      <c r="L45" s="160">
        <f t="shared" si="4"/>
        <v>220423882.55000001</v>
      </c>
      <c r="M45" s="160">
        <f t="shared" si="4"/>
        <v>2127078777.1099999</v>
      </c>
      <c r="N45" s="84"/>
      <c r="O45" s="180"/>
    </row>
    <row r="46" spans="1:15" s="34" customFormat="1">
      <c r="A46" s="146"/>
      <c r="B46" s="161"/>
      <c r="C46" s="162"/>
      <c r="D46" s="162"/>
      <c r="E46" s="162"/>
      <c r="F46" s="160"/>
      <c r="G46" s="163"/>
      <c r="H46" s="162"/>
      <c r="I46" s="159"/>
      <c r="J46" s="162"/>
      <c r="K46" s="162"/>
      <c r="L46" s="159"/>
      <c r="M46" s="162"/>
      <c r="N46" s="84"/>
      <c r="O46" s="180"/>
    </row>
    <row r="47" spans="1:15" s="34" customFormat="1" ht="39.6">
      <c r="A47" s="143" t="s">
        <v>67</v>
      </c>
      <c r="B47" s="164" t="s">
        <v>68</v>
      </c>
      <c r="C47" s="162">
        <f>C48+C52+C65+C82</f>
        <v>1827087045.6400001</v>
      </c>
      <c r="D47" s="162"/>
      <c r="E47" s="162">
        <f>E48+E52+E65+E82</f>
        <v>1827087045.6400001</v>
      </c>
      <c r="F47" s="163">
        <f t="shared" ref="F47" si="5">F48+F52+F65+F82</f>
        <v>1034873655.6500001</v>
      </c>
      <c r="G47" s="163">
        <f>G48+G52+G65+G82</f>
        <v>2861960701.29</v>
      </c>
      <c r="H47" s="162">
        <f>H48+H52+H65+H82</f>
        <v>1854863210.0799999</v>
      </c>
      <c r="I47" s="162">
        <f t="shared" ref="I47:J47" si="6">I48+I52+I65+I82</f>
        <v>5567151.6699999999</v>
      </c>
      <c r="J47" s="162">
        <f t="shared" si="6"/>
        <v>1860430361.75</v>
      </c>
      <c r="K47" s="162">
        <f>K48+K52+K65+K82</f>
        <v>1906654894.5599999</v>
      </c>
      <c r="L47" s="162">
        <f t="shared" ref="L47:M47" si="7">L48+L52+L65+L82</f>
        <v>83027882.549999997</v>
      </c>
      <c r="M47" s="162">
        <f t="shared" si="7"/>
        <v>1989682777.1099999</v>
      </c>
      <c r="N47" s="84"/>
      <c r="O47" s="180"/>
    </row>
    <row r="48" spans="1:15" s="89" customFormat="1" ht="26.4">
      <c r="A48" s="165" t="s">
        <v>69</v>
      </c>
      <c r="B48" s="54" t="s">
        <v>70</v>
      </c>
      <c r="C48" s="136">
        <f>SUM(C49:C50)</f>
        <v>459597927.19</v>
      </c>
      <c r="D48" s="136"/>
      <c r="E48" s="136">
        <f>SUM(E49:E50)</f>
        <v>459597927.19</v>
      </c>
      <c r="F48" s="137">
        <f t="shared" ref="F48:G48" si="8">SUM(F49:F50)</f>
        <v>0</v>
      </c>
      <c r="G48" s="137">
        <f t="shared" si="8"/>
        <v>459597927.19</v>
      </c>
      <c r="H48" s="136">
        <f>SUM(H49:H50)</f>
        <v>555534416.65999997</v>
      </c>
      <c r="I48" s="136">
        <f t="shared" ref="I48:J48" si="9">SUM(I49:I50)</f>
        <v>0</v>
      </c>
      <c r="J48" s="136">
        <f t="shared" si="9"/>
        <v>555534416.65999997</v>
      </c>
      <c r="K48" s="136">
        <f>SUM(K49:K50)</f>
        <v>584348084.79999995</v>
      </c>
      <c r="L48" s="136">
        <f t="shared" ref="L48:M48" si="10">SUM(L49:L50)</f>
        <v>0</v>
      </c>
      <c r="M48" s="136">
        <f t="shared" si="10"/>
        <v>584348084.79999995</v>
      </c>
      <c r="N48" s="181"/>
      <c r="O48" s="181"/>
    </row>
    <row r="49" spans="1:15" s="17" customFormat="1" ht="26.4">
      <c r="A49" s="166" t="s">
        <v>71</v>
      </c>
      <c r="B49" s="164" t="s">
        <v>72</v>
      </c>
      <c r="C49" s="144">
        <v>78849761.290000007</v>
      </c>
      <c r="D49" s="144"/>
      <c r="E49" s="144">
        <v>78849761.290000007</v>
      </c>
      <c r="F49" s="137"/>
      <c r="G49" s="145">
        <v>78849761.290000007</v>
      </c>
      <c r="H49" s="144">
        <v>70405204.780000001</v>
      </c>
      <c r="I49" s="136"/>
      <c r="J49" s="144">
        <v>70405204.780000001</v>
      </c>
      <c r="K49" s="144">
        <v>82469353.299999997</v>
      </c>
      <c r="L49" s="136"/>
      <c r="M49" s="144">
        <v>82469353.299999997</v>
      </c>
      <c r="N49" s="84"/>
      <c r="O49" s="84"/>
    </row>
    <row r="50" spans="1:15" s="17" customFormat="1" ht="52.8">
      <c r="A50" s="166" t="s">
        <v>73</v>
      </c>
      <c r="B50" s="164" t="s">
        <v>123</v>
      </c>
      <c r="C50" s="144">
        <v>380748165.89999998</v>
      </c>
      <c r="D50" s="144"/>
      <c r="E50" s="144">
        <v>380748165.89999998</v>
      </c>
      <c r="F50" s="137"/>
      <c r="G50" s="145">
        <v>380748165.89999998</v>
      </c>
      <c r="H50" s="144">
        <f>450502757.25+23998756+10627698.63</f>
        <v>485129211.88</v>
      </c>
      <c r="I50" s="136"/>
      <c r="J50" s="144">
        <f>450502757.25+23998756+10627698.63</f>
        <v>485129211.88</v>
      </c>
      <c r="K50" s="144">
        <f>438504754.87+48713278+14660698.63</f>
        <v>501878731.5</v>
      </c>
      <c r="L50" s="136"/>
      <c r="M50" s="144">
        <f>438504754.87+48713278+14660698.63</f>
        <v>501878731.5</v>
      </c>
      <c r="N50" s="84"/>
      <c r="O50" s="84"/>
    </row>
    <row r="51" spans="1:15" s="17" customFormat="1">
      <c r="A51" s="167"/>
      <c r="B51" s="168"/>
      <c r="C51" s="144"/>
      <c r="D51" s="144"/>
      <c r="E51" s="144"/>
      <c r="F51" s="137"/>
      <c r="G51" s="145"/>
      <c r="H51" s="144"/>
      <c r="I51" s="136"/>
      <c r="J51" s="144"/>
      <c r="K51" s="144"/>
      <c r="L51" s="136"/>
      <c r="M51" s="144"/>
      <c r="N51" s="84"/>
      <c r="O51" s="84"/>
    </row>
    <row r="52" spans="1:15" s="89" customFormat="1" ht="39.6">
      <c r="A52" s="165" t="s">
        <v>74</v>
      </c>
      <c r="B52" s="54" t="s">
        <v>75</v>
      </c>
      <c r="C52" s="136">
        <f>SUM(C53:C61)</f>
        <v>331460299.98000002</v>
      </c>
      <c r="D52" s="136"/>
      <c r="E52" s="136">
        <f>SUM(E53:E64)</f>
        <v>331460299.98000002</v>
      </c>
      <c r="F52" s="137">
        <f t="shared" ref="F52:M52" si="11">SUM(F53:F64)</f>
        <v>4471657.6500000004</v>
      </c>
      <c r="G52" s="137">
        <f t="shared" si="11"/>
        <v>335931957.63</v>
      </c>
      <c r="H52" s="136">
        <f t="shared" si="11"/>
        <v>339727537.89999998</v>
      </c>
      <c r="I52" s="136">
        <f t="shared" si="11"/>
        <v>-588911.16999999993</v>
      </c>
      <c r="J52" s="136">
        <f t="shared" si="11"/>
        <v>339138626.73000002</v>
      </c>
      <c r="K52" s="136">
        <f t="shared" si="11"/>
        <v>355567566.81</v>
      </c>
      <c r="L52" s="136">
        <f t="shared" si="11"/>
        <v>-1070037.6300000001</v>
      </c>
      <c r="M52" s="136">
        <f t="shared" si="11"/>
        <v>354497529.18000001</v>
      </c>
      <c r="N52" s="181"/>
      <c r="O52" s="181"/>
    </row>
    <row r="53" spans="1:15" s="17" customFormat="1" ht="52.8">
      <c r="A53" s="166" t="s">
        <v>77</v>
      </c>
      <c r="B53" s="164" t="s">
        <v>78</v>
      </c>
      <c r="C53" s="144">
        <v>18839206.510000002</v>
      </c>
      <c r="D53" s="144"/>
      <c r="E53" s="144">
        <v>18839206.510000002</v>
      </c>
      <c r="F53" s="137">
        <v>-521385.36</v>
      </c>
      <c r="G53" s="145">
        <f>18839206.51+F53</f>
        <v>18317821.150000002</v>
      </c>
      <c r="H53" s="144">
        <v>18913761.379999999</v>
      </c>
      <c r="I53" s="136">
        <v>-1308353.24</v>
      </c>
      <c r="J53" s="144">
        <f>18913761.38+I53</f>
        <v>17605408.140000001</v>
      </c>
      <c r="K53" s="144">
        <v>18709460.149999999</v>
      </c>
      <c r="L53" s="136">
        <v>-1821953.35</v>
      </c>
      <c r="M53" s="144">
        <f>18709460.15+L53</f>
        <v>16887506.799999997</v>
      </c>
      <c r="N53" s="84"/>
      <c r="O53" s="84"/>
    </row>
    <row r="54" spans="1:15" s="17" customFormat="1" ht="54" customHeight="1">
      <c r="A54" s="166" t="s">
        <v>142</v>
      </c>
      <c r="B54" s="164" t="s">
        <v>141</v>
      </c>
      <c r="C54" s="144"/>
      <c r="D54" s="144"/>
      <c r="E54" s="144"/>
      <c r="F54" s="137">
        <v>1209409</v>
      </c>
      <c r="G54" s="145">
        <f>F54</f>
        <v>1209409</v>
      </c>
      <c r="H54" s="144"/>
      <c r="I54" s="136"/>
      <c r="J54" s="144"/>
      <c r="K54" s="144"/>
      <c r="L54" s="136"/>
      <c r="M54" s="144"/>
      <c r="N54" s="84"/>
      <c r="O54" s="84"/>
    </row>
    <row r="55" spans="1:15" s="17" customFormat="1" ht="66">
      <c r="A55" s="166" t="s">
        <v>79</v>
      </c>
      <c r="B55" s="169" t="s">
        <v>124</v>
      </c>
      <c r="C55" s="144">
        <v>383180.16</v>
      </c>
      <c r="D55" s="144"/>
      <c r="E55" s="144">
        <v>383180.16</v>
      </c>
      <c r="F55" s="137">
        <v>-58481.75</v>
      </c>
      <c r="G55" s="145">
        <f>383180.16+F55</f>
        <v>324698.40999999997</v>
      </c>
      <c r="H55" s="144">
        <v>383627.2</v>
      </c>
      <c r="I55" s="136">
        <v>-58516.45</v>
      </c>
      <c r="J55" s="144">
        <f>383627.2+I55</f>
        <v>325110.75</v>
      </c>
      <c r="K55" s="144">
        <v>359641.91</v>
      </c>
      <c r="L55" s="136">
        <v>-26042.799999999999</v>
      </c>
      <c r="M55" s="144">
        <f>359641.91+L55</f>
        <v>333599.11</v>
      </c>
      <c r="N55" s="84"/>
      <c r="O55" s="84"/>
    </row>
    <row r="56" spans="1:15" s="17" customFormat="1" ht="52.8">
      <c r="A56" s="166" t="s">
        <v>80</v>
      </c>
      <c r="B56" s="164" t="s">
        <v>147</v>
      </c>
      <c r="C56" s="144">
        <v>307166640</v>
      </c>
      <c r="D56" s="144"/>
      <c r="E56" s="144">
        <v>307166640</v>
      </c>
      <c r="F56" s="137"/>
      <c r="G56" s="145">
        <f>307166640</f>
        <v>307166640</v>
      </c>
      <c r="H56" s="144">
        <v>318999400</v>
      </c>
      <c r="I56" s="136"/>
      <c r="J56" s="144">
        <v>318999400</v>
      </c>
      <c r="K56" s="144">
        <v>335057530</v>
      </c>
      <c r="L56" s="136"/>
      <c r="M56" s="144">
        <v>335057530</v>
      </c>
      <c r="N56" s="84"/>
      <c r="O56" s="84"/>
    </row>
    <row r="57" spans="1:15" s="17" customFormat="1" ht="56.4" customHeight="1">
      <c r="A57" s="166" t="s">
        <v>138</v>
      </c>
      <c r="B57" s="164" t="s">
        <v>81</v>
      </c>
      <c r="C57" s="144"/>
      <c r="D57" s="144"/>
      <c r="E57" s="144">
        <v>0</v>
      </c>
      <c r="F57" s="137">
        <v>2722317.84</v>
      </c>
      <c r="G57" s="145">
        <f>E57+F57</f>
        <v>2722317.84</v>
      </c>
      <c r="H57" s="144"/>
      <c r="I57" s="136"/>
      <c r="J57" s="144"/>
      <c r="K57" s="144"/>
      <c r="L57" s="136"/>
      <c r="M57" s="144"/>
      <c r="N57" s="84"/>
      <c r="O57" s="84"/>
    </row>
    <row r="58" spans="1:15" s="17" customFormat="1" ht="52.8">
      <c r="A58" s="166" t="s">
        <v>82</v>
      </c>
      <c r="B58" s="169" t="s">
        <v>83</v>
      </c>
      <c r="C58" s="144">
        <v>230136.95999999999</v>
      </c>
      <c r="D58" s="144"/>
      <c r="E58" s="144">
        <v>230136.95999999999</v>
      </c>
      <c r="F58" s="137">
        <v>-2597.48</v>
      </c>
      <c r="G58" s="145">
        <f>230136.96+F58</f>
        <v>227539.47999999998</v>
      </c>
      <c r="H58" s="144">
        <v>230136.95999999999</v>
      </c>
      <c r="I58" s="136">
        <v>-2597.48</v>
      </c>
      <c r="J58" s="144">
        <f>230136.96+I58</f>
        <v>227539.47999999998</v>
      </c>
      <c r="K58" s="144">
        <v>230136.95999999999</v>
      </c>
      <c r="L58" s="136">
        <v>-2597.48</v>
      </c>
      <c r="M58" s="144">
        <f>230136.96+L58</f>
        <v>227539.47999999998</v>
      </c>
      <c r="N58" s="84"/>
      <c r="O58" s="84"/>
    </row>
    <row r="59" spans="1:15" s="17" customFormat="1" ht="39.6">
      <c r="A59" s="166" t="s">
        <v>136</v>
      </c>
      <c r="B59" s="169" t="s">
        <v>83</v>
      </c>
      <c r="C59" s="144">
        <v>1050000</v>
      </c>
      <c r="D59" s="144"/>
      <c r="E59" s="144">
        <v>1050000</v>
      </c>
      <c r="F59" s="137"/>
      <c r="G59" s="145">
        <v>1050000</v>
      </c>
      <c r="H59" s="144">
        <v>945000</v>
      </c>
      <c r="I59" s="136"/>
      <c r="J59" s="144">
        <v>945000</v>
      </c>
      <c r="K59" s="144">
        <v>945000</v>
      </c>
      <c r="L59" s="136"/>
      <c r="M59" s="144">
        <v>945000</v>
      </c>
      <c r="N59" s="84"/>
      <c r="O59" s="84"/>
    </row>
    <row r="60" spans="1:15" s="17" customFormat="1" ht="66">
      <c r="A60" s="166" t="s">
        <v>85</v>
      </c>
      <c r="B60" s="164" t="s">
        <v>83</v>
      </c>
      <c r="C60" s="144">
        <v>245775.75</v>
      </c>
      <c r="D60" s="144"/>
      <c r="E60" s="144">
        <v>245775.75</v>
      </c>
      <c r="F60" s="137"/>
      <c r="G60" s="145">
        <v>245775.75</v>
      </c>
      <c r="H60" s="144">
        <v>255612.36</v>
      </c>
      <c r="I60" s="136"/>
      <c r="J60" s="144">
        <v>255612.36</v>
      </c>
      <c r="K60" s="144">
        <v>265797.78999999998</v>
      </c>
      <c r="L60" s="136"/>
      <c r="M60" s="144">
        <v>265797.78999999998</v>
      </c>
      <c r="N60" s="84"/>
      <c r="O60" s="84"/>
    </row>
    <row r="61" spans="1:15" s="17" customFormat="1" ht="94.5" customHeight="1">
      <c r="A61" s="166" t="s">
        <v>122</v>
      </c>
      <c r="B61" s="164" t="s">
        <v>83</v>
      </c>
      <c r="C61" s="144">
        <v>3545360.6</v>
      </c>
      <c r="D61" s="144"/>
      <c r="E61" s="144">
        <v>3545360.6</v>
      </c>
      <c r="F61" s="137">
        <v>-173300.6</v>
      </c>
      <c r="G61" s="145">
        <f>3545360.6+F61</f>
        <v>3372060</v>
      </c>
      <c r="H61" s="144">
        <v>0</v>
      </c>
      <c r="I61" s="136"/>
      <c r="J61" s="144">
        <v>0</v>
      </c>
      <c r="K61" s="144">
        <v>0</v>
      </c>
      <c r="L61" s="136"/>
      <c r="M61" s="144">
        <v>0</v>
      </c>
      <c r="N61" s="84"/>
      <c r="O61" s="84"/>
    </row>
    <row r="62" spans="1:15" s="17" customFormat="1" ht="44.4" customHeight="1">
      <c r="A62" s="166" t="s">
        <v>144</v>
      </c>
      <c r="B62" s="164" t="s">
        <v>83</v>
      </c>
      <c r="C62" s="144"/>
      <c r="D62" s="144"/>
      <c r="E62" s="144"/>
      <c r="F62" s="137">
        <v>515140</v>
      </c>
      <c r="G62" s="145">
        <f>F62</f>
        <v>515140</v>
      </c>
      <c r="H62" s="144"/>
      <c r="I62" s="136"/>
      <c r="J62" s="144">
        <v>0</v>
      </c>
      <c r="K62" s="144"/>
      <c r="L62" s="136"/>
      <c r="M62" s="144"/>
      <c r="N62" s="84"/>
      <c r="O62" s="84"/>
    </row>
    <row r="63" spans="1:15" s="17" customFormat="1" ht="44.4" customHeight="1">
      <c r="A63" s="166" t="s">
        <v>143</v>
      </c>
      <c r="B63" s="164" t="s">
        <v>83</v>
      </c>
      <c r="C63" s="144"/>
      <c r="D63" s="144"/>
      <c r="E63" s="144"/>
      <c r="F63" s="137">
        <v>780556</v>
      </c>
      <c r="G63" s="145">
        <f>F63</f>
        <v>780556</v>
      </c>
      <c r="H63" s="144"/>
      <c r="I63" s="136">
        <v>780556</v>
      </c>
      <c r="J63" s="144">
        <f>I63</f>
        <v>780556</v>
      </c>
      <c r="K63" s="144"/>
      <c r="L63" s="136">
        <v>780556</v>
      </c>
      <c r="M63" s="144">
        <f>L63</f>
        <v>780556</v>
      </c>
      <c r="N63" s="84"/>
      <c r="O63" s="84"/>
    </row>
    <row r="64" spans="1:15">
      <c r="A64" s="167"/>
      <c r="B64" s="168"/>
      <c r="C64" s="144"/>
      <c r="D64" s="144"/>
      <c r="E64" s="144"/>
      <c r="F64" s="137"/>
      <c r="G64" s="145"/>
      <c r="H64" s="144"/>
      <c r="I64" s="136"/>
      <c r="J64" s="144"/>
      <c r="K64" s="144"/>
      <c r="L64" s="136"/>
      <c r="M64" s="144"/>
    </row>
    <row r="65" spans="1:15" s="88" customFormat="1" ht="26.4">
      <c r="A65" s="165" t="s">
        <v>86</v>
      </c>
      <c r="B65" s="54" t="s">
        <v>87</v>
      </c>
      <c r="C65" s="136">
        <f>SUM(C66:C81)</f>
        <v>961293367.06000006</v>
      </c>
      <c r="D65" s="136"/>
      <c r="E65" s="136">
        <f>SUM(E66:E81)</f>
        <v>961293367.06000006</v>
      </c>
      <c r="F65" s="137">
        <f t="shared" ref="F65:G65" si="12">SUM(F66:F81)</f>
        <v>342050.42</v>
      </c>
      <c r="G65" s="137">
        <f t="shared" si="12"/>
        <v>961635417.48000002</v>
      </c>
      <c r="H65" s="136">
        <f t="shared" ref="H65" si="13">SUM(H66:H81)</f>
        <v>958033211.4000001</v>
      </c>
      <c r="I65" s="136">
        <f t="shared" ref="I65" si="14">SUM(I66:I81)</f>
        <v>1759094.26</v>
      </c>
      <c r="J65" s="136">
        <f t="shared" ref="J65" si="15">SUM(J66:J81)</f>
        <v>959792305.65999997</v>
      </c>
      <c r="K65" s="136">
        <f t="shared" ref="K65" si="16">SUM(K66:K81)</f>
        <v>965171198.83000004</v>
      </c>
      <c r="L65" s="136">
        <f t="shared" ref="L65" si="17">SUM(L66:L81)</f>
        <v>-775249.9600000002</v>
      </c>
      <c r="M65" s="136">
        <f t="shared" ref="M65" si="18">SUM(M66:M81)</f>
        <v>964395948.87</v>
      </c>
      <c r="N65" s="181"/>
      <c r="O65" s="181"/>
    </row>
    <row r="66" spans="1:15" s="3" customFormat="1" ht="26.4">
      <c r="A66" s="166" t="s">
        <v>88</v>
      </c>
      <c r="B66" s="169" t="s">
        <v>89</v>
      </c>
      <c r="C66" s="144">
        <v>451206.49</v>
      </c>
      <c r="D66" s="144"/>
      <c r="E66" s="144">
        <v>451206.49</v>
      </c>
      <c r="F66" s="137"/>
      <c r="G66" s="145">
        <v>451206.49</v>
      </c>
      <c r="H66" s="144">
        <v>455268.55</v>
      </c>
      <c r="I66" s="136"/>
      <c r="J66" s="144">
        <v>455268.55</v>
      </c>
      <c r="K66" s="144">
        <v>471679.29</v>
      </c>
      <c r="L66" s="136"/>
      <c r="M66" s="144">
        <v>471679.29</v>
      </c>
      <c r="N66" s="84"/>
      <c r="O66" s="84"/>
    </row>
    <row r="67" spans="1:15" s="3" customFormat="1" ht="66">
      <c r="A67" s="166" t="s">
        <v>90</v>
      </c>
      <c r="B67" s="164" t="s">
        <v>89</v>
      </c>
      <c r="C67" s="144">
        <v>14000</v>
      </c>
      <c r="D67" s="144"/>
      <c r="E67" s="144">
        <v>14000</v>
      </c>
      <c r="F67" s="137"/>
      <c r="G67" s="145">
        <v>14000</v>
      </c>
      <c r="H67" s="144">
        <v>14000</v>
      </c>
      <c r="I67" s="136"/>
      <c r="J67" s="144">
        <v>14000</v>
      </c>
      <c r="K67" s="144">
        <v>14000</v>
      </c>
      <c r="L67" s="136"/>
      <c r="M67" s="144">
        <v>14000</v>
      </c>
      <c r="N67" s="84"/>
      <c r="O67" s="84"/>
    </row>
    <row r="68" spans="1:15" s="3" customFormat="1" ht="26.4">
      <c r="A68" s="166" t="s">
        <v>91</v>
      </c>
      <c r="B68" s="164" t="s">
        <v>89</v>
      </c>
      <c r="C68" s="144">
        <v>35000</v>
      </c>
      <c r="D68" s="144"/>
      <c r="E68" s="144">
        <v>35000</v>
      </c>
      <c r="F68" s="137"/>
      <c r="G68" s="145">
        <v>35000</v>
      </c>
      <c r="H68" s="144">
        <v>35000</v>
      </c>
      <c r="I68" s="136"/>
      <c r="J68" s="144">
        <v>35000</v>
      </c>
      <c r="K68" s="144">
        <v>35000</v>
      </c>
      <c r="L68" s="136"/>
      <c r="M68" s="144">
        <v>35000</v>
      </c>
      <c r="N68" s="84"/>
      <c r="O68" s="84"/>
    </row>
    <row r="69" spans="1:15" s="3" customFormat="1" ht="66">
      <c r="A69" s="166" t="s">
        <v>92</v>
      </c>
      <c r="B69" s="164" t="s">
        <v>89</v>
      </c>
      <c r="C69" s="144">
        <v>4663289.97</v>
      </c>
      <c r="D69" s="144"/>
      <c r="E69" s="144">
        <v>4663289.97</v>
      </c>
      <c r="F69" s="137"/>
      <c r="G69" s="145">
        <v>4663289.97</v>
      </c>
      <c r="H69" s="144">
        <v>4849832.93</v>
      </c>
      <c r="I69" s="136"/>
      <c r="J69" s="144">
        <v>4849832.93</v>
      </c>
      <c r="K69" s="144">
        <v>5043758.0999999996</v>
      </c>
      <c r="L69" s="136"/>
      <c r="M69" s="144">
        <v>5043758.0999999996</v>
      </c>
      <c r="N69" s="84"/>
      <c r="O69" s="84"/>
    </row>
    <row r="70" spans="1:15" s="3" customFormat="1" ht="79.2">
      <c r="A70" s="166" t="s">
        <v>93</v>
      </c>
      <c r="B70" s="164" t="s">
        <v>89</v>
      </c>
      <c r="C70" s="144">
        <v>56017990.280000001</v>
      </c>
      <c r="D70" s="144"/>
      <c r="E70" s="144">
        <v>56017990.280000001</v>
      </c>
      <c r="F70" s="137"/>
      <c r="G70" s="145">
        <v>56017990.280000001</v>
      </c>
      <c r="H70" s="144">
        <v>59023646.920000002</v>
      </c>
      <c r="I70" s="136"/>
      <c r="J70" s="144">
        <v>59023646.920000002</v>
      </c>
      <c r="K70" s="144">
        <v>59023620.75</v>
      </c>
      <c r="L70" s="136"/>
      <c r="M70" s="144">
        <v>59023620.75</v>
      </c>
      <c r="N70" s="84"/>
      <c r="O70" s="84"/>
    </row>
    <row r="71" spans="1:15" s="91" customFormat="1" ht="52.8">
      <c r="A71" s="170" t="s">
        <v>126</v>
      </c>
      <c r="B71" s="171" t="s">
        <v>89</v>
      </c>
      <c r="C71" s="145">
        <v>22927352.84</v>
      </c>
      <c r="D71" s="145"/>
      <c r="E71" s="145">
        <v>22927352.84</v>
      </c>
      <c r="F71" s="137"/>
      <c r="G71" s="145">
        <v>22927352.84</v>
      </c>
      <c r="H71" s="145">
        <v>0</v>
      </c>
      <c r="I71" s="137"/>
      <c r="J71" s="145">
        <v>0</v>
      </c>
      <c r="K71" s="145">
        <v>0</v>
      </c>
      <c r="L71" s="137"/>
      <c r="M71" s="145">
        <v>0</v>
      </c>
      <c r="N71" s="182"/>
      <c r="O71" s="182"/>
    </row>
    <row r="72" spans="1:15" s="91" customFormat="1" ht="52.8">
      <c r="A72" s="170" t="s">
        <v>127</v>
      </c>
      <c r="B72" s="171" t="s">
        <v>89</v>
      </c>
      <c r="C72" s="145">
        <v>467905.16</v>
      </c>
      <c r="D72" s="145"/>
      <c r="E72" s="145">
        <v>467905.16</v>
      </c>
      <c r="F72" s="137"/>
      <c r="G72" s="145">
        <v>467905.16</v>
      </c>
      <c r="H72" s="145">
        <v>0</v>
      </c>
      <c r="I72" s="137"/>
      <c r="J72" s="145">
        <v>0</v>
      </c>
      <c r="K72" s="145">
        <v>0</v>
      </c>
      <c r="L72" s="137"/>
      <c r="M72" s="145">
        <v>0</v>
      </c>
      <c r="N72" s="182"/>
      <c r="O72" s="182"/>
    </row>
    <row r="73" spans="1:15" s="3" customFormat="1" ht="52.8">
      <c r="A73" s="166" t="s">
        <v>94</v>
      </c>
      <c r="B73" s="164" t="s">
        <v>95</v>
      </c>
      <c r="C73" s="144">
        <v>7755935.4000000004</v>
      </c>
      <c r="D73" s="144"/>
      <c r="E73" s="144">
        <v>7755935.4000000004</v>
      </c>
      <c r="F73" s="137">
        <v>-9398.7000000000007</v>
      </c>
      <c r="G73" s="145">
        <f>7755935.4+F73</f>
        <v>7746536.7000000002</v>
      </c>
      <c r="H73" s="144">
        <v>8162580</v>
      </c>
      <c r="I73" s="136">
        <v>-930850</v>
      </c>
      <c r="J73" s="144">
        <f>8162580+I73</f>
        <v>7231730</v>
      </c>
      <c r="K73" s="144">
        <v>8162250</v>
      </c>
      <c r="L73" s="136">
        <v>-3651530</v>
      </c>
      <c r="M73" s="144">
        <f>8162250+L73</f>
        <v>4510720</v>
      </c>
      <c r="N73" s="84"/>
      <c r="O73" s="84"/>
    </row>
    <row r="74" spans="1:15" s="3" customFormat="1" ht="66">
      <c r="A74" s="166" t="s">
        <v>96</v>
      </c>
      <c r="B74" s="164" t="s">
        <v>97</v>
      </c>
      <c r="C74" s="144">
        <v>7102432.9900000002</v>
      </c>
      <c r="D74" s="144"/>
      <c r="E74" s="144">
        <f>7102432.99+D74</f>
        <v>7102432.9900000002</v>
      </c>
      <c r="F74" s="137">
        <v>106281.64</v>
      </c>
      <c r="G74" s="145">
        <f>7102432.99+F74</f>
        <v>7208714.6299999999</v>
      </c>
      <c r="H74" s="144">
        <v>7308981.79</v>
      </c>
      <c r="I74" s="136">
        <v>327593.87</v>
      </c>
      <c r="J74" s="144">
        <f>7308981.79+I74</f>
        <v>7636575.6600000001</v>
      </c>
      <c r="K74" s="144">
        <v>7563946.2699999996</v>
      </c>
      <c r="L74" s="136">
        <v>331892.99</v>
      </c>
      <c r="M74" s="144">
        <f>7563946.27+L74</f>
        <v>7895839.2599999998</v>
      </c>
      <c r="N74" s="84"/>
      <c r="O74" s="84"/>
    </row>
    <row r="75" spans="1:15" s="3" customFormat="1" ht="52.8">
      <c r="A75" s="170" t="s">
        <v>98</v>
      </c>
      <c r="B75" s="164" t="s">
        <v>99</v>
      </c>
      <c r="C75" s="144">
        <v>2768405.85</v>
      </c>
      <c r="D75" s="144"/>
      <c r="E75" s="144">
        <f>2768405.85+D75</f>
        <v>2768405.85</v>
      </c>
      <c r="F75" s="137">
        <v>125931.3</v>
      </c>
      <c r="G75" s="145">
        <f>2768405.85+F75</f>
        <v>2894337.15</v>
      </c>
      <c r="H75" s="144">
        <v>2873951.95</v>
      </c>
      <c r="I75" s="136">
        <v>323381.2</v>
      </c>
      <c r="J75" s="144">
        <f>2873951.95+I75</f>
        <v>3197333.1500000004</v>
      </c>
      <c r="K75" s="144">
        <v>2997845.9</v>
      </c>
      <c r="L75" s="136">
        <v>505223.05</v>
      </c>
      <c r="M75" s="144">
        <f>2997845.9+L75</f>
        <v>3503068.9499999997</v>
      </c>
      <c r="N75" s="84"/>
      <c r="O75" s="84"/>
    </row>
    <row r="76" spans="1:15" s="3" customFormat="1" ht="52.8">
      <c r="A76" s="166" t="s">
        <v>100</v>
      </c>
      <c r="B76" s="164" t="s">
        <v>101</v>
      </c>
      <c r="C76" s="144">
        <v>1481.71</v>
      </c>
      <c r="D76" s="144"/>
      <c r="E76" s="144">
        <v>1481.71</v>
      </c>
      <c r="F76" s="137">
        <v>3704.34</v>
      </c>
      <c r="G76" s="145">
        <f>1481.71+F76</f>
        <v>5186.05</v>
      </c>
      <c r="H76" s="144">
        <v>1321.79</v>
      </c>
      <c r="I76" s="136">
        <v>4064.11</v>
      </c>
      <c r="J76" s="144">
        <f>1321.79+I76</f>
        <v>5385.9</v>
      </c>
      <c r="K76" s="144">
        <v>1321.95</v>
      </c>
      <c r="L76" s="136">
        <v>129682.01</v>
      </c>
      <c r="M76" s="144">
        <f>1321.95+L76</f>
        <v>131003.95999999999</v>
      </c>
      <c r="N76" s="84"/>
      <c r="O76" s="84"/>
    </row>
    <row r="77" spans="1:15" s="3" customFormat="1" ht="52.8">
      <c r="A77" s="172" t="s">
        <v>102</v>
      </c>
      <c r="B77" s="164" t="s">
        <v>103</v>
      </c>
      <c r="C77" s="144">
        <v>29774615</v>
      </c>
      <c r="D77" s="144"/>
      <c r="E77" s="144">
        <v>29774615</v>
      </c>
      <c r="F77" s="137">
        <v>126160</v>
      </c>
      <c r="G77" s="145">
        <f>29774615+F77</f>
        <v>29900775</v>
      </c>
      <c r="H77" s="144">
        <v>30027030</v>
      </c>
      <c r="I77" s="136">
        <v>252320</v>
      </c>
      <c r="J77" s="144">
        <f>30027030+I77</f>
        <v>30279350</v>
      </c>
      <c r="K77" s="144">
        <v>29900775</v>
      </c>
      <c r="L77" s="136">
        <v>126255</v>
      </c>
      <c r="M77" s="144">
        <f>29900775+L77</f>
        <v>30027030</v>
      </c>
      <c r="N77" s="84"/>
      <c r="O77" s="84"/>
    </row>
    <row r="78" spans="1:15" s="3" customFormat="1" ht="26.4">
      <c r="A78" s="166" t="s">
        <v>104</v>
      </c>
      <c r="B78" s="164" t="s">
        <v>105</v>
      </c>
      <c r="C78" s="144">
        <v>8677923.2799999993</v>
      </c>
      <c r="D78" s="144"/>
      <c r="E78" s="144">
        <v>8677923.2799999993</v>
      </c>
      <c r="F78" s="137"/>
      <c r="G78" s="145">
        <v>8677923.2799999993</v>
      </c>
      <c r="H78" s="144">
        <v>8755102.5099999998</v>
      </c>
      <c r="I78" s="136"/>
      <c r="J78" s="144">
        <v>8755102.5099999998</v>
      </c>
      <c r="K78" s="144">
        <v>9066906.6099999994</v>
      </c>
      <c r="L78" s="136"/>
      <c r="M78" s="144">
        <v>9066906.6099999994</v>
      </c>
      <c r="N78" s="84"/>
      <c r="O78" s="84"/>
    </row>
    <row r="79" spans="1:15" s="3" customFormat="1" ht="26.4">
      <c r="A79" s="166" t="s">
        <v>106</v>
      </c>
      <c r="B79" s="164" t="s">
        <v>107</v>
      </c>
      <c r="C79" s="144">
        <v>780010300</v>
      </c>
      <c r="D79" s="144"/>
      <c r="E79" s="144">
        <v>780010300</v>
      </c>
      <c r="F79" s="137"/>
      <c r="G79" s="145">
        <v>780010300</v>
      </c>
      <c r="H79" s="144">
        <v>813691700</v>
      </c>
      <c r="I79" s="136"/>
      <c r="J79" s="144">
        <v>813691700</v>
      </c>
      <c r="K79" s="144">
        <v>820055300</v>
      </c>
      <c r="L79" s="136"/>
      <c r="M79" s="144">
        <v>820055300</v>
      </c>
      <c r="N79" s="84"/>
      <c r="O79" s="84"/>
    </row>
    <row r="80" spans="1:15" s="3" customFormat="1" ht="52.8">
      <c r="A80" s="166" t="s">
        <v>108</v>
      </c>
      <c r="B80" s="164" t="s">
        <v>107</v>
      </c>
      <c r="C80" s="144">
        <v>40625528.090000004</v>
      </c>
      <c r="D80" s="144"/>
      <c r="E80" s="144">
        <v>40625528.090000004</v>
      </c>
      <c r="F80" s="137">
        <v>-10628.16</v>
      </c>
      <c r="G80" s="145">
        <f>40625528.09+F80</f>
        <v>40614899.930000007</v>
      </c>
      <c r="H80" s="144">
        <v>22834794.960000001</v>
      </c>
      <c r="I80" s="136">
        <v>1782585.08</v>
      </c>
      <c r="J80" s="144">
        <f>22834794.96+I80</f>
        <v>24617380.039999999</v>
      </c>
      <c r="K80" s="144">
        <v>22834794.960000001</v>
      </c>
      <c r="L80" s="136">
        <v>1783226.99</v>
      </c>
      <c r="M80" s="144">
        <f>22834794.96+L80</f>
        <v>24618021.949999999</v>
      </c>
      <c r="N80" s="84"/>
      <c r="O80" s="84"/>
    </row>
    <row r="81" spans="1:15" s="3" customFormat="1">
      <c r="A81" s="166"/>
      <c r="B81" s="164"/>
      <c r="C81" s="144"/>
      <c r="D81" s="144"/>
      <c r="E81" s="144"/>
      <c r="F81" s="137"/>
      <c r="G81" s="145"/>
      <c r="H81" s="144"/>
      <c r="I81" s="136"/>
      <c r="J81" s="144"/>
      <c r="K81" s="144"/>
      <c r="L81" s="136"/>
      <c r="M81" s="144"/>
      <c r="N81" s="84"/>
      <c r="O81" s="84"/>
    </row>
    <row r="82" spans="1:15" s="88" customFormat="1" ht="26.4">
      <c r="A82" s="165" t="s">
        <v>109</v>
      </c>
      <c r="B82" s="54" t="s">
        <v>110</v>
      </c>
      <c r="C82" s="136">
        <f>SUM(C84:C86)</f>
        <v>74735451.409999996</v>
      </c>
      <c r="D82" s="136"/>
      <c r="E82" s="136">
        <f>SUM(E83:E93)</f>
        <v>74735451.409999996</v>
      </c>
      <c r="F82" s="136">
        <f t="shared" ref="F82:G82" si="19">SUM(F83:F93)</f>
        <v>1030059947.58</v>
      </c>
      <c r="G82" s="136">
        <f t="shared" si="19"/>
        <v>1104795398.99</v>
      </c>
      <c r="H82" s="136">
        <f>SUM(H83:H91)</f>
        <v>1568044.12</v>
      </c>
      <c r="I82" s="136">
        <f t="shared" ref="I82:M82" si="20">SUM(I83:I91)</f>
        <v>4396968.58</v>
      </c>
      <c r="J82" s="136">
        <f t="shared" si="20"/>
        <v>5965012.7000000002</v>
      </c>
      <c r="K82" s="136">
        <f t="shared" si="20"/>
        <v>1568044.12</v>
      </c>
      <c r="L82" s="136">
        <f t="shared" si="20"/>
        <v>84873170.140000001</v>
      </c>
      <c r="M82" s="136">
        <f t="shared" si="20"/>
        <v>86441214.260000005</v>
      </c>
      <c r="N82" s="181"/>
      <c r="O82" s="181"/>
    </row>
    <row r="83" spans="1:15" s="3" customFormat="1" ht="79.95" customHeight="1">
      <c r="A83" s="166" t="s">
        <v>135</v>
      </c>
      <c r="B83" s="164" t="s">
        <v>134</v>
      </c>
      <c r="C83" s="144"/>
      <c r="D83" s="144"/>
      <c r="E83" s="144">
        <v>0</v>
      </c>
      <c r="F83" s="137">
        <v>4396968.58</v>
      </c>
      <c r="G83" s="145">
        <f>E83+F83</f>
        <v>4396968.58</v>
      </c>
      <c r="H83" s="144">
        <v>0</v>
      </c>
      <c r="I83" s="136">
        <v>4396968.58</v>
      </c>
      <c r="J83" s="144">
        <f>H83+I83</f>
        <v>4396968.58</v>
      </c>
      <c r="K83" s="144">
        <v>0</v>
      </c>
      <c r="L83" s="136">
        <v>5315495.72</v>
      </c>
      <c r="M83" s="144">
        <f>K83+L83</f>
        <v>5315495.72</v>
      </c>
      <c r="N83" s="84"/>
      <c r="O83" s="84"/>
    </row>
    <row r="84" spans="1:15" ht="26.4">
      <c r="A84" s="166" t="s">
        <v>111</v>
      </c>
      <c r="B84" s="164" t="s">
        <v>112</v>
      </c>
      <c r="C84" s="144">
        <v>1595820.1</v>
      </c>
      <c r="D84" s="144"/>
      <c r="E84" s="144">
        <v>1595820.1</v>
      </c>
      <c r="F84" s="137"/>
      <c r="G84" s="145">
        <f>1595820.1+F84</f>
        <v>1595820.1</v>
      </c>
      <c r="H84" s="144">
        <v>1568044.12</v>
      </c>
      <c r="I84" s="136"/>
      <c r="J84" s="144">
        <v>1568044.12</v>
      </c>
      <c r="K84" s="144">
        <v>1568044.12</v>
      </c>
      <c r="L84" s="136"/>
      <c r="M84" s="144">
        <f>K84+L84</f>
        <v>1568044.12</v>
      </c>
    </row>
    <row r="85" spans="1:15" ht="118.8">
      <c r="A85" s="166" t="s">
        <v>113</v>
      </c>
      <c r="B85" s="164" t="s">
        <v>112</v>
      </c>
      <c r="C85" s="144">
        <v>19631.310000000001</v>
      </c>
      <c r="D85" s="144"/>
      <c r="E85" s="144">
        <v>19631.310000000001</v>
      </c>
      <c r="F85" s="137"/>
      <c r="G85" s="145">
        <v>19631.310000000001</v>
      </c>
      <c r="H85" s="144">
        <v>0</v>
      </c>
      <c r="I85" s="136"/>
      <c r="J85" s="144">
        <v>0</v>
      </c>
      <c r="K85" s="144">
        <v>0</v>
      </c>
      <c r="L85" s="136"/>
      <c r="M85" s="144">
        <f>K85+L85</f>
        <v>0</v>
      </c>
    </row>
    <row r="86" spans="1:15" ht="39.6">
      <c r="A86" s="166" t="s">
        <v>114</v>
      </c>
      <c r="B86" s="164" t="s">
        <v>112</v>
      </c>
      <c r="C86" s="144">
        <v>73120000</v>
      </c>
      <c r="D86" s="144"/>
      <c r="E86" s="144">
        <v>73120000</v>
      </c>
      <c r="F86" s="137"/>
      <c r="G86" s="145">
        <f>73120000+F86</f>
        <v>73120000</v>
      </c>
      <c r="H86" s="144">
        <v>0</v>
      </c>
      <c r="I86" s="136"/>
      <c r="J86" s="144">
        <v>0</v>
      </c>
      <c r="K86" s="144">
        <v>0</v>
      </c>
      <c r="L86" s="136"/>
      <c r="M86" s="144">
        <f>K86+L86</f>
        <v>0</v>
      </c>
    </row>
    <row r="87" spans="1:15" ht="44.4" customHeight="1">
      <c r="A87" s="166" t="s">
        <v>132</v>
      </c>
      <c r="B87" s="164" t="s">
        <v>112</v>
      </c>
      <c r="C87" s="144"/>
      <c r="D87" s="144"/>
      <c r="E87" s="144"/>
      <c r="F87" s="137">
        <v>13629179</v>
      </c>
      <c r="G87" s="145">
        <f>E87+F87</f>
        <v>13629179</v>
      </c>
      <c r="H87" s="144"/>
      <c r="I87" s="136"/>
      <c r="J87" s="144"/>
      <c r="K87" s="144"/>
      <c r="L87" s="136"/>
      <c r="M87" s="144">
        <f t="shared" ref="M87:M91" si="21">K87+L87</f>
        <v>0</v>
      </c>
    </row>
    <row r="88" spans="1:15" ht="52.8">
      <c r="A88" s="166" t="s">
        <v>133</v>
      </c>
      <c r="B88" s="164" t="s">
        <v>112</v>
      </c>
      <c r="C88" s="144"/>
      <c r="D88" s="144"/>
      <c r="E88" s="144"/>
      <c r="F88" s="137">
        <v>1383800</v>
      </c>
      <c r="G88" s="145">
        <f t="shared" ref="G88:G92" si="22">E88+F88</f>
        <v>1383800</v>
      </c>
      <c r="H88" s="144"/>
      <c r="I88" s="136"/>
      <c r="J88" s="144"/>
      <c r="K88" s="144"/>
      <c r="L88" s="136"/>
      <c r="M88" s="144">
        <f t="shared" si="21"/>
        <v>0</v>
      </c>
    </row>
    <row r="89" spans="1:15" ht="42" customHeight="1">
      <c r="A89" s="166" t="s">
        <v>139</v>
      </c>
      <c r="B89" s="164" t="s">
        <v>112</v>
      </c>
      <c r="C89" s="144"/>
      <c r="D89" s="144"/>
      <c r="E89" s="144"/>
      <c r="F89" s="137">
        <v>30575020.420000002</v>
      </c>
      <c r="G89" s="145">
        <f t="shared" si="22"/>
        <v>30575020.420000002</v>
      </c>
      <c r="H89" s="144"/>
      <c r="I89" s="136"/>
      <c r="J89" s="144"/>
      <c r="K89" s="144"/>
      <c r="L89" s="136"/>
      <c r="M89" s="144">
        <f t="shared" si="21"/>
        <v>0</v>
      </c>
    </row>
    <row r="90" spans="1:15" ht="42" customHeight="1">
      <c r="A90" s="166" t="s">
        <v>140</v>
      </c>
      <c r="B90" s="164" t="s">
        <v>112</v>
      </c>
      <c r="C90" s="144"/>
      <c r="D90" s="144"/>
      <c r="E90" s="144"/>
      <c r="F90" s="137">
        <v>0</v>
      </c>
      <c r="G90" s="145">
        <v>0</v>
      </c>
      <c r="H90" s="144"/>
      <c r="I90" s="136"/>
      <c r="J90" s="144"/>
      <c r="K90" s="144"/>
      <c r="L90" s="136">
        <v>79557674.420000002</v>
      </c>
      <c r="M90" s="144">
        <f t="shared" si="21"/>
        <v>79557674.420000002</v>
      </c>
    </row>
    <row r="91" spans="1:15" ht="66" customHeight="1">
      <c r="A91" s="166" t="s">
        <v>137</v>
      </c>
      <c r="B91" s="164" t="s">
        <v>112</v>
      </c>
      <c r="C91" s="144"/>
      <c r="D91" s="144"/>
      <c r="E91" s="144"/>
      <c r="F91" s="137">
        <v>2774979.58</v>
      </c>
      <c r="G91" s="145">
        <f t="shared" si="22"/>
        <v>2774979.58</v>
      </c>
      <c r="H91" s="144"/>
      <c r="I91" s="136"/>
      <c r="J91" s="144"/>
      <c r="K91" s="144"/>
      <c r="L91" s="136"/>
      <c r="M91" s="144">
        <f t="shared" si="21"/>
        <v>0</v>
      </c>
    </row>
    <row r="92" spans="1:15" ht="55.95" customHeight="1">
      <c r="A92" s="166" t="s">
        <v>146</v>
      </c>
      <c r="B92" s="164" t="s">
        <v>112</v>
      </c>
      <c r="C92" s="144"/>
      <c r="D92" s="144"/>
      <c r="E92" s="144"/>
      <c r="F92" s="137">
        <v>977300000</v>
      </c>
      <c r="G92" s="145">
        <f t="shared" si="22"/>
        <v>977300000</v>
      </c>
      <c r="H92" s="144"/>
      <c r="I92" s="136"/>
      <c r="J92" s="144"/>
      <c r="K92" s="144"/>
      <c r="L92" s="136"/>
      <c r="M92" s="144"/>
    </row>
    <row r="93" spans="1:15">
      <c r="A93" s="166"/>
      <c r="B93" s="164"/>
      <c r="C93" s="144"/>
      <c r="D93" s="144"/>
      <c r="E93" s="144"/>
      <c r="F93" s="137"/>
      <c r="G93" s="145"/>
      <c r="H93" s="144"/>
      <c r="I93" s="136"/>
      <c r="J93" s="144"/>
      <c r="K93" s="144"/>
      <c r="L93" s="136"/>
      <c r="M93" s="144"/>
    </row>
    <row r="94" spans="1:15" s="92" customFormat="1" ht="26.4">
      <c r="A94" s="173" t="s">
        <v>115</v>
      </c>
      <c r="B94" s="54" t="s">
        <v>116</v>
      </c>
      <c r="C94" s="136">
        <f>SUM(C95:C97)</f>
        <v>4733979.03</v>
      </c>
      <c r="D94" s="136">
        <f t="shared" ref="D94" si="23">SUM(D95:D97)</f>
        <v>0</v>
      </c>
      <c r="E94" s="136">
        <f t="shared" ref="E94" si="24">SUM(E95:E97)</f>
        <v>4733979.03</v>
      </c>
      <c r="F94" s="136">
        <f t="shared" ref="F94" si="25">SUM(F95:F97)</f>
        <v>137396000</v>
      </c>
      <c r="G94" s="136">
        <f t="shared" ref="G94" si="26">SUM(G95:G97)</f>
        <v>142129979.03</v>
      </c>
      <c r="H94" s="136">
        <f t="shared" ref="H94:L94" si="27">SUM(H95:H97)</f>
        <v>0</v>
      </c>
      <c r="I94" s="136">
        <f t="shared" si="27"/>
        <v>137396000</v>
      </c>
      <c r="J94" s="136">
        <f t="shared" si="27"/>
        <v>137396000</v>
      </c>
      <c r="K94" s="136">
        <f t="shared" si="27"/>
        <v>0</v>
      </c>
      <c r="L94" s="136">
        <f t="shared" si="27"/>
        <v>137396000</v>
      </c>
      <c r="M94" s="136">
        <f>SUM(M95:M97)</f>
        <v>137396000</v>
      </c>
      <c r="N94" s="181"/>
      <c r="O94" s="98"/>
    </row>
    <row r="95" spans="1:15" s="49" customFormat="1" ht="26.4">
      <c r="A95" s="174" t="s">
        <v>117</v>
      </c>
      <c r="B95" s="171" t="s">
        <v>118</v>
      </c>
      <c r="C95" s="144">
        <v>4733979.03</v>
      </c>
      <c r="D95" s="136">
        <v>0</v>
      </c>
      <c r="E95" s="144">
        <f>C95+D95</f>
        <v>4733979.03</v>
      </c>
      <c r="F95" s="136"/>
      <c r="G95" s="145">
        <v>4733979.03</v>
      </c>
      <c r="H95" s="144"/>
      <c r="I95" s="136"/>
      <c r="J95" s="144">
        <f>H95+I95</f>
        <v>0</v>
      </c>
      <c r="K95" s="144"/>
      <c r="L95" s="136"/>
      <c r="M95" s="144">
        <f>K95+L95</f>
        <v>0</v>
      </c>
      <c r="N95" s="84"/>
      <c r="O95" s="102"/>
    </row>
    <row r="96" spans="1:15" s="49" customFormat="1" ht="52.8">
      <c r="A96" s="174" t="s">
        <v>148</v>
      </c>
      <c r="B96" s="171" t="s">
        <v>118</v>
      </c>
      <c r="C96" s="144"/>
      <c r="D96" s="136"/>
      <c r="E96" s="144"/>
      <c r="F96" s="136">
        <v>137396000</v>
      </c>
      <c r="G96" s="144">
        <f>E96+F96</f>
        <v>137396000</v>
      </c>
      <c r="H96" s="144"/>
      <c r="I96" s="136">
        <v>137396000</v>
      </c>
      <c r="J96" s="144">
        <f>H96+I96</f>
        <v>137396000</v>
      </c>
      <c r="K96" s="144"/>
      <c r="L96" s="136">
        <v>137396000</v>
      </c>
      <c r="M96" s="144">
        <f>K96+L96</f>
        <v>137396000</v>
      </c>
      <c r="N96" s="84"/>
      <c r="O96" s="102"/>
    </row>
    <row r="97" spans="1:13">
      <c r="A97" s="166"/>
      <c r="B97" s="164"/>
      <c r="C97" s="144"/>
      <c r="D97" s="144"/>
      <c r="E97" s="144"/>
      <c r="F97" s="137"/>
      <c r="G97" s="145"/>
      <c r="H97" s="144"/>
      <c r="I97" s="136"/>
      <c r="J97" s="144"/>
      <c r="K97" s="144"/>
      <c r="L97" s="136"/>
      <c r="M97" s="144"/>
    </row>
    <row r="98" spans="1:13">
      <c r="A98" s="53" t="s">
        <v>119</v>
      </c>
      <c r="B98" s="54"/>
      <c r="C98" s="136">
        <f t="shared" ref="C98:M98" si="28">C45+C5</f>
        <v>2248408464.6700001</v>
      </c>
      <c r="D98" s="175">
        <f t="shared" si="28"/>
        <v>13524558.560000001</v>
      </c>
      <c r="E98" s="136">
        <f t="shared" si="28"/>
        <v>2261933023.23</v>
      </c>
      <c r="F98" s="137">
        <f t="shared" si="28"/>
        <v>1195923556.5</v>
      </c>
      <c r="G98" s="137">
        <f t="shared" si="28"/>
        <v>3457856579.73</v>
      </c>
      <c r="H98" s="136">
        <f t="shared" si="28"/>
        <v>2283267767.0799999</v>
      </c>
      <c r="I98" s="175">
        <f t="shared" si="28"/>
        <v>142963151.66999999</v>
      </c>
      <c r="J98" s="136">
        <f t="shared" si="28"/>
        <v>2426230918.75</v>
      </c>
      <c r="K98" s="136">
        <f t="shared" si="28"/>
        <v>2345285634.5599999</v>
      </c>
      <c r="L98" s="175">
        <f t="shared" si="28"/>
        <v>220423882.55000001</v>
      </c>
      <c r="M98" s="136">
        <f t="shared" si="28"/>
        <v>2565709517.1099997</v>
      </c>
    </row>
    <row r="99" spans="1:13">
      <c r="H99" s="56"/>
      <c r="I99" s="97"/>
      <c r="J99" s="56"/>
      <c r="K99" s="56"/>
      <c r="L99" s="97"/>
      <c r="M99" s="56"/>
    </row>
    <row r="100" spans="1:13">
      <c r="C100" s="56"/>
      <c r="D100" s="56"/>
      <c r="E100" s="56"/>
      <c r="F100" s="105"/>
      <c r="G100" s="103">
        <f>E98+F98-G98</f>
        <v>0</v>
      </c>
      <c r="H100" s="57"/>
      <c r="I100" s="101"/>
      <c r="J100" s="103">
        <f>H98+I98-J98</f>
        <v>0</v>
      </c>
      <c r="K100" s="57"/>
      <c r="L100" s="101"/>
      <c r="M100" s="103">
        <f>K98+L98-M98</f>
        <v>0</v>
      </c>
    </row>
    <row r="101" spans="1:13">
      <c r="C101" s="58"/>
      <c r="D101" s="58"/>
      <c r="E101" s="58"/>
      <c r="F101" s="106"/>
      <c r="G101" s="102"/>
      <c r="H101" s="58"/>
      <c r="I101" s="98"/>
      <c r="J101" s="58"/>
      <c r="K101" s="58"/>
      <c r="L101" s="98"/>
      <c r="M101" s="58"/>
    </row>
    <row r="102" spans="1:13">
      <c r="I102" s="98"/>
    </row>
    <row r="103" spans="1:13">
      <c r="C103" s="58"/>
      <c r="D103" s="58"/>
      <c r="E103" s="58"/>
      <c r="F103" s="106"/>
      <c r="G103" s="102"/>
    </row>
  </sheetData>
  <mergeCells count="7">
    <mergeCell ref="A1:K1"/>
    <mergeCell ref="A2:A3"/>
    <mergeCell ref="B2:B3"/>
    <mergeCell ref="C3:G3"/>
    <mergeCell ref="H3:J3"/>
    <mergeCell ref="C2:M2"/>
    <mergeCell ref="K3:M3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1"/>
  <sheetViews>
    <sheetView workbookViewId="0">
      <pane xSplit="3" ySplit="13" topLeftCell="D100" activePane="bottomRight" state="frozen"/>
      <selection pane="topRight" activeCell="D1" sqref="D1"/>
      <selection pane="bottomLeft" activeCell="A6" sqref="A6"/>
      <selection pane="bottomRight" activeCell="G108" sqref="G108"/>
    </sheetView>
  </sheetViews>
  <sheetFormatPr defaultColWidth="9.109375" defaultRowHeight="13.2"/>
  <cols>
    <col min="1" max="1" width="46.33203125" style="1" customWidth="1"/>
    <col min="2" max="2" width="20.33203125" style="129" customWidth="1"/>
    <col min="3" max="5" width="15.5546875" style="1" hidden="1" customWidth="1"/>
    <col min="6" max="6" width="15.5546875" style="104" hidden="1" customWidth="1"/>
    <col min="7" max="7" width="15.5546875" style="49" customWidth="1"/>
    <col min="8" max="8" width="14.5546875" style="1" hidden="1" customWidth="1"/>
    <col min="9" max="9" width="14.5546875" style="92" hidden="1" customWidth="1"/>
    <col min="10" max="10" width="15.5546875" style="1" customWidth="1"/>
    <col min="11" max="11" width="15.33203125" style="1" hidden="1" customWidth="1"/>
    <col min="12" max="12" width="15.33203125" style="92" hidden="1" customWidth="1"/>
    <col min="13" max="13" width="15.33203125" style="1" customWidth="1"/>
    <col min="14" max="14" width="11.88671875" style="84" customWidth="1"/>
    <col min="15" max="15" width="9.109375" style="58"/>
    <col min="16" max="16384" width="9.109375" style="1"/>
  </cols>
  <sheetData>
    <row r="1" spans="1:15" ht="18.600000000000001" customHeight="1">
      <c r="H1" s="203" t="s">
        <v>0</v>
      </c>
      <c r="I1" s="203"/>
      <c r="J1" s="203"/>
      <c r="K1" s="203"/>
      <c r="L1" s="204"/>
      <c r="M1" s="204"/>
      <c r="N1" s="77"/>
      <c r="O1" s="1"/>
    </row>
    <row r="2" spans="1:15" ht="27.6" customHeight="1">
      <c r="C2" s="186" t="s">
        <v>131</v>
      </c>
      <c r="D2" s="186"/>
      <c r="E2" s="186"/>
      <c r="F2" s="186"/>
      <c r="G2" s="186"/>
      <c r="H2" s="186"/>
      <c r="I2" s="186"/>
      <c r="J2" s="186"/>
      <c r="K2" s="186"/>
      <c r="L2" s="202"/>
      <c r="M2" s="202"/>
      <c r="N2" s="77"/>
      <c r="O2" s="1"/>
    </row>
    <row r="3" spans="1:15" ht="12.6" customHeight="1">
      <c r="C3" s="130"/>
      <c r="D3" s="130"/>
      <c r="E3" s="130"/>
      <c r="F3" s="109"/>
      <c r="G3" s="108"/>
      <c r="H3" s="130"/>
      <c r="I3" s="109"/>
      <c r="J3" s="130"/>
      <c r="K3" s="130"/>
      <c r="L3" s="109"/>
      <c r="M3" s="130"/>
      <c r="N3" s="77"/>
      <c r="O3" s="1"/>
    </row>
    <row r="4" spans="1:15">
      <c r="H4" s="203" t="s">
        <v>0</v>
      </c>
      <c r="I4" s="203"/>
      <c r="J4" s="203"/>
      <c r="K4" s="203"/>
      <c r="L4" s="204"/>
      <c r="M4" s="204"/>
      <c r="N4" s="77"/>
      <c r="O4" s="1"/>
    </row>
    <row r="5" spans="1:15" ht="27" customHeight="1">
      <c r="C5" s="186" t="s">
        <v>125</v>
      </c>
      <c r="D5" s="186"/>
      <c r="E5" s="186"/>
      <c r="F5" s="186"/>
      <c r="G5" s="186"/>
      <c r="H5" s="186"/>
      <c r="I5" s="186"/>
      <c r="J5" s="186"/>
      <c r="K5" s="186"/>
      <c r="L5" s="202"/>
      <c r="M5" s="202"/>
      <c r="N5" s="77"/>
      <c r="O5" s="1"/>
    </row>
    <row r="6" spans="1:15" ht="13.2" customHeight="1">
      <c r="C6" s="130"/>
      <c r="D6" s="130"/>
      <c r="E6" s="130"/>
      <c r="F6" s="109"/>
      <c r="G6" s="108"/>
      <c r="H6" s="130"/>
      <c r="I6" s="109"/>
      <c r="J6" s="130"/>
      <c r="K6" s="130"/>
      <c r="L6" s="109"/>
      <c r="M6" s="130"/>
      <c r="N6" s="77"/>
      <c r="O6" s="1"/>
    </row>
    <row r="7" spans="1:15">
      <c r="H7" s="203" t="s">
        <v>0</v>
      </c>
      <c r="I7" s="203"/>
      <c r="J7" s="203"/>
      <c r="K7" s="203"/>
      <c r="L7" s="204"/>
      <c r="M7" s="204"/>
      <c r="N7" s="77"/>
      <c r="O7" s="1"/>
    </row>
    <row r="8" spans="1:15" ht="30" customHeight="1">
      <c r="C8" s="186" t="s">
        <v>128</v>
      </c>
      <c r="D8" s="186"/>
      <c r="E8" s="186"/>
      <c r="F8" s="186"/>
      <c r="G8" s="186"/>
      <c r="H8" s="186"/>
      <c r="I8" s="186"/>
      <c r="J8" s="186"/>
      <c r="K8" s="186"/>
      <c r="L8" s="202"/>
      <c r="M8" s="202"/>
      <c r="N8" s="77"/>
      <c r="O8" s="1"/>
    </row>
    <row r="9" spans="1:15" ht="57" customHeight="1">
      <c r="A9" s="194" t="s">
        <v>2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00"/>
      <c r="M9" s="131"/>
    </row>
    <row r="10" spans="1:15" ht="21.75" customHeight="1">
      <c r="A10" s="196" t="s">
        <v>3</v>
      </c>
      <c r="B10" s="196" t="s">
        <v>4</v>
      </c>
      <c r="C10" s="196" t="s">
        <v>5</v>
      </c>
      <c r="D10" s="196"/>
      <c r="E10" s="196"/>
      <c r="F10" s="196"/>
      <c r="G10" s="196"/>
      <c r="H10" s="196"/>
      <c r="I10" s="196"/>
      <c r="J10" s="196"/>
      <c r="K10" s="196"/>
      <c r="L10" s="199"/>
      <c r="M10" s="199"/>
    </row>
    <row r="11" spans="1:15" ht="23.4" customHeight="1">
      <c r="A11" s="196"/>
      <c r="B11" s="196"/>
      <c r="C11" s="197" t="s">
        <v>6</v>
      </c>
      <c r="D11" s="198"/>
      <c r="E11" s="198"/>
      <c r="F11" s="199"/>
      <c r="G11" s="199"/>
      <c r="H11" s="200" t="s">
        <v>7</v>
      </c>
      <c r="I11" s="199"/>
      <c r="J11" s="199"/>
      <c r="K11" s="201" t="s">
        <v>8</v>
      </c>
      <c r="L11" s="199"/>
      <c r="M11" s="199"/>
    </row>
    <row r="12" spans="1:15" s="13" customFormat="1" ht="15" customHeight="1">
      <c r="A12" s="132">
        <v>1</v>
      </c>
      <c r="B12" s="133">
        <v>2</v>
      </c>
      <c r="C12" s="133">
        <v>3</v>
      </c>
      <c r="D12" s="133" t="s">
        <v>129</v>
      </c>
      <c r="E12" s="133">
        <v>3</v>
      </c>
      <c r="F12" s="134" t="s">
        <v>130</v>
      </c>
      <c r="G12" s="134">
        <v>3</v>
      </c>
      <c r="H12" s="133">
        <v>4</v>
      </c>
      <c r="I12" s="133" t="s">
        <v>130</v>
      </c>
      <c r="J12" s="133">
        <v>4</v>
      </c>
      <c r="K12" s="133">
        <v>5</v>
      </c>
      <c r="L12" s="133" t="s">
        <v>130</v>
      </c>
      <c r="M12" s="133">
        <v>5</v>
      </c>
      <c r="N12" s="176"/>
      <c r="O12" s="177"/>
    </row>
    <row r="13" spans="1:15" s="17" customFormat="1">
      <c r="A13" s="53" t="s">
        <v>9</v>
      </c>
      <c r="B13" s="135" t="s">
        <v>10</v>
      </c>
      <c r="C13" s="136">
        <f t="shared" ref="C13:K13" si="0">C15+C18+C21+C26+C31+C36+C40+C42+C45+C49+C51</f>
        <v>416587440</v>
      </c>
      <c r="D13" s="136">
        <f t="shared" si="0"/>
        <v>13524558.560000001</v>
      </c>
      <c r="E13" s="136">
        <f t="shared" si="0"/>
        <v>430111998.56</v>
      </c>
      <c r="F13" s="137">
        <f t="shared" si="0"/>
        <v>23653900.850000001</v>
      </c>
      <c r="G13" s="137">
        <f t="shared" si="0"/>
        <v>453765899.41000003</v>
      </c>
      <c r="H13" s="136">
        <f t="shared" si="0"/>
        <v>428404557</v>
      </c>
      <c r="I13" s="136"/>
      <c r="J13" s="136">
        <f t="shared" ref="J13" si="1">J15+J18+J21+J26+J31+J36+J40+J42+J45+J49+J51</f>
        <v>428404557</v>
      </c>
      <c r="K13" s="136">
        <f t="shared" si="0"/>
        <v>438630740</v>
      </c>
      <c r="L13" s="136"/>
      <c r="M13" s="136">
        <f t="shared" ref="M13" si="2">M15+M18+M21+M26+M31+M36+M40+M42+M45+M49+M51</f>
        <v>438630740</v>
      </c>
      <c r="N13" s="84"/>
      <c r="O13" s="84"/>
    </row>
    <row r="14" spans="1:15" s="17" customFormat="1">
      <c r="A14" s="53"/>
      <c r="B14" s="138"/>
      <c r="C14" s="139"/>
      <c r="D14" s="139"/>
      <c r="E14" s="139"/>
      <c r="F14" s="140"/>
      <c r="G14" s="141"/>
      <c r="H14" s="142"/>
      <c r="I14" s="142"/>
      <c r="J14" s="142"/>
      <c r="K14" s="142"/>
      <c r="L14" s="142"/>
      <c r="M14" s="142"/>
      <c r="N14" s="84"/>
      <c r="O14" s="84"/>
    </row>
    <row r="15" spans="1:15" s="17" customFormat="1">
      <c r="A15" s="143" t="s">
        <v>11</v>
      </c>
      <c r="B15" s="138" t="s">
        <v>12</v>
      </c>
      <c r="C15" s="144">
        <f>C16</f>
        <v>285638123</v>
      </c>
      <c r="D15" s="144">
        <f t="shared" ref="D15:G15" si="3">D16</f>
        <v>13524558.560000001</v>
      </c>
      <c r="E15" s="144">
        <f t="shared" si="3"/>
        <v>299162681.56</v>
      </c>
      <c r="F15" s="137">
        <f t="shared" si="3"/>
        <v>23653900.850000001</v>
      </c>
      <c r="G15" s="145">
        <f t="shared" si="3"/>
        <v>322816582.41000003</v>
      </c>
      <c r="H15" s="144">
        <f>H16</f>
        <v>298387792</v>
      </c>
      <c r="I15" s="136"/>
      <c r="J15" s="144">
        <f>J16</f>
        <v>298387792</v>
      </c>
      <c r="K15" s="144">
        <f>K16</f>
        <v>306680483</v>
      </c>
      <c r="L15" s="136"/>
      <c r="M15" s="144">
        <f>M16</f>
        <v>306680483</v>
      </c>
      <c r="N15" s="84">
        <f>G16-C16</f>
        <v>37178459.410000026</v>
      </c>
      <c r="O15" s="84"/>
    </row>
    <row r="16" spans="1:15" s="17" customFormat="1">
      <c r="A16" s="146" t="s">
        <v>13</v>
      </c>
      <c r="B16" s="138" t="s">
        <v>14</v>
      </c>
      <c r="C16" s="144">
        <v>285638123</v>
      </c>
      <c r="D16" s="144">
        <v>13524558.560000001</v>
      </c>
      <c r="E16" s="144">
        <f>285638123+D16</f>
        <v>299162681.56</v>
      </c>
      <c r="F16" s="137">
        <v>23653900.850000001</v>
      </c>
      <c r="G16" s="145">
        <f>E16+F16</f>
        <v>322816582.41000003</v>
      </c>
      <c r="H16" s="144">
        <v>298387792</v>
      </c>
      <c r="I16" s="136"/>
      <c r="J16" s="144">
        <v>298387792</v>
      </c>
      <c r="K16" s="144">
        <v>306680483</v>
      </c>
      <c r="L16" s="136"/>
      <c r="M16" s="144">
        <v>306680483</v>
      </c>
      <c r="N16" s="84"/>
      <c r="O16" s="84"/>
    </row>
    <row r="17" spans="1:15" s="17" customFormat="1">
      <c r="A17" s="146"/>
      <c r="B17" s="138"/>
      <c r="C17" s="147"/>
      <c r="D17" s="147"/>
      <c r="E17" s="147"/>
      <c r="F17" s="148"/>
      <c r="G17" s="148"/>
      <c r="H17" s="149"/>
      <c r="I17" s="149"/>
      <c r="J17" s="149"/>
      <c r="K17" s="149"/>
      <c r="L17" s="149"/>
      <c r="M17" s="149"/>
      <c r="N17" s="84"/>
      <c r="O17" s="84"/>
    </row>
    <row r="18" spans="1:15" s="17" customFormat="1" ht="39.6">
      <c r="A18" s="150" t="s">
        <v>15</v>
      </c>
      <c r="B18" s="138" t="s">
        <v>16</v>
      </c>
      <c r="C18" s="144">
        <f>C19</f>
        <v>41304236</v>
      </c>
      <c r="D18" s="144"/>
      <c r="E18" s="144">
        <f>E19</f>
        <v>41304236</v>
      </c>
      <c r="F18" s="137"/>
      <c r="G18" s="145">
        <f>G19</f>
        <v>41304236</v>
      </c>
      <c r="H18" s="144">
        <f>H19</f>
        <v>42231315</v>
      </c>
      <c r="I18" s="136"/>
      <c r="J18" s="144">
        <f>J19</f>
        <v>42231315</v>
      </c>
      <c r="K18" s="144">
        <f>K19</f>
        <v>43293645</v>
      </c>
      <c r="L18" s="136"/>
      <c r="M18" s="144">
        <f>M19</f>
        <v>43293645</v>
      </c>
      <c r="N18" s="84"/>
      <c r="O18" s="84"/>
    </row>
    <row r="19" spans="1:15" s="17" customFormat="1" ht="26.4">
      <c r="A19" s="146" t="s">
        <v>17</v>
      </c>
      <c r="B19" s="138" t="s">
        <v>18</v>
      </c>
      <c r="C19" s="144">
        <v>41304236</v>
      </c>
      <c r="D19" s="144"/>
      <c r="E19" s="144">
        <v>41304236</v>
      </c>
      <c r="F19" s="137"/>
      <c r="G19" s="145">
        <v>41304236</v>
      </c>
      <c r="H19" s="144">
        <v>42231315</v>
      </c>
      <c r="I19" s="136"/>
      <c r="J19" s="144">
        <v>42231315</v>
      </c>
      <c r="K19" s="144">
        <v>43293645</v>
      </c>
      <c r="L19" s="136"/>
      <c r="M19" s="144">
        <v>43293645</v>
      </c>
      <c r="N19" s="84"/>
      <c r="O19" s="84"/>
    </row>
    <row r="20" spans="1:15" s="17" customFormat="1">
      <c r="A20" s="146"/>
      <c r="B20" s="138"/>
      <c r="C20" s="147"/>
      <c r="D20" s="147"/>
      <c r="E20" s="147"/>
      <c r="F20" s="148"/>
      <c r="G20" s="148"/>
      <c r="H20" s="149"/>
      <c r="I20" s="149"/>
      <c r="J20" s="149"/>
      <c r="K20" s="149"/>
      <c r="L20" s="149"/>
      <c r="M20" s="149"/>
      <c r="N20" s="84"/>
      <c r="O20" s="84"/>
    </row>
    <row r="21" spans="1:15" s="17" customFormat="1">
      <c r="A21" s="150" t="s">
        <v>19</v>
      </c>
      <c r="B21" s="138" t="s">
        <v>20</v>
      </c>
      <c r="C21" s="144">
        <f>C22+C23+C24</f>
        <v>20101000</v>
      </c>
      <c r="D21" s="144"/>
      <c r="E21" s="144">
        <f>E22+E23+E24</f>
        <v>20101000</v>
      </c>
      <c r="F21" s="137"/>
      <c r="G21" s="145">
        <f>G22+G23+G24</f>
        <v>20101000</v>
      </c>
      <c r="H21" s="144">
        <f>H22+H23+H24</f>
        <v>20822626</v>
      </c>
      <c r="I21" s="136"/>
      <c r="J21" s="144">
        <f>J22+J23+J24</f>
        <v>20822626</v>
      </c>
      <c r="K21" s="144">
        <f>K22+K23+K24</f>
        <v>21668025</v>
      </c>
      <c r="L21" s="136"/>
      <c r="M21" s="144">
        <f>M22+M23+M24</f>
        <v>21668025</v>
      </c>
      <c r="N21" s="84"/>
      <c r="O21" s="84"/>
    </row>
    <row r="22" spans="1:15" s="17" customFormat="1" ht="26.4">
      <c r="A22" s="146" t="s">
        <v>21</v>
      </c>
      <c r="B22" s="138" t="s">
        <v>22</v>
      </c>
      <c r="C22" s="144">
        <v>16968000</v>
      </c>
      <c r="D22" s="144"/>
      <c r="E22" s="144">
        <v>16968000</v>
      </c>
      <c r="F22" s="137"/>
      <c r="G22" s="145">
        <v>16968000</v>
      </c>
      <c r="H22" s="144">
        <v>17577151</v>
      </c>
      <c r="I22" s="136"/>
      <c r="J22" s="144">
        <v>17577151</v>
      </c>
      <c r="K22" s="144">
        <v>18290783</v>
      </c>
      <c r="L22" s="136"/>
      <c r="M22" s="144">
        <v>18290783</v>
      </c>
      <c r="N22" s="84"/>
      <c r="O22" s="84"/>
    </row>
    <row r="23" spans="1:15" s="17" customFormat="1">
      <c r="A23" s="146" t="s">
        <v>23</v>
      </c>
      <c r="B23" s="138" t="s">
        <v>24</v>
      </c>
      <c r="C23" s="144">
        <v>9000</v>
      </c>
      <c r="D23" s="144"/>
      <c r="E23" s="144">
        <v>9000</v>
      </c>
      <c r="F23" s="137"/>
      <c r="G23" s="145">
        <v>9000</v>
      </c>
      <c r="H23" s="144">
        <v>9323</v>
      </c>
      <c r="I23" s="136"/>
      <c r="J23" s="144">
        <v>9323</v>
      </c>
      <c r="K23" s="144">
        <v>9702</v>
      </c>
      <c r="L23" s="136"/>
      <c r="M23" s="144">
        <v>9702</v>
      </c>
      <c r="N23" s="84"/>
      <c r="O23" s="84"/>
    </row>
    <row r="24" spans="1:15" s="17" customFormat="1" ht="26.4">
      <c r="A24" s="146" t="s">
        <v>25</v>
      </c>
      <c r="B24" s="138" t="s">
        <v>26</v>
      </c>
      <c r="C24" s="144">
        <v>3124000</v>
      </c>
      <c r="D24" s="144"/>
      <c r="E24" s="144">
        <v>3124000</v>
      </c>
      <c r="F24" s="137"/>
      <c r="G24" s="145">
        <v>3124000</v>
      </c>
      <c r="H24" s="144">
        <v>3236152</v>
      </c>
      <c r="I24" s="136"/>
      <c r="J24" s="144">
        <v>3236152</v>
      </c>
      <c r="K24" s="144">
        <v>3367540</v>
      </c>
      <c r="L24" s="136"/>
      <c r="M24" s="144">
        <v>3367540</v>
      </c>
      <c r="N24" s="84"/>
      <c r="O24" s="84"/>
    </row>
    <row r="25" spans="1:15" s="17" customFormat="1">
      <c r="A25" s="146"/>
      <c r="B25" s="138"/>
      <c r="C25" s="144"/>
      <c r="D25" s="144"/>
      <c r="E25" s="144"/>
      <c r="F25" s="137"/>
      <c r="G25" s="145"/>
      <c r="H25" s="149"/>
      <c r="I25" s="149"/>
      <c r="J25" s="149"/>
      <c r="K25" s="149"/>
      <c r="L25" s="149"/>
      <c r="M25" s="149"/>
      <c r="N25" s="84"/>
      <c r="O25" s="84"/>
    </row>
    <row r="26" spans="1:15" s="17" customFormat="1">
      <c r="A26" s="150" t="s">
        <v>27</v>
      </c>
      <c r="B26" s="138" t="s">
        <v>28</v>
      </c>
      <c r="C26" s="144">
        <f>C27+C28+C29</f>
        <v>42074925</v>
      </c>
      <c r="D26" s="144"/>
      <c r="E26" s="144">
        <f>E27+E28+E29</f>
        <v>42074925</v>
      </c>
      <c r="F26" s="137"/>
      <c r="G26" s="145">
        <f>G27+G28+G29</f>
        <v>42074925</v>
      </c>
      <c r="H26" s="144">
        <f>H27+H28+H29</f>
        <v>39788668</v>
      </c>
      <c r="I26" s="136"/>
      <c r="J26" s="144">
        <f>J27+J28+J29</f>
        <v>39788668</v>
      </c>
      <c r="K26" s="144">
        <f>K27+K28+K29</f>
        <v>39768431</v>
      </c>
      <c r="L26" s="136"/>
      <c r="M26" s="144">
        <f>M27+M28+M29</f>
        <v>39768431</v>
      </c>
      <c r="N26" s="84"/>
      <c r="O26" s="84"/>
    </row>
    <row r="27" spans="1:15" s="17" customFormat="1">
      <c r="A27" s="146" t="s">
        <v>29</v>
      </c>
      <c r="B27" s="138" t="s">
        <v>30</v>
      </c>
      <c r="C27" s="144">
        <v>8032000</v>
      </c>
      <c r="D27" s="144"/>
      <c r="E27" s="144">
        <v>8032000</v>
      </c>
      <c r="F27" s="137"/>
      <c r="G27" s="145">
        <v>8032000</v>
      </c>
      <c r="H27" s="151">
        <v>5766000</v>
      </c>
      <c r="I27" s="152"/>
      <c r="J27" s="151">
        <v>5766000</v>
      </c>
      <c r="K27" s="151">
        <v>5766000</v>
      </c>
      <c r="L27" s="152"/>
      <c r="M27" s="151">
        <v>5766000</v>
      </c>
      <c r="N27" s="84"/>
      <c r="O27" s="84"/>
    </row>
    <row r="28" spans="1:15" s="17" customFormat="1">
      <c r="A28" s="146" t="s">
        <v>31</v>
      </c>
      <c r="B28" s="153" t="s">
        <v>32</v>
      </c>
      <c r="C28" s="144">
        <v>20256925</v>
      </c>
      <c r="D28" s="144"/>
      <c r="E28" s="144">
        <v>20256925</v>
      </c>
      <c r="F28" s="137"/>
      <c r="G28" s="145">
        <v>20256925</v>
      </c>
      <c r="H28" s="151">
        <v>20236668</v>
      </c>
      <c r="I28" s="152"/>
      <c r="J28" s="151">
        <v>20236668</v>
      </c>
      <c r="K28" s="151">
        <v>20216431</v>
      </c>
      <c r="L28" s="152"/>
      <c r="M28" s="151">
        <v>20216431</v>
      </c>
      <c r="N28" s="84"/>
      <c r="O28" s="84"/>
    </row>
    <row r="29" spans="1:15" s="17" customFormat="1">
      <c r="A29" s="146" t="s">
        <v>33</v>
      </c>
      <c r="B29" s="138" t="s">
        <v>34</v>
      </c>
      <c r="C29" s="144">
        <v>13786000</v>
      </c>
      <c r="D29" s="144"/>
      <c r="E29" s="144">
        <v>13786000</v>
      </c>
      <c r="F29" s="137"/>
      <c r="G29" s="145">
        <v>13786000</v>
      </c>
      <c r="H29" s="151">
        <v>13786000</v>
      </c>
      <c r="I29" s="152"/>
      <c r="J29" s="151">
        <v>13786000</v>
      </c>
      <c r="K29" s="151">
        <v>13786000</v>
      </c>
      <c r="L29" s="152"/>
      <c r="M29" s="151">
        <v>13786000</v>
      </c>
      <c r="N29" s="84"/>
      <c r="O29" s="84"/>
    </row>
    <row r="30" spans="1:15" s="17" customFormat="1" ht="13.8">
      <c r="A30" s="146"/>
      <c r="B30" s="138"/>
      <c r="C30" s="154"/>
      <c r="D30" s="154"/>
      <c r="E30" s="154"/>
      <c r="F30" s="155"/>
      <c r="G30" s="156"/>
      <c r="H30" s="149"/>
      <c r="I30" s="149"/>
      <c r="J30" s="149"/>
      <c r="K30" s="149"/>
      <c r="L30" s="149"/>
      <c r="M30" s="149"/>
      <c r="N30" s="84"/>
      <c r="O30" s="84"/>
    </row>
    <row r="31" spans="1:15" s="17" customFormat="1">
      <c r="A31" s="150" t="s">
        <v>35</v>
      </c>
      <c r="B31" s="138" t="s">
        <v>36</v>
      </c>
      <c r="C31" s="144">
        <f>C32+C33+C34</f>
        <v>3031000</v>
      </c>
      <c r="D31" s="144"/>
      <c r="E31" s="144">
        <f>E32+E33+E34</f>
        <v>3031000</v>
      </c>
      <c r="F31" s="137"/>
      <c r="G31" s="145">
        <f>G32+G33+G34</f>
        <v>3031000</v>
      </c>
      <c r="H31" s="144">
        <f>H32+H33+H34</f>
        <v>3122000</v>
      </c>
      <c r="I31" s="136"/>
      <c r="J31" s="144">
        <f>J32+J33+J34</f>
        <v>3122000</v>
      </c>
      <c r="K31" s="144">
        <f>K32+K33+K34</f>
        <v>3229000</v>
      </c>
      <c r="L31" s="136"/>
      <c r="M31" s="144">
        <f>M32+M33+M34</f>
        <v>3229000</v>
      </c>
      <c r="N31" s="84"/>
      <c r="O31" s="84"/>
    </row>
    <row r="32" spans="1:15" s="17" customFormat="1" ht="31.95" customHeight="1">
      <c r="A32" s="146" t="s">
        <v>37</v>
      </c>
      <c r="B32" s="138" t="s">
        <v>38</v>
      </c>
      <c r="C32" s="144">
        <f>3031000-C33-C34</f>
        <v>2406000</v>
      </c>
      <c r="D32" s="144"/>
      <c r="E32" s="144">
        <f>3031000-E33-E34</f>
        <v>2406000</v>
      </c>
      <c r="F32" s="137"/>
      <c r="G32" s="145">
        <f>3031000-G33-G34</f>
        <v>2406000</v>
      </c>
      <c r="H32" s="144">
        <f>3122000-H33-H34</f>
        <v>2502000</v>
      </c>
      <c r="I32" s="136"/>
      <c r="J32" s="144">
        <f>3122000-J33-J34</f>
        <v>2502000</v>
      </c>
      <c r="K32" s="144">
        <f>3229000-K33-K34</f>
        <v>2579000</v>
      </c>
      <c r="L32" s="136"/>
      <c r="M32" s="144">
        <f>3229000-M33-M34</f>
        <v>2579000</v>
      </c>
      <c r="N32" s="84"/>
      <c r="O32" s="84"/>
    </row>
    <row r="33" spans="1:15" s="17" customFormat="1" ht="45" customHeight="1">
      <c r="A33" s="146" t="s">
        <v>39</v>
      </c>
      <c r="B33" s="138" t="s">
        <v>40</v>
      </c>
      <c r="C33" s="144">
        <v>125000</v>
      </c>
      <c r="D33" s="144"/>
      <c r="E33" s="144">
        <v>125000</v>
      </c>
      <c r="F33" s="137"/>
      <c r="G33" s="145">
        <v>125000</v>
      </c>
      <c r="H33" s="144">
        <v>120000</v>
      </c>
      <c r="I33" s="136"/>
      <c r="J33" s="144">
        <v>120000</v>
      </c>
      <c r="K33" s="144">
        <v>150000</v>
      </c>
      <c r="L33" s="136"/>
      <c r="M33" s="144">
        <v>150000</v>
      </c>
      <c r="N33" s="84"/>
      <c r="O33" s="84"/>
    </row>
    <row r="34" spans="1:15" s="17" customFormat="1" ht="39.6">
      <c r="A34" s="146" t="s">
        <v>41</v>
      </c>
      <c r="B34" s="138" t="s">
        <v>42</v>
      </c>
      <c r="C34" s="144">
        <v>500000</v>
      </c>
      <c r="D34" s="144"/>
      <c r="E34" s="144">
        <v>500000</v>
      </c>
      <c r="F34" s="137"/>
      <c r="G34" s="145">
        <v>500000</v>
      </c>
      <c r="H34" s="144">
        <v>500000</v>
      </c>
      <c r="I34" s="136"/>
      <c r="J34" s="144">
        <v>500000</v>
      </c>
      <c r="K34" s="144">
        <v>500000</v>
      </c>
      <c r="L34" s="136"/>
      <c r="M34" s="144">
        <v>500000</v>
      </c>
      <c r="N34" s="84"/>
      <c r="O34" s="84"/>
    </row>
    <row r="35" spans="1:15" s="17" customFormat="1" ht="13.8">
      <c r="A35" s="146"/>
      <c r="B35" s="138"/>
      <c r="C35" s="154"/>
      <c r="D35" s="154"/>
      <c r="E35" s="154"/>
      <c r="F35" s="155"/>
      <c r="G35" s="156"/>
      <c r="H35" s="149"/>
      <c r="I35" s="149"/>
      <c r="J35" s="149"/>
      <c r="K35" s="149"/>
      <c r="L35" s="149"/>
      <c r="M35" s="149"/>
      <c r="N35" s="84"/>
      <c r="O35" s="84"/>
    </row>
    <row r="36" spans="1:15" s="17" customFormat="1" ht="39.6">
      <c r="A36" s="143" t="s">
        <v>43</v>
      </c>
      <c r="B36" s="138" t="s">
        <v>44</v>
      </c>
      <c r="C36" s="144">
        <f>C37+C38</f>
        <v>20237000</v>
      </c>
      <c r="D36" s="144"/>
      <c r="E36" s="144">
        <f>E37+E38</f>
        <v>20237000</v>
      </c>
      <c r="F36" s="137"/>
      <c r="G36" s="145">
        <f>G37+G38</f>
        <v>20237000</v>
      </c>
      <c r="H36" s="144">
        <f>H37+H38</f>
        <v>20205000</v>
      </c>
      <c r="I36" s="136"/>
      <c r="J36" s="144">
        <f>J37+J38</f>
        <v>20205000</v>
      </c>
      <c r="K36" s="144">
        <f>K37+K38</f>
        <v>20205000</v>
      </c>
      <c r="L36" s="136"/>
      <c r="M36" s="144">
        <f>M37+M38</f>
        <v>20205000</v>
      </c>
      <c r="N36" s="84"/>
      <c r="O36" s="84"/>
    </row>
    <row r="37" spans="1:15" ht="92.4">
      <c r="A37" s="146" t="s">
        <v>45</v>
      </c>
      <c r="B37" s="138" t="s">
        <v>46</v>
      </c>
      <c r="C37" s="144">
        <f>7300000+1100000+1803000</f>
        <v>10203000</v>
      </c>
      <c r="D37" s="144"/>
      <c r="E37" s="144">
        <f>7300000+1100000+1803000</f>
        <v>10203000</v>
      </c>
      <c r="F37" s="137"/>
      <c r="G37" s="145">
        <f>7300000+1100000+1803000</f>
        <v>10203000</v>
      </c>
      <c r="H37" s="144">
        <f>7300000+1100000+1771000</f>
        <v>10171000</v>
      </c>
      <c r="I37" s="136"/>
      <c r="J37" s="144">
        <f>7300000+1100000+1771000</f>
        <v>10171000</v>
      </c>
      <c r="K37" s="144">
        <f>7300000+1100000+1771000</f>
        <v>10171000</v>
      </c>
      <c r="L37" s="136"/>
      <c r="M37" s="144">
        <f>7300000+1100000+1771000</f>
        <v>10171000</v>
      </c>
    </row>
    <row r="38" spans="1:15" ht="79.2">
      <c r="A38" s="157" t="s">
        <v>47</v>
      </c>
      <c r="B38" s="138" t="s">
        <v>48</v>
      </c>
      <c r="C38" s="144">
        <v>10034000</v>
      </c>
      <c r="D38" s="144"/>
      <c r="E38" s="144">
        <v>10034000</v>
      </c>
      <c r="F38" s="137"/>
      <c r="G38" s="145">
        <v>10034000</v>
      </c>
      <c r="H38" s="144">
        <v>10034000</v>
      </c>
      <c r="I38" s="136"/>
      <c r="J38" s="144">
        <v>10034000</v>
      </c>
      <c r="K38" s="144">
        <v>10034000</v>
      </c>
      <c r="L38" s="136"/>
      <c r="M38" s="144">
        <v>10034000</v>
      </c>
    </row>
    <row r="39" spans="1:15">
      <c r="A39" s="157"/>
      <c r="B39" s="138"/>
      <c r="C39" s="144"/>
      <c r="D39" s="144"/>
      <c r="E39" s="144"/>
      <c r="F39" s="137"/>
      <c r="G39" s="145"/>
      <c r="H39" s="149"/>
      <c r="I39" s="149"/>
      <c r="J39" s="149"/>
      <c r="K39" s="149"/>
      <c r="L39" s="149"/>
      <c r="M39" s="149"/>
      <c r="N39" s="178"/>
    </row>
    <row r="40" spans="1:15" ht="26.4">
      <c r="A40" s="150" t="s">
        <v>49</v>
      </c>
      <c r="B40" s="138" t="s">
        <v>50</v>
      </c>
      <c r="C40" s="144">
        <v>315156</v>
      </c>
      <c r="D40" s="144"/>
      <c r="E40" s="144">
        <v>315156</v>
      </c>
      <c r="F40" s="137"/>
      <c r="G40" s="145">
        <v>315156</v>
      </c>
      <c r="H40" s="144">
        <v>315156</v>
      </c>
      <c r="I40" s="136"/>
      <c r="J40" s="144">
        <v>315156</v>
      </c>
      <c r="K40" s="144">
        <v>315156</v>
      </c>
      <c r="L40" s="136"/>
      <c r="M40" s="144">
        <v>315156</v>
      </c>
      <c r="N40" s="179"/>
    </row>
    <row r="41" spans="1:15">
      <c r="A41" s="146"/>
      <c r="B41" s="138"/>
      <c r="C41" s="144"/>
      <c r="D41" s="144"/>
      <c r="E41" s="144"/>
      <c r="F41" s="137"/>
      <c r="G41" s="145"/>
      <c r="H41" s="144"/>
      <c r="I41" s="136"/>
      <c r="J41" s="144"/>
      <c r="K41" s="144"/>
      <c r="L41" s="136"/>
      <c r="M41" s="144"/>
      <c r="N41" s="178"/>
    </row>
    <row r="42" spans="1:15" s="34" customFormat="1" ht="26.4">
      <c r="A42" s="150" t="s">
        <v>51</v>
      </c>
      <c r="B42" s="138" t="s">
        <v>52</v>
      </c>
      <c r="C42" s="144">
        <f>C43</f>
        <v>200000</v>
      </c>
      <c r="D42" s="144"/>
      <c r="E42" s="144">
        <f>E43</f>
        <v>200000</v>
      </c>
      <c r="F42" s="137"/>
      <c r="G42" s="145">
        <f>G43</f>
        <v>200000</v>
      </c>
      <c r="H42" s="144">
        <f>H43</f>
        <v>200000</v>
      </c>
      <c r="I42" s="136"/>
      <c r="J42" s="144">
        <f>J43</f>
        <v>200000</v>
      </c>
      <c r="K42" s="144">
        <f>K43</f>
        <v>200000</v>
      </c>
      <c r="L42" s="136"/>
      <c r="M42" s="144">
        <f>M43</f>
        <v>200000</v>
      </c>
      <c r="N42" s="84"/>
      <c r="O42" s="180"/>
    </row>
    <row r="43" spans="1:15" s="34" customFormat="1">
      <c r="A43" s="146" t="s">
        <v>53</v>
      </c>
      <c r="B43" s="138" t="s">
        <v>54</v>
      </c>
      <c r="C43" s="144">
        <v>200000</v>
      </c>
      <c r="D43" s="144"/>
      <c r="E43" s="144">
        <v>200000</v>
      </c>
      <c r="F43" s="137"/>
      <c r="G43" s="145">
        <v>200000</v>
      </c>
      <c r="H43" s="144">
        <v>200000</v>
      </c>
      <c r="I43" s="136"/>
      <c r="J43" s="144">
        <v>200000</v>
      </c>
      <c r="K43" s="144">
        <v>200000</v>
      </c>
      <c r="L43" s="136"/>
      <c r="M43" s="144">
        <v>200000</v>
      </c>
      <c r="N43" s="84"/>
      <c r="O43" s="180"/>
    </row>
    <row r="44" spans="1:15" s="34" customFormat="1">
      <c r="A44" s="146"/>
      <c r="B44" s="138"/>
      <c r="C44" s="144"/>
      <c r="D44" s="144"/>
      <c r="E44" s="144"/>
      <c r="F44" s="137"/>
      <c r="G44" s="145"/>
      <c r="H44" s="144"/>
      <c r="I44" s="136"/>
      <c r="J44" s="144"/>
      <c r="K44" s="144"/>
      <c r="L44" s="136"/>
      <c r="M44" s="144"/>
      <c r="N44" s="84"/>
      <c r="O44" s="180"/>
    </row>
    <row r="45" spans="1:15" s="34" customFormat="1" ht="26.4">
      <c r="A45" s="150" t="s">
        <v>55</v>
      </c>
      <c r="B45" s="138" t="s">
        <v>56</v>
      </c>
      <c r="C45" s="144">
        <f>C46+C47</f>
        <v>1595000</v>
      </c>
      <c r="D45" s="144"/>
      <c r="E45" s="144">
        <f>E46+E47</f>
        <v>1595000</v>
      </c>
      <c r="F45" s="137"/>
      <c r="G45" s="145">
        <f>G46+G47</f>
        <v>1595000</v>
      </c>
      <c r="H45" s="144">
        <f>H46+H47</f>
        <v>1241000</v>
      </c>
      <c r="I45" s="136"/>
      <c r="J45" s="144">
        <f>J46+J47</f>
        <v>1241000</v>
      </c>
      <c r="K45" s="144">
        <f>K46+K47</f>
        <v>1180000</v>
      </c>
      <c r="L45" s="136"/>
      <c r="M45" s="144">
        <f>M46+M47</f>
        <v>1180000</v>
      </c>
      <c r="N45" s="84"/>
      <c r="O45" s="180"/>
    </row>
    <row r="46" spans="1:15" s="34" customFormat="1" ht="79.2">
      <c r="A46" s="146" t="s">
        <v>57</v>
      </c>
      <c r="B46" s="138" t="s">
        <v>58</v>
      </c>
      <c r="C46" s="144">
        <v>595000</v>
      </c>
      <c r="D46" s="144"/>
      <c r="E46" s="144">
        <v>595000</v>
      </c>
      <c r="F46" s="137"/>
      <c r="G46" s="145">
        <v>595000</v>
      </c>
      <c r="H46" s="144">
        <v>241000</v>
      </c>
      <c r="I46" s="136"/>
      <c r="J46" s="144">
        <v>241000</v>
      </c>
      <c r="K46" s="144">
        <v>180000</v>
      </c>
      <c r="L46" s="136"/>
      <c r="M46" s="144">
        <v>180000</v>
      </c>
      <c r="N46" s="179"/>
      <c r="O46" s="180"/>
    </row>
    <row r="47" spans="1:15" s="34" customFormat="1" ht="39.6">
      <c r="A47" s="146" t="s">
        <v>59</v>
      </c>
      <c r="B47" s="138" t="s">
        <v>60</v>
      </c>
      <c r="C47" s="144">
        <v>1000000</v>
      </c>
      <c r="D47" s="144"/>
      <c r="E47" s="144">
        <v>1000000</v>
      </c>
      <c r="F47" s="137"/>
      <c r="G47" s="145">
        <v>1000000</v>
      </c>
      <c r="H47" s="144">
        <v>1000000</v>
      </c>
      <c r="I47" s="136"/>
      <c r="J47" s="144">
        <v>1000000</v>
      </c>
      <c r="K47" s="144">
        <v>1000000</v>
      </c>
      <c r="L47" s="136"/>
      <c r="M47" s="144">
        <v>1000000</v>
      </c>
      <c r="N47" s="179"/>
      <c r="O47" s="180"/>
    </row>
    <row r="48" spans="1:15" s="34" customFormat="1">
      <c r="A48" s="146"/>
      <c r="B48" s="138"/>
      <c r="C48" s="144"/>
      <c r="D48" s="144"/>
      <c r="E48" s="144"/>
      <c r="F48" s="137"/>
      <c r="G48" s="145"/>
      <c r="H48" s="149"/>
      <c r="I48" s="149"/>
      <c r="J48" s="149"/>
      <c r="K48" s="149"/>
      <c r="L48" s="149"/>
      <c r="M48" s="149"/>
      <c r="N48" s="84"/>
      <c r="O48" s="180"/>
    </row>
    <row r="49" spans="1:15" s="34" customFormat="1">
      <c r="A49" s="150" t="s">
        <v>61</v>
      </c>
      <c r="B49" s="138" t="s">
        <v>62</v>
      </c>
      <c r="C49" s="144">
        <v>2091000</v>
      </c>
      <c r="D49" s="144"/>
      <c r="E49" s="144">
        <v>2091000</v>
      </c>
      <c r="F49" s="137"/>
      <c r="G49" s="145">
        <v>2091000</v>
      </c>
      <c r="H49" s="144">
        <v>2091000</v>
      </c>
      <c r="I49" s="136"/>
      <c r="J49" s="144">
        <v>2091000</v>
      </c>
      <c r="K49" s="144">
        <v>2091000</v>
      </c>
      <c r="L49" s="136"/>
      <c r="M49" s="144">
        <v>2091000</v>
      </c>
      <c r="N49" s="84"/>
      <c r="O49" s="180"/>
    </row>
    <row r="50" spans="1:15" s="34" customFormat="1">
      <c r="A50" s="146"/>
      <c r="B50" s="138"/>
      <c r="C50" s="144"/>
      <c r="D50" s="144"/>
      <c r="E50" s="144"/>
      <c r="F50" s="137"/>
      <c r="G50" s="145"/>
      <c r="H50" s="144"/>
      <c r="I50" s="136"/>
      <c r="J50" s="144"/>
      <c r="K50" s="144"/>
      <c r="L50" s="136"/>
      <c r="M50" s="144"/>
      <c r="N50" s="84"/>
      <c r="O50" s="180"/>
    </row>
    <row r="51" spans="1:15" s="34" customFormat="1">
      <c r="A51" s="150" t="s">
        <v>63</v>
      </c>
      <c r="B51" s="138" t="s">
        <v>64</v>
      </c>
      <c r="C51" s="144">
        <v>0</v>
      </c>
      <c r="D51" s="144"/>
      <c r="E51" s="144">
        <v>0</v>
      </c>
      <c r="F51" s="137"/>
      <c r="G51" s="145">
        <v>0</v>
      </c>
      <c r="H51" s="144">
        <v>0</v>
      </c>
      <c r="I51" s="136"/>
      <c r="J51" s="144">
        <v>0</v>
      </c>
      <c r="K51" s="144">
        <v>0</v>
      </c>
      <c r="L51" s="136"/>
      <c r="M51" s="144">
        <v>0</v>
      </c>
      <c r="N51" s="84"/>
      <c r="O51" s="180"/>
    </row>
    <row r="52" spans="1:15" s="34" customFormat="1">
      <c r="A52" s="146"/>
      <c r="B52" s="138"/>
      <c r="C52" s="144"/>
      <c r="D52" s="144"/>
      <c r="E52" s="144"/>
      <c r="F52" s="137"/>
      <c r="G52" s="145"/>
      <c r="H52" s="144"/>
      <c r="I52" s="136"/>
      <c r="J52" s="144"/>
      <c r="K52" s="144"/>
      <c r="L52" s="136"/>
      <c r="M52" s="144"/>
      <c r="N52" s="84"/>
      <c r="O52" s="180"/>
    </row>
    <row r="53" spans="1:15" s="34" customFormat="1">
      <c r="A53" s="53" t="s">
        <v>65</v>
      </c>
      <c r="B53" s="158" t="s">
        <v>66</v>
      </c>
      <c r="C53" s="159">
        <f>C55+C102</f>
        <v>1831821024.6700001</v>
      </c>
      <c r="D53" s="160">
        <f>D55+D102</f>
        <v>0</v>
      </c>
      <c r="E53" s="160">
        <f>E55+E102</f>
        <v>1831821024.6700001</v>
      </c>
      <c r="F53" s="160">
        <f t="shared" ref="F53:M53" si="4">F55+F102</f>
        <v>1172269655.6500001</v>
      </c>
      <c r="G53" s="160">
        <f t="shared" si="4"/>
        <v>3004090680.3200002</v>
      </c>
      <c r="H53" s="160">
        <f t="shared" si="4"/>
        <v>1854863210.0799999</v>
      </c>
      <c r="I53" s="160">
        <f t="shared" si="4"/>
        <v>142963151.66999999</v>
      </c>
      <c r="J53" s="160">
        <f t="shared" si="4"/>
        <v>1997826361.75</v>
      </c>
      <c r="K53" s="160">
        <f t="shared" si="4"/>
        <v>1906654894.5599999</v>
      </c>
      <c r="L53" s="160">
        <f t="shared" si="4"/>
        <v>220423882.55000001</v>
      </c>
      <c r="M53" s="160">
        <f t="shared" si="4"/>
        <v>2127078777.1099999</v>
      </c>
      <c r="N53" s="84"/>
      <c r="O53" s="180"/>
    </row>
    <row r="54" spans="1:15" s="34" customFormat="1">
      <c r="A54" s="146"/>
      <c r="B54" s="161"/>
      <c r="C54" s="162"/>
      <c r="D54" s="162"/>
      <c r="E54" s="162"/>
      <c r="F54" s="160"/>
      <c r="G54" s="163"/>
      <c r="H54" s="162"/>
      <c r="I54" s="159"/>
      <c r="J54" s="162"/>
      <c r="K54" s="162"/>
      <c r="L54" s="159"/>
      <c r="M54" s="162"/>
      <c r="N54" s="84"/>
      <c r="O54" s="180"/>
    </row>
    <row r="55" spans="1:15" s="34" customFormat="1" ht="39.6">
      <c r="A55" s="143" t="s">
        <v>67</v>
      </c>
      <c r="B55" s="164" t="s">
        <v>68</v>
      </c>
      <c r="C55" s="162">
        <f>C56+C60+C73+C90</f>
        <v>1827087045.6400001</v>
      </c>
      <c r="D55" s="162"/>
      <c r="E55" s="162">
        <f>E56+E60+E73+E90</f>
        <v>1827087045.6400001</v>
      </c>
      <c r="F55" s="163">
        <f t="shared" ref="F55" si="5">F56+F60+F73+F90</f>
        <v>1034873655.6500001</v>
      </c>
      <c r="G55" s="163">
        <f>G56+G60+G73+G90</f>
        <v>2861960701.29</v>
      </c>
      <c r="H55" s="162">
        <f>H56+H60+H73+H90</f>
        <v>1854863210.0799999</v>
      </c>
      <c r="I55" s="162">
        <f t="shared" ref="I55:J55" si="6">I56+I60+I73+I90</f>
        <v>5567151.6699999999</v>
      </c>
      <c r="J55" s="162">
        <f t="shared" si="6"/>
        <v>1860430361.75</v>
      </c>
      <c r="K55" s="162">
        <f>K56+K60+K73+K90</f>
        <v>1906654894.5599999</v>
      </c>
      <c r="L55" s="162">
        <f t="shared" ref="L55:M55" si="7">L56+L60+L73+L90</f>
        <v>83027882.549999997</v>
      </c>
      <c r="M55" s="162">
        <f t="shared" si="7"/>
        <v>1989682777.1099999</v>
      </c>
      <c r="N55" s="84"/>
      <c r="O55" s="180"/>
    </row>
    <row r="56" spans="1:15" s="89" customFormat="1" ht="26.4">
      <c r="A56" s="165" t="s">
        <v>69</v>
      </c>
      <c r="B56" s="54" t="s">
        <v>70</v>
      </c>
      <c r="C56" s="136">
        <f>SUM(C57:C58)</f>
        <v>459597927.19</v>
      </c>
      <c r="D56" s="136"/>
      <c r="E56" s="136">
        <f>SUM(E57:E58)</f>
        <v>459597927.19</v>
      </c>
      <c r="F56" s="137">
        <f t="shared" ref="F56:G56" si="8">SUM(F57:F58)</f>
        <v>0</v>
      </c>
      <c r="G56" s="137">
        <f t="shared" si="8"/>
        <v>459597927.19</v>
      </c>
      <c r="H56" s="136">
        <f>SUM(H57:H58)</f>
        <v>555534416.65999997</v>
      </c>
      <c r="I56" s="136">
        <f t="shared" ref="I56:J56" si="9">SUM(I57:I58)</f>
        <v>0</v>
      </c>
      <c r="J56" s="136">
        <f t="shared" si="9"/>
        <v>555534416.65999997</v>
      </c>
      <c r="K56" s="136">
        <f>SUM(K57:K58)</f>
        <v>584348084.79999995</v>
      </c>
      <c r="L56" s="136">
        <f t="shared" ref="L56:M56" si="10">SUM(L57:L58)</f>
        <v>0</v>
      </c>
      <c r="M56" s="136">
        <f t="shared" si="10"/>
        <v>584348084.79999995</v>
      </c>
      <c r="N56" s="181"/>
      <c r="O56" s="181"/>
    </row>
    <row r="57" spans="1:15" s="17" customFormat="1" ht="26.4">
      <c r="A57" s="166" t="s">
        <v>71</v>
      </c>
      <c r="B57" s="164" t="s">
        <v>72</v>
      </c>
      <c r="C57" s="144">
        <v>78849761.290000007</v>
      </c>
      <c r="D57" s="144"/>
      <c r="E57" s="144">
        <v>78849761.290000007</v>
      </c>
      <c r="F57" s="137"/>
      <c r="G57" s="145">
        <v>78849761.290000007</v>
      </c>
      <c r="H57" s="144">
        <v>70405204.780000001</v>
      </c>
      <c r="I57" s="136"/>
      <c r="J57" s="144">
        <v>70405204.780000001</v>
      </c>
      <c r="K57" s="144">
        <v>82469353.299999997</v>
      </c>
      <c r="L57" s="136"/>
      <c r="M57" s="144">
        <v>82469353.299999997</v>
      </c>
      <c r="N57" s="84"/>
      <c r="O57" s="84"/>
    </row>
    <row r="58" spans="1:15" s="17" customFormat="1" ht="52.8">
      <c r="A58" s="166" t="s">
        <v>73</v>
      </c>
      <c r="B58" s="164" t="s">
        <v>123</v>
      </c>
      <c r="C58" s="144">
        <v>380748165.89999998</v>
      </c>
      <c r="D58" s="144"/>
      <c r="E58" s="144">
        <v>380748165.89999998</v>
      </c>
      <c r="F58" s="137"/>
      <c r="G58" s="145">
        <v>380748165.89999998</v>
      </c>
      <c r="H58" s="144">
        <f>450502757.25+23998756+10627698.63</f>
        <v>485129211.88</v>
      </c>
      <c r="I58" s="136"/>
      <c r="J58" s="144">
        <f>450502757.25+23998756+10627698.63</f>
        <v>485129211.88</v>
      </c>
      <c r="K58" s="144">
        <f>438504754.87+48713278+14660698.63</f>
        <v>501878731.5</v>
      </c>
      <c r="L58" s="136"/>
      <c r="M58" s="144">
        <f>438504754.87+48713278+14660698.63</f>
        <v>501878731.5</v>
      </c>
      <c r="N58" s="84"/>
      <c r="O58" s="84"/>
    </row>
    <row r="59" spans="1:15" s="17" customFormat="1">
      <c r="A59" s="167"/>
      <c r="B59" s="168"/>
      <c r="C59" s="144"/>
      <c r="D59" s="144"/>
      <c r="E59" s="144"/>
      <c r="F59" s="137"/>
      <c r="G59" s="145"/>
      <c r="H59" s="144"/>
      <c r="I59" s="136"/>
      <c r="J59" s="144"/>
      <c r="K59" s="144"/>
      <c r="L59" s="136"/>
      <c r="M59" s="144"/>
      <c r="N59" s="84"/>
      <c r="O59" s="84"/>
    </row>
    <row r="60" spans="1:15" s="89" customFormat="1" ht="39.6">
      <c r="A60" s="165" t="s">
        <v>74</v>
      </c>
      <c r="B60" s="54" t="s">
        <v>75</v>
      </c>
      <c r="C60" s="136">
        <f>SUM(C61:C69)</f>
        <v>331460299.98000002</v>
      </c>
      <c r="D60" s="136"/>
      <c r="E60" s="136">
        <f>SUM(E61:E72)</f>
        <v>331460299.98000002</v>
      </c>
      <c r="F60" s="137">
        <f t="shared" ref="F60:M60" si="11">SUM(F61:F72)</f>
        <v>4471657.6500000004</v>
      </c>
      <c r="G60" s="137">
        <f t="shared" si="11"/>
        <v>335931957.63</v>
      </c>
      <c r="H60" s="136">
        <f t="shared" si="11"/>
        <v>339727537.89999998</v>
      </c>
      <c r="I60" s="136">
        <f t="shared" si="11"/>
        <v>-588911.16999999993</v>
      </c>
      <c r="J60" s="136">
        <f t="shared" si="11"/>
        <v>339138626.73000002</v>
      </c>
      <c r="K60" s="136">
        <f t="shared" si="11"/>
        <v>355567566.81</v>
      </c>
      <c r="L60" s="136">
        <f t="shared" si="11"/>
        <v>-1070037.6300000001</v>
      </c>
      <c r="M60" s="136">
        <f t="shared" si="11"/>
        <v>354497529.18000001</v>
      </c>
      <c r="N60" s="181"/>
      <c r="O60" s="181"/>
    </row>
    <row r="61" spans="1:15" s="17" customFormat="1" ht="52.8">
      <c r="A61" s="166" t="s">
        <v>77</v>
      </c>
      <c r="B61" s="164" t="s">
        <v>78</v>
      </c>
      <c r="C61" s="144">
        <v>18839206.510000002</v>
      </c>
      <c r="D61" s="144"/>
      <c r="E61" s="144">
        <v>18839206.510000002</v>
      </c>
      <c r="F61" s="137">
        <v>-521385.36</v>
      </c>
      <c r="G61" s="145">
        <f>18839206.51+F61</f>
        <v>18317821.150000002</v>
      </c>
      <c r="H61" s="144">
        <v>18913761.379999999</v>
      </c>
      <c r="I61" s="136">
        <v>-1308353.24</v>
      </c>
      <c r="J61" s="144">
        <f>18913761.38+I61</f>
        <v>17605408.140000001</v>
      </c>
      <c r="K61" s="144">
        <v>18709460.149999999</v>
      </c>
      <c r="L61" s="136">
        <v>-1821953.35</v>
      </c>
      <c r="M61" s="144">
        <f>18709460.15+L61</f>
        <v>16887506.799999997</v>
      </c>
      <c r="N61" s="84"/>
      <c r="O61" s="84"/>
    </row>
    <row r="62" spans="1:15" s="17" customFormat="1" ht="54" customHeight="1">
      <c r="A62" s="166" t="s">
        <v>142</v>
      </c>
      <c r="B62" s="164" t="s">
        <v>141</v>
      </c>
      <c r="C62" s="144"/>
      <c r="D62" s="144"/>
      <c r="E62" s="144"/>
      <c r="F62" s="137">
        <v>1209409</v>
      </c>
      <c r="G62" s="145">
        <f>F62</f>
        <v>1209409</v>
      </c>
      <c r="H62" s="144"/>
      <c r="I62" s="136"/>
      <c r="J62" s="144"/>
      <c r="K62" s="144"/>
      <c r="L62" s="136"/>
      <c r="M62" s="144"/>
      <c r="N62" s="84"/>
      <c r="O62" s="84"/>
    </row>
    <row r="63" spans="1:15" s="17" customFormat="1" ht="66">
      <c r="A63" s="166" t="s">
        <v>79</v>
      </c>
      <c r="B63" s="169" t="s">
        <v>124</v>
      </c>
      <c r="C63" s="144">
        <v>383180.16</v>
      </c>
      <c r="D63" s="144"/>
      <c r="E63" s="144">
        <v>383180.16</v>
      </c>
      <c r="F63" s="137">
        <v>-58481.75</v>
      </c>
      <c r="G63" s="145">
        <f>383180.16+F63</f>
        <v>324698.40999999997</v>
      </c>
      <c r="H63" s="144">
        <v>383627.2</v>
      </c>
      <c r="I63" s="136">
        <v>-58516.45</v>
      </c>
      <c r="J63" s="144">
        <f>383627.2+I63</f>
        <v>325110.75</v>
      </c>
      <c r="K63" s="144">
        <v>359641.91</v>
      </c>
      <c r="L63" s="136">
        <v>-26042.799999999999</v>
      </c>
      <c r="M63" s="144">
        <f>359641.91+L63</f>
        <v>333599.11</v>
      </c>
      <c r="N63" s="84"/>
      <c r="O63" s="84"/>
    </row>
    <row r="64" spans="1:15" s="17" customFormat="1" ht="52.8">
      <c r="A64" s="166" t="s">
        <v>80</v>
      </c>
      <c r="B64" s="164" t="s">
        <v>147</v>
      </c>
      <c r="C64" s="144">
        <v>307166640</v>
      </c>
      <c r="D64" s="144"/>
      <c r="E64" s="144">
        <v>307166640</v>
      </c>
      <c r="F64" s="137"/>
      <c r="G64" s="145">
        <f>307166640</f>
        <v>307166640</v>
      </c>
      <c r="H64" s="144">
        <v>318999400</v>
      </c>
      <c r="I64" s="136"/>
      <c r="J64" s="144">
        <v>318999400</v>
      </c>
      <c r="K64" s="144">
        <v>335057530</v>
      </c>
      <c r="L64" s="136"/>
      <c r="M64" s="144">
        <v>335057530</v>
      </c>
      <c r="N64" s="84"/>
      <c r="O64" s="84"/>
    </row>
    <row r="65" spans="1:15" s="17" customFormat="1" ht="56.4" customHeight="1">
      <c r="A65" s="166" t="s">
        <v>138</v>
      </c>
      <c r="B65" s="164" t="s">
        <v>81</v>
      </c>
      <c r="C65" s="144"/>
      <c r="D65" s="144"/>
      <c r="E65" s="144">
        <v>0</v>
      </c>
      <c r="F65" s="137">
        <v>2722317.84</v>
      </c>
      <c r="G65" s="145">
        <f>E65+F65</f>
        <v>2722317.84</v>
      </c>
      <c r="H65" s="144"/>
      <c r="I65" s="136"/>
      <c r="J65" s="144"/>
      <c r="K65" s="144"/>
      <c r="L65" s="136"/>
      <c r="M65" s="144"/>
      <c r="N65" s="84"/>
      <c r="O65" s="84"/>
    </row>
    <row r="66" spans="1:15" s="17" customFormat="1" ht="52.8">
      <c r="A66" s="166" t="s">
        <v>82</v>
      </c>
      <c r="B66" s="169" t="s">
        <v>83</v>
      </c>
      <c r="C66" s="144">
        <v>230136.95999999999</v>
      </c>
      <c r="D66" s="144"/>
      <c r="E66" s="144">
        <v>230136.95999999999</v>
      </c>
      <c r="F66" s="137">
        <v>-2597.48</v>
      </c>
      <c r="G66" s="145">
        <f>230136.96+F66</f>
        <v>227539.47999999998</v>
      </c>
      <c r="H66" s="144">
        <v>230136.95999999999</v>
      </c>
      <c r="I66" s="136">
        <v>-2597.48</v>
      </c>
      <c r="J66" s="144">
        <f>230136.96+I66</f>
        <v>227539.47999999998</v>
      </c>
      <c r="K66" s="144">
        <v>230136.95999999999</v>
      </c>
      <c r="L66" s="136">
        <v>-2597.48</v>
      </c>
      <c r="M66" s="144">
        <f>230136.96+L66</f>
        <v>227539.47999999998</v>
      </c>
      <c r="N66" s="84"/>
      <c r="O66" s="84"/>
    </row>
    <row r="67" spans="1:15" s="17" customFormat="1" ht="39.6">
      <c r="A67" s="166" t="s">
        <v>136</v>
      </c>
      <c r="B67" s="169" t="s">
        <v>83</v>
      </c>
      <c r="C67" s="144">
        <v>1050000</v>
      </c>
      <c r="D67" s="144"/>
      <c r="E67" s="144">
        <v>1050000</v>
      </c>
      <c r="F67" s="137"/>
      <c r="G67" s="145">
        <v>1050000</v>
      </c>
      <c r="H67" s="144">
        <v>945000</v>
      </c>
      <c r="I67" s="136"/>
      <c r="J67" s="144">
        <v>945000</v>
      </c>
      <c r="K67" s="144">
        <v>945000</v>
      </c>
      <c r="L67" s="136"/>
      <c r="M67" s="144">
        <v>945000</v>
      </c>
      <c r="N67" s="84"/>
      <c r="O67" s="84"/>
    </row>
    <row r="68" spans="1:15" s="17" customFormat="1" ht="66">
      <c r="A68" s="166" t="s">
        <v>85</v>
      </c>
      <c r="B68" s="164" t="s">
        <v>83</v>
      </c>
      <c r="C68" s="144">
        <v>245775.75</v>
      </c>
      <c r="D68" s="144"/>
      <c r="E68" s="144">
        <v>245775.75</v>
      </c>
      <c r="F68" s="137"/>
      <c r="G68" s="145">
        <v>245775.75</v>
      </c>
      <c r="H68" s="144">
        <v>255612.36</v>
      </c>
      <c r="I68" s="136"/>
      <c r="J68" s="144">
        <v>255612.36</v>
      </c>
      <c r="K68" s="144">
        <v>265797.78999999998</v>
      </c>
      <c r="L68" s="136"/>
      <c r="M68" s="144">
        <v>265797.78999999998</v>
      </c>
      <c r="N68" s="84"/>
      <c r="O68" s="84"/>
    </row>
    <row r="69" spans="1:15" s="17" customFormat="1" ht="94.5" customHeight="1">
      <c r="A69" s="166" t="s">
        <v>122</v>
      </c>
      <c r="B69" s="164" t="s">
        <v>83</v>
      </c>
      <c r="C69" s="144">
        <v>3545360.6</v>
      </c>
      <c r="D69" s="144"/>
      <c r="E69" s="144">
        <v>3545360.6</v>
      </c>
      <c r="F69" s="137">
        <v>-173300.6</v>
      </c>
      <c r="G69" s="145">
        <f>3545360.6+F69</f>
        <v>3372060</v>
      </c>
      <c r="H69" s="144">
        <v>0</v>
      </c>
      <c r="I69" s="136"/>
      <c r="J69" s="144">
        <v>0</v>
      </c>
      <c r="K69" s="144">
        <v>0</v>
      </c>
      <c r="L69" s="136"/>
      <c r="M69" s="144">
        <v>0</v>
      </c>
      <c r="N69" s="84"/>
      <c r="O69" s="84"/>
    </row>
    <row r="70" spans="1:15" s="17" customFormat="1" ht="44.4" customHeight="1">
      <c r="A70" s="166" t="s">
        <v>144</v>
      </c>
      <c r="B70" s="164" t="s">
        <v>83</v>
      </c>
      <c r="C70" s="144"/>
      <c r="D70" s="144"/>
      <c r="E70" s="144"/>
      <c r="F70" s="137">
        <v>515140</v>
      </c>
      <c r="G70" s="145">
        <f>F70</f>
        <v>515140</v>
      </c>
      <c r="H70" s="144"/>
      <c r="I70" s="136"/>
      <c r="J70" s="144">
        <v>0</v>
      </c>
      <c r="K70" s="144"/>
      <c r="L70" s="136"/>
      <c r="M70" s="144"/>
      <c r="N70" s="84"/>
      <c r="O70" s="84"/>
    </row>
    <row r="71" spans="1:15" s="17" customFormat="1" ht="44.4" customHeight="1">
      <c r="A71" s="166" t="s">
        <v>143</v>
      </c>
      <c r="B71" s="164" t="s">
        <v>83</v>
      </c>
      <c r="C71" s="144"/>
      <c r="D71" s="144"/>
      <c r="E71" s="144"/>
      <c r="F71" s="137">
        <v>780556</v>
      </c>
      <c r="G71" s="145">
        <f>F71</f>
        <v>780556</v>
      </c>
      <c r="H71" s="144"/>
      <c r="I71" s="136">
        <v>780556</v>
      </c>
      <c r="J71" s="144">
        <f>I71</f>
        <v>780556</v>
      </c>
      <c r="K71" s="144"/>
      <c r="L71" s="136">
        <v>780556</v>
      </c>
      <c r="M71" s="144">
        <f>L71</f>
        <v>780556</v>
      </c>
      <c r="N71" s="84"/>
      <c r="O71" s="84"/>
    </row>
    <row r="72" spans="1:15">
      <c r="A72" s="167"/>
      <c r="B72" s="168"/>
      <c r="C72" s="144"/>
      <c r="D72" s="144"/>
      <c r="E72" s="144"/>
      <c r="F72" s="137"/>
      <c r="G72" s="145"/>
      <c r="H72" s="144"/>
      <c r="I72" s="136"/>
      <c r="J72" s="144"/>
      <c r="K72" s="144"/>
      <c r="L72" s="136"/>
      <c r="M72" s="144"/>
    </row>
    <row r="73" spans="1:15" s="88" customFormat="1" ht="26.4">
      <c r="A73" s="165" t="s">
        <v>86</v>
      </c>
      <c r="B73" s="54" t="s">
        <v>87</v>
      </c>
      <c r="C73" s="136">
        <f>SUM(C74:C89)</f>
        <v>961293367.06000006</v>
      </c>
      <c r="D73" s="136"/>
      <c r="E73" s="136">
        <f>SUM(E74:E89)</f>
        <v>961293367.06000006</v>
      </c>
      <c r="F73" s="137">
        <f t="shared" ref="F73:M73" si="12">SUM(F74:F89)</f>
        <v>342050.42</v>
      </c>
      <c r="G73" s="137">
        <f t="shared" si="12"/>
        <v>961635417.48000002</v>
      </c>
      <c r="H73" s="136">
        <f t="shared" si="12"/>
        <v>958033211.4000001</v>
      </c>
      <c r="I73" s="136">
        <f t="shared" si="12"/>
        <v>1759094.26</v>
      </c>
      <c r="J73" s="136">
        <f t="shared" si="12"/>
        <v>959792305.65999997</v>
      </c>
      <c r="K73" s="136">
        <f t="shared" si="12"/>
        <v>965171198.83000004</v>
      </c>
      <c r="L73" s="136">
        <f t="shared" si="12"/>
        <v>-775249.9600000002</v>
      </c>
      <c r="M73" s="136">
        <f t="shared" si="12"/>
        <v>964395948.87</v>
      </c>
      <c r="N73" s="181"/>
      <c r="O73" s="181"/>
    </row>
    <row r="74" spans="1:15" s="3" customFormat="1" ht="26.4">
      <c r="A74" s="166" t="s">
        <v>88</v>
      </c>
      <c r="B74" s="169" t="s">
        <v>89</v>
      </c>
      <c r="C74" s="144">
        <v>451206.49</v>
      </c>
      <c r="D74" s="144"/>
      <c r="E74" s="144">
        <v>451206.49</v>
      </c>
      <c r="F74" s="137"/>
      <c r="G74" s="145">
        <v>451206.49</v>
      </c>
      <c r="H74" s="144">
        <v>455268.55</v>
      </c>
      <c r="I74" s="136"/>
      <c r="J74" s="144">
        <v>455268.55</v>
      </c>
      <c r="K74" s="144">
        <v>471679.29</v>
      </c>
      <c r="L74" s="136"/>
      <c r="M74" s="144">
        <v>471679.29</v>
      </c>
      <c r="N74" s="84"/>
      <c r="O74" s="84"/>
    </row>
    <row r="75" spans="1:15" s="3" customFormat="1" ht="66">
      <c r="A75" s="166" t="s">
        <v>90</v>
      </c>
      <c r="B75" s="164" t="s">
        <v>89</v>
      </c>
      <c r="C75" s="144">
        <v>14000</v>
      </c>
      <c r="D75" s="144"/>
      <c r="E75" s="144">
        <v>14000</v>
      </c>
      <c r="F75" s="137"/>
      <c r="G75" s="145">
        <v>14000</v>
      </c>
      <c r="H75" s="144">
        <v>14000</v>
      </c>
      <c r="I75" s="136"/>
      <c r="J75" s="144">
        <v>14000</v>
      </c>
      <c r="K75" s="144">
        <v>14000</v>
      </c>
      <c r="L75" s="136"/>
      <c r="M75" s="144">
        <v>14000</v>
      </c>
      <c r="N75" s="84"/>
      <c r="O75" s="84"/>
    </row>
    <row r="76" spans="1:15" s="3" customFormat="1" ht="26.4">
      <c r="A76" s="166" t="s">
        <v>91</v>
      </c>
      <c r="B76" s="164" t="s">
        <v>89</v>
      </c>
      <c r="C76" s="144">
        <v>35000</v>
      </c>
      <c r="D76" s="144"/>
      <c r="E76" s="144">
        <v>35000</v>
      </c>
      <c r="F76" s="137"/>
      <c r="G76" s="145">
        <v>35000</v>
      </c>
      <c r="H76" s="144">
        <v>35000</v>
      </c>
      <c r="I76" s="136"/>
      <c r="J76" s="144">
        <v>35000</v>
      </c>
      <c r="K76" s="144">
        <v>35000</v>
      </c>
      <c r="L76" s="136"/>
      <c r="M76" s="144">
        <v>35000</v>
      </c>
      <c r="N76" s="84"/>
      <c r="O76" s="84"/>
    </row>
    <row r="77" spans="1:15" s="3" customFormat="1" ht="66">
      <c r="A77" s="166" t="s">
        <v>92</v>
      </c>
      <c r="B77" s="164" t="s">
        <v>89</v>
      </c>
      <c r="C77" s="144">
        <v>4663289.97</v>
      </c>
      <c r="D77" s="144"/>
      <c r="E77" s="144">
        <v>4663289.97</v>
      </c>
      <c r="F77" s="137"/>
      <c r="G77" s="145">
        <v>4663289.97</v>
      </c>
      <c r="H77" s="144">
        <v>4849832.93</v>
      </c>
      <c r="I77" s="136"/>
      <c r="J77" s="144">
        <v>4849832.93</v>
      </c>
      <c r="K77" s="144">
        <v>5043758.0999999996</v>
      </c>
      <c r="L77" s="136"/>
      <c r="M77" s="144">
        <v>5043758.0999999996</v>
      </c>
      <c r="N77" s="84"/>
      <c r="O77" s="84"/>
    </row>
    <row r="78" spans="1:15" s="3" customFormat="1" ht="79.2">
      <c r="A78" s="166" t="s">
        <v>93</v>
      </c>
      <c r="B78" s="164" t="s">
        <v>89</v>
      </c>
      <c r="C78" s="144">
        <v>56017990.280000001</v>
      </c>
      <c r="D78" s="144"/>
      <c r="E78" s="144">
        <v>56017990.280000001</v>
      </c>
      <c r="F78" s="137"/>
      <c r="G78" s="145">
        <v>56017990.280000001</v>
      </c>
      <c r="H78" s="144">
        <v>59023646.920000002</v>
      </c>
      <c r="I78" s="136"/>
      <c r="J78" s="144">
        <v>59023646.920000002</v>
      </c>
      <c r="K78" s="144">
        <v>59023620.75</v>
      </c>
      <c r="L78" s="136"/>
      <c r="M78" s="144">
        <v>59023620.75</v>
      </c>
      <c r="N78" s="84"/>
      <c r="O78" s="84"/>
    </row>
    <row r="79" spans="1:15" s="91" customFormat="1" ht="52.8">
      <c r="A79" s="170" t="s">
        <v>126</v>
      </c>
      <c r="B79" s="171" t="s">
        <v>89</v>
      </c>
      <c r="C79" s="145">
        <v>22927352.84</v>
      </c>
      <c r="D79" s="145"/>
      <c r="E79" s="145">
        <v>22927352.84</v>
      </c>
      <c r="F79" s="137"/>
      <c r="G79" s="145">
        <v>22927352.84</v>
      </c>
      <c r="H79" s="145">
        <v>0</v>
      </c>
      <c r="I79" s="137"/>
      <c r="J79" s="145">
        <v>0</v>
      </c>
      <c r="K79" s="145">
        <v>0</v>
      </c>
      <c r="L79" s="137"/>
      <c r="M79" s="145">
        <v>0</v>
      </c>
      <c r="N79" s="182"/>
      <c r="O79" s="182"/>
    </row>
    <row r="80" spans="1:15" s="91" customFormat="1" ht="52.8">
      <c r="A80" s="170" t="s">
        <v>127</v>
      </c>
      <c r="B80" s="171" t="s">
        <v>89</v>
      </c>
      <c r="C80" s="145">
        <v>467905.16</v>
      </c>
      <c r="D80" s="145"/>
      <c r="E80" s="145">
        <v>467905.16</v>
      </c>
      <c r="F80" s="137"/>
      <c r="G80" s="145">
        <v>467905.16</v>
      </c>
      <c r="H80" s="145">
        <v>0</v>
      </c>
      <c r="I80" s="137"/>
      <c r="J80" s="145">
        <v>0</v>
      </c>
      <c r="K80" s="145">
        <v>0</v>
      </c>
      <c r="L80" s="137"/>
      <c r="M80" s="145">
        <v>0</v>
      </c>
      <c r="N80" s="182"/>
      <c r="O80" s="182"/>
    </row>
    <row r="81" spans="1:15" s="3" customFormat="1" ht="52.8">
      <c r="A81" s="166" t="s">
        <v>94</v>
      </c>
      <c r="B81" s="164" t="s">
        <v>95</v>
      </c>
      <c r="C81" s="144">
        <v>7755935.4000000004</v>
      </c>
      <c r="D81" s="144"/>
      <c r="E81" s="144">
        <v>7755935.4000000004</v>
      </c>
      <c r="F81" s="137">
        <v>-9398.7000000000007</v>
      </c>
      <c r="G81" s="145">
        <f>7755935.4+F81</f>
        <v>7746536.7000000002</v>
      </c>
      <c r="H81" s="144">
        <v>8162580</v>
      </c>
      <c r="I81" s="136">
        <v>-930850</v>
      </c>
      <c r="J81" s="144">
        <f>8162580+I81</f>
        <v>7231730</v>
      </c>
      <c r="K81" s="144">
        <v>8162250</v>
      </c>
      <c r="L81" s="136">
        <v>-3651530</v>
      </c>
      <c r="M81" s="144">
        <f>8162250+L81</f>
        <v>4510720</v>
      </c>
      <c r="N81" s="84"/>
      <c r="O81" s="84"/>
    </row>
    <row r="82" spans="1:15" s="3" customFormat="1" ht="66">
      <c r="A82" s="166" t="s">
        <v>96</v>
      </c>
      <c r="B82" s="164" t="s">
        <v>97</v>
      </c>
      <c r="C82" s="144">
        <v>7102432.9900000002</v>
      </c>
      <c r="D82" s="144"/>
      <c r="E82" s="144">
        <f>7102432.99+D82</f>
        <v>7102432.9900000002</v>
      </c>
      <c r="F82" s="137">
        <v>106281.64</v>
      </c>
      <c r="G82" s="145">
        <f>7102432.99+F82</f>
        <v>7208714.6299999999</v>
      </c>
      <c r="H82" s="144">
        <v>7308981.79</v>
      </c>
      <c r="I82" s="136">
        <v>327593.87</v>
      </c>
      <c r="J82" s="144">
        <f>7308981.79+I82</f>
        <v>7636575.6600000001</v>
      </c>
      <c r="K82" s="144">
        <v>7563946.2699999996</v>
      </c>
      <c r="L82" s="136">
        <v>331892.99</v>
      </c>
      <c r="M82" s="144">
        <f>7563946.27+L82</f>
        <v>7895839.2599999998</v>
      </c>
      <c r="N82" s="84"/>
      <c r="O82" s="84"/>
    </row>
    <row r="83" spans="1:15" s="3" customFormat="1" ht="52.8">
      <c r="A83" s="170" t="s">
        <v>98</v>
      </c>
      <c r="B83" s="164" t="s">
        <v>99</v>
      </c>
      <c r="C83" s="144">
        <v>2768405.85</v>
      </c>
      <c r="D83" s="144"/>
      <c r="E83" s="144">
        <f>2768405.85+D83</f>
        <v>2768405.85</v>
      </c>
      <c r="F83" s="137">
        <v>125931.3</v>
      </c>
      <c r="G83" s="145">
        <f>2768405.85+F83</f>
        <v>2894337.15</v>
      </c>
      <c r="H83" s="144">
        <v>2873951.95</v>
      </c>
      <c r="I83" s="136">
        <v>323381.2</v>
      </c>
      <c r="J83" s="144">
        <f>2873951.95+I83</f>
        <v>3197333.1500000004</v>
      </c>
      <c r="K83" s="144">
        <v>2997845.9</v>
      </c>
      <c r="L83" s="136">
        <v>505223.05</v>
      </c>
      <c r="M83" s="144">
        <f>2997845.9+L83</f>
        <v>3503068.9499999997</v>
      </c>
      <c r="N83" s="84"/>
      <c r="O83" s="84"/>
    </row>
    <row r="84" spans="1:15" s="3" customFormat="1" ht="52.8">
      <c r="A84" s="166" t="s">
        <v>100</v>
      </c>
      <c r="B84" s="164" t="s">
        <v>101</v>
      </c>
      <c r="C84" s="144">
        <v>1481.71</v>
      </c>
      <c r="D84" s="144"/>
      <c r="E84" s="144">
        <v>1481.71</v>
      </c>
      <c r="F84" s="137">
        <v>3704.34</v>
      </c>
      <c r="G84" s="145">
        <f>1481.71+F84</f>
        <v>5186.05</v>
      </c>
      <c r="H84" s="144">
        <v>1321.79</v>
      </c>
      <c r="I84" s="136">
        <v>4064.11</v>
      </c>
      <c r="J84" s="144">
        <f>1321.79+I84</f>
        <v>5385.9</v>
      </c>
      <c r="K84" s="144">
        <v>1321.95</v>
      </c>
      <c r="L84" s="136">
        <v>129682.01</v>
      </c>
      <c r="M84" s="144">
        <f>1321.95+L84</f>
        <v>131003.95999999999</v>
      </c>
      <c r="N84" s="84"/>
      <c r="O84" s="84"/>
    </row>
    <row r="85" spans="1:15" s="3" customFormat="1" ht="52.8">
      <c r="A85" s="172" t="s">
        <v>102</v>
      </c>
      <c r="B85" s="164" t="s">
        <v>103</v>
      </c>
      <c r="C85" s="144">
        <v>29774615</v>
      </c>
      <c r="D85" s="144"/>
      <c r="E85" s="144">
        <v>29774615</v>
      </c>
      <c r="F85" s="137">
        <v>126160</v>
      </c>
      <c r="G85" s="145">
        <f>29774615+F85</f>
        <v>29900775</v>
      </c>
      <c r="H85" s="144">
        <v>30027030</v>
      </c>
      <c r="I85" s="136">
        <v>252320</v>
      </c>
      <c r="J85" s="144">
        <f>30027030+I85</f>
        <v>30279350</v>
      </c>
      <c r="K85" s="144">
        <v>29900775</v>
      </c>
      <c r="L85" s="136">
        <v>126255</v>
      </c>
      <c r="M85" s="144">
        <f>29900775+L85</f>
        <v>30027030</v>
      </c>
      <c r="N85" s="84"/>
      <c r="O85" s="84"/>
    </row>
    <row r="86" spans="1:15" s="3" customFormat="1" ht="26.4">
      <c r="A86" s="166" t="s">
        <v>104</v>
      </c>
      <c r="B86" s="164" t="s">
        <v>105</v>
      </c>
      <c r="C86" s="144">
        <v>8677923.2799999993</v>
      </c>
      <c r="D86" s="144"/>
      <c r="E86" s="144">
        <v>8677923.2799999993</v>
      </c>
      <c r="F86" s="137"/>
      <c r="G86" s="145">
        <v>8677923.2799999993</v>
      </c>
      <c r="H86" s="144">
        <v>8755102.5099999998</v>
      </c>
      <c r="I86" s="136"/>
      <c r="J86" s="144">
        <v>8755102.5099999998</v>
      </c>
      <c r="K86" s="144">
        <v>9066906.6099999994</v>
      </c>
      <c r="L86" s="136"/>
      <c r="M86" s="144">
        <v>9066906.6099999994</v>
      </c>
      <c r="N86" s="84"/>
      <c r="O86" s="84"/>
    </row>
    <row r="87" spans="1:15" s="3" customFormat="1" ht="26.4">
      <c r="A87" s="166" t="s">
        <v>106</v>
      </c>
      <c r="B87" s="164" t="s">
        <v>107</v>
      </c>
      <c r="C87" s="144">
        <v>780010300</v>
      </c>
      <c r="D87" s="144"/>
      <c r="E87" s="144">
        <v>780010300</v>
      </c>
      <c r="F87" s="137"/>
      <c r="G87" s="145">
        <v>780010300</v>
      </c>
      <c r="H87" s="144">
        <v>813691700</v>
      </c>
      <c r="I87" s="136"/>
      <c r="J87" s="144">
        <v>813691700</v>
      </c>
      <c r="K87" s="144">
        <v>820055300</v>
      </c>
      <c r="L87" s="136"/>
      <c r="M87" s="144">
        <v>820055300</v>
      </c>
      <c r="N87" s="84"/>
      <c r="O87" s="84"/>
    </row>
    <row r="88" spans="1:15" s="3" customFormat="1" ht="52.8">
      <c r="A88" s="166" t="s">
        <v>108</v>
      </c>
      <c r="B88" s="164" t="s">
        <v>107</v>
      </c>
      <c r="C88" s="144">
        <v>40625528.090000004</v>
      </c>
      <c r="D88" s="144"/>
      <c r="E88" s="144">
        <v>40625528.090000004</v>
      </c>
      <c r="F88" s="137">
        <v>-10628.16</v>
      </c>
      <c r="G88" s="145">
        <f>40625528.09+F88</f>
        <v>40614899.930000007</v>
      </c>
      <c r="H88" s="144">
        <v>22834794.960000001</v>
      </c>
      <c r="I88" s="136">
        <v>1782585.08</v>
      </c>
      <c r="J88" s="144">
        <f>22834794.96+I88</f>
        <v>24617380.039999999</v>
      </c>
      <c r="K88" s="144">
        <v>22834794.960000001</v>
      </c>
      <c r="L88" s="136">
        <v>1783226.99</v>
      </c>
      <c r="M88" s="144">
        <f>22834794.96+L88</f>
        <v>24618021.949999999</v>
      </c>
      <c r="N88" s="84"/>
      <c r="O88" s="84"/>
    </row>
    <row r="89" spans="1:15" s="3" customFormat="1">
      <c r="A89" s="166"/>
      <c r="B89" s="164"/>
      <c r="C89" s="144"/>
      <c r="D89" s="144"/>
      <c r="E89" s="144"/>
      <c r="F89" s="137"/>
      <c r="G89" s="145"/>
      <c r="H89" s="144"/>
      <c r="I89" s="136"/>
      <c r="J89" s="144"/>
      <c r="K89" s="144"/>
      <c r="L89" s="136"/>
      <c r="M89" s="144"/>
      <c r="N89" s="84"/>
      <c r="O89" s="84"/>
    </row>
    <row r="90" spans="1:15" s="88" customFormat="1" ht="26.4">
      <c r="A90" s="165" t="s">
        <v>109</v>
      </c>
      <c r="B90" s="54" t="s">
        <v>110</v>
      </c>
      <c r="C90" s="136">
        <f>SUM(C92:C94)</f>
        <v>74735451.409999996</v>
      </c>
      <c r="D90" s="136"/>
      <c r="E90" s="136">
        <f>SUM(E91:E101)</f>
        <v>74735451.409999996</v>
      </c>
      <c r="F90" s="136">
        <f t="shared" ref="F90:G90" si="13">SUM(F91:F101)</f>
        <v>1030059947.58</v>
      </c>
      <c r="G90" s="136">
        <f t="shared" si="13"/>
        <v>1104795398.99</v>
      </c>
      <c r="H90" s="136">
        <f>SUM(H91:H99)</f>
        <v>1568044.12</v>
      </c>
      <c r="I90" s="136">
        <f t="shared" ref="I90:M90" si="14">SUM(I91:I99)</f>
        <v>4396968.58</v>
      </c>
      <c r="J90" s="136">
        <f t="shared" si="14"/>
        <v>5965012.7000000002</v>
      </c>
      <c r="K90" s="136">
        <f t="shared" si="14"/>
        <v>1568044.12</v>
      </c>
      <c r="L90" s="136">
        <f t="shared" si="14"/>
        <v>84873170.140000001</v>
      </c>
      <c r="M90" s="136">
        <f t="shared" si="14"/>
        <v>86441214.260000005</v>
      </c>
      <c r="N90" s="181"/>
      <c r="O90" s="181"/>
    </row>
    <row r="91" spans="1:15" s="3" customFormat="1" ht="79.95" customHeight="1">
      <c r="A91" s="166" t="s">
        <v>135</v>
      </c>
      <c r="B91" s="164" t="s">
        <v>134</v>
      </c>
      <c r="C91" s="144"/>
      <c r="D91" s="144"/>
      <c r="E91" s="144">
        <v>0</v>
      </c>
      <c r="F91" s="137">
        <v>4396968.58</v>
      </c>
      <c r="G91" s="145">
        <f>E91+F91</f>
        <v>4396968.58</v>
      </c>
      <c r="H91" s="144">
        <v>0</v>
      </c>
      <c r="I91" s="136">
        <v>4396968.58</v>
      </c>
      <c r="J91" s="144">
        <f>H91+I91</f>
        <v>4396968.58</v>
      </c>
      <c r="K91" s="144">
        <v>0</v>
      </c>
      <c r="L91" s="136">
        <v>5315495.72</v>
      </c>
      <c r="M91" s="144">
        <f>K91+L91</f>
        <v>5315495.72</v>
      </c>
      <c r="N91" s="84"/>
      <c r="O91" s="84"/>
    </row>
    <row r="92" spans="1:15" ht="26.4">
      <c r="A92" s="166" t="s">
        <v>111</v>
      </c>
      <c r="B92" s="164" t="s">
        <v>112</v>
      </c>
      <c r="C92" s="144">
        <v>1595820.1</v>
      </c>
      <c r="D92" s="144"/>
      <c r="E92" s="144">
        <v>1595820.1</v>
      </c>
      <c r="F92" s="137"/>
      <c r="G92" s="145">
        <f>1595820.1+F92</f>
        <v>1595820.1</v>
      </c>
      <c r="H92" s="144">
        <v>1568044.12</v>
      </c>
      <c r="I92" s="136"/>
      <c r="J92" s="144">
        <v>1568044.12</v>
      </c>
      <c r="K92" s="144">
        <v>1568044.12</v>
      </c>
      <c r="L92" s="136"/>
      <c r="M92" s="144">
        <f>K92+L92</f>
        <v>1568044.12</v>
      </c>
    </row>
    <row r="93" spans="1:15" ht="118.8">
      <c r="A93" s="166" t="s">
        <v>113</v>
      </c>
      <c r="B93" s="164" t="s">
        <v>112</v>
      </c>
      <c r="C93" s="144">
        <v>19631.310000000001</v>
      </c>
      <c r="D93" s="144"/>
      <c r="E93" s="144">
        <v>19631.310000000001</v>
      </c>
      <c r="F93" s="137"/>
      <c r="G93" s="145">
        <v>19631.310000000001</v>
      </c>
      <c r="H93" s="144">
        <v>0</v>
      </c>
      <c r="I93" s="136"/>
      <c r="J93" s="144">
        <v>0</v>
      </c>
      <c r="K93" s="144">
        <v>0</v>
      </c>
      <c r="L93" s="136"/>
      <c r="M93" s="144">
        <f>K93+L93</f>
        <v>0</v>
      </c>
    </row>
    <row r="94" spans="1:15" ht="39.6">
      <c r="A94" s="166" t="s">
        <v>114</v>
      </c>
      <c r="B94" s="164" t="s">
        <v>112</v>
      </c>
      <c r="C94" s="144">
        <v>73120000</v>
      </c>
      <c r="D94" s="144"/>
      <c r="E94" s="144">
        <v>73120000</v>
      </c>
      <c r="F94" s="137"/>
      <c r="G94" s="145">
        <f>73120000+F94</f>
        <v>73120000</v>
      </c>
      <c r="H94" s="144">
        <v>0</v>
      </c>
      <c r="I94" s="136"/>
      <c r="J94" s="144">
        <v>0</v>
      </c>
      <c r="K94" s="144">
        <v>0</v>
      </c>
      <c r="L94" s="136"/>
      <c r="M94" s="144">
        <f>K94+L94</f>
        <v>0</v>
      </c>
    </row>
    <row r="95" spans="1:15" ht="44.4" customHeight="1">
      <c r="A95" s="166" t="s">
        <v>132</v>
      </c>
      <c r="B95" s="164" t="s">
        <v>112</v>
      </c>
      <c r="C95" s="144"/>
      <c r="D95" s="144"/>
      <c r="E95" s="144"/>
      <c r="F95" s="137">
        <v>13629179</v>
      </c>
      <c r="G95" s="145">
        <f>E95+F95</f>
        <v>13629179</v>
      </c>
      <c r="H95" s="144"/>
      <c r="I95" s="136"/>
      <c r="J95" s="144"/>
      <c r="K95" s="144"/>
      <c r="L95" s="136"/>
      <c r="M95" s="144">
        <f t="shared" ref="M95:M99" si="15">K95+L95</f>
        <v>0</v>
      </c>
    </row>
    <row r="96" spans="1:15" ht="52.8">
      <c r="A96" s="166" t="s">
        <v>133</v>
      </c>
      <c r="B96" s="164" t="s">
        <v>112</v>
      </c>
      <c r="C96" s="144"/>
      <c r="D96" s="144"/>
      <c r="E96" s="144"/>
      <c r="F96" s="137">
        <v>1383800</v>
      </c>
      <c r="G96" s="145">
        <f t="shared" ref="G96:G100" si="16">E96+F96</f>
        <v>1383800</v>
      </c>
      <c r="H96" s="144"/>
      <c r="I96" s="136"/>
      <c r="J96" s="144"/>
      <c r="K96" s="144"/>
      <c r="L96" s="136"/>
      <c r="M96" s="144">
        <f t="shared" si="15"/>
        <v>0</v>
      </c>
    </row>
    <row r="97" spans="1:15" ht="42" customHeight="1">
      <c r="A97" s="166" t="s">
        <v>139</v>
      </c>
      <c r="B97" s="164" t="s">
        <v>112</v>
      </c>
      <c r="C97" s="144"/>
      <c r="D97" s="144"/>
      <c r="E97" s="144"/>
      <c r="F97" s="137">
        <v>30575020.420000002</v>
      </c>
      <c r="G97" s="145">
        <f t="shared" si="16"/>
        <v>30575020.420000002</v>
      </c>
      <c r="H97" s="144"/>
      <c r="I97" s="136"/>
      <c r="J97" s="144"/>
      <c r="K97" s="144"/>
      <c r="L97" s="136"/>
      <c r="M97" s="144">
        <f t="shared" si="15"/>
        <v>0</v>
      </c>
    </row>
    <row r="98" spans="1:15" ht="42" customHeight="1">
      <c r="A98" s="166" t="s">
        <v>140</v>
      </c>
      <c r="B98" s="164" t="s">
        <v>112</v>
      </c>
      <c r="C98" s="144"/>
      <c r="D98" s="144"/>
      <c r="E98" s="144"/>
      <c r="F98" s="137">
        <v>0</v>
      </c>
      <c r="G98" s="145">
        <v>0</v>
      </c>
      <c r="H98" s="144"/>
      <c r="I98" s="136"/>
      <c r="J98" s="144"/>
      <c r="K98" s="144"/>
      <c r="L98" s="136">
        <v>79557674.420000002</v>
      </c>
      <c r="M98" s="144">
        <f t="shared" si="15"/>
        <v>79557674.420000002</v>
      </c>
    </row>
    <row r="99" spans="1:15" ht="66" customHeight="1">
      <c r="A99" s="166" t="s">
        <v>137</v>
      </c>
      <c r="B99" s="164" t="s">
        <v>112</v>
      </c>
      <c r="C99" s="144"/>
      <c r="D99" s="144"/>
      <c r="E99" s="144"/>
      <c r="F99" s="137">
        <v>2774979.58</v>
      </c>
      <c r="G99" s="145">
        <f t="shared" si="16"/>
        <v>2774979.58</v>
      </c>
      <c r="H99" s="144"/>
      <c r="I99" s="136"/>
      <c r="J99" s="144"/>
      <c r="K99" s="144"/>
      <c r="L99" s="136"/>
      <c r="M99" s="144">
        <f t="shared" si="15"/>
        <v>0</v>
      </c>
    </row>
    <row r="100" spans="1:15" ht="55.95" customHeight="1">
      <c r="A100" s="166" t="s">
        <v>146</v>
      </c>
      <c r="B100" s="164" t="s">
        <v>112</v>
      </c>
      <c r="C100" s="144"/>
      <c r="D100" s="144"/>
      <c r="E100" s="144"/>
      <c r="F100" s="137">
        <v>977300000</v>
      </c>
      <c r="G100" s="145">
        <f t="shared" si="16"/>
        <v>977300000</v>
      </c>
      <c r="H100" s="144"/>
      <c r="I100" s="136"/>
      <c r="J100" s="144"/>
      <c r="K100" s="144"/>
      <c r="L100" s="136"/>
      <c r="M100" s="144"/>
    </row>
    <row r="101" spans="1:15">
      <c r="A101" s="166"/>
      <c r="B101" s="164"/>
      <c r="C101" s="144"/>
      <c r="D101" s="144"/>
      <c r="E101" s="144"/>
      <c r="F101" s="137"/>
      <c r="G101" s="145"/>
      <c r="H101" s="144"/>
      <c r="I101" s="136"/>
      <c r="J101" s="144"/>
      <c r="K101" s="144"/>
      <c r="L101" s="136"/>
      <c r="M101" s="144"/>
    </row>
    <row r="102" spans="1:15" s="92" customFormat="1" ht="26.4">
      <c r="A102" s="173" t="s">
        <v>115</v>
      </c>
      <c r="B102" s="54" t="s">
        <v>116</v>
      </c>
      <c r="C102" s="136">
        <f>SUM(C103:C105)</f>
        <v>4733979.03</v>
      </c>
      <c r="D102" s="136">
        <f t="shared" ref="D102:L102" si="17">SUM(D103:D105)</f>
        <v>0</v>
      </c>
      <c r="E102" s="136">
        <f t="shared" si="17"/>
        <v>4733979.03</v>
      </c>
      <c r="F102" s="136">
        <f t="shared" si="17"/>
        <v>137396000</v>
      </c>
      <c r="G102" s="136">
        <f t="shared" si="17"/>
        <v>142129979.03</v>
      </c>
      <c r="H102" s="136">
        <f t="shared" si="17"/>
        <v>0</v>
      </c>
      <c r="I102" s="136">
        <f t="shared" si="17"/>
        <v>137396000</v>
      </c>
      <c r="J102" s="136">
        <f t="shared" si="17"/>
        <v>137396000</v>
      </c>
      <c r="K102" s="136">
        <f t="shared" si="17"/>
        <v>0</v>
      </c>
      <c r="L102" s="136">
        <f t="shared" si="17"/>
        <v>137396000</v>
      </c>
      <c r="M102" s="136">
        <f>SUM(M103:M105)</f>
        <v>137396000</v>
      </c>
      <c r="N102" s="181"/>
      <c r="O102" s="98"/>
    </row>
    <row r="103" spans="1:15" s="49" customFormat="1" ht="26.4">
      <c r="A103" s="174" t="s">
        <v>117</v>
      </c>
      <c r="B103" s="171" t="s">
        <v>118</v>
      </c>
      <c r="C103" s="144">
        <v>4733979.03</v>
      </c>
      <c r="D103" s="136">
        <v>0</v>
      </c>
      <c r="E103" s="144">
        <f>C103+D103</f>
        <v>4733979.03</v>
      </c>
      <c r="F103" s="136"/>
      <c r="G103" s="145">
        <v>4733979.03</v>
      </c>
      <c r="H103" s="144"/>
      <c r="I103" s="136"/>
      <c r="J103" s="144">
        <f>H103+I103</f>
        <v>0</v>
      </c>
      <c r="K103" s="144"/>
      <c r="L103" s="136"/>
      <c r="M103" s="144">
        <f>K103+L103</f>
        <v>0</v>
      </c>
      <c r="N103" s="84"/>
      <c r="O103" s="102"/>
    </row>
    <row r="104" spans="1:15" s="49" customFormat="1" ht="52.8">
      <c r="A104" s="174" t="s">
        <v>148</v>
      </c>
      <c r="B104" s="171" t="s">
        <v>118</v>
      </c>
      <c r="C104" s="144"/>
      <c r="D104" s="136"/>
      <c r="E104" s="144"/>
      <c r="F104" s="136">
        <v>137396000</v>
      </c>
      <c r="G104" s="144">
        <f>E104+F104</f>
        <v>137396000</v>
      </c>
      <c r="H104" s="144"/>
      <c r="I104" s="136">
        <v>137396000</v>
      </c>
      <c r="J104" s="144">
        <f>H104+I104</f>
        <v>137396000</v>
      </c>
      <c r="K104" s="144"/>
      <c r="L104" s="136">
        <v>137396000</v>
      </c>
      <c r="M104" s="144">
        <f>K104+L104</f>
        <v>137396000</v>
      </c>
      <c r="N104" s="84"/>
      <c r="O104" s="102"/>
    </row>
    <row r="105" spans="1:15">
      <c r="A105" s="166"/>
      <c r="B105" s="164"/>
      <c r="C105" s="144"/>
      <c r="D105" s="144"/>
      <c r="E105" s="144"/>
      <c r="F105" s="137"/>
      <c r="G105" s="145"/>
      <c r="H105" s="144"/>
      <c r="I105" s="136"/>
      <c r="J105" s="144"/>
      <c r="K105" s="144"/>
      <c r="L105" s="136"/>
      <c r="M105" s="144"/>
    </row>
    <row r="106" spans="1:15">
      <c r="A106" s="53" t="s">
        <v>119</v>
      </c>
      <c r="B106" s="54"/>
      <c r="C106" s="136">
        <f t="shared" ref="C106:M106" si="18">C53+C13</f>
        <v>2248408464.6700001</v>
      </c>
      <c r="D106" s="175">
        <f t="shared" si="18"/>
        <v>13524558.560000001</v>
      </c>
      <c r="E106" s="136">
        <f t="shared" si="18"/>
        <v>2261933023.23</v>
      </c>
      <c r="F106" s="137">
        <f t="shared" si="18"/>
        <v>1195923556.5</v>
      </c>
      <c r="G106" s="137">
        <f t="shared" si="18"/>
        <v>3457856579.73</v>
      </c>
      <c r="H106" s="136">
        <f t="shared" si="18"/>
        <v>2283267767.0799999</v>
      </c>
      <c r="I106" s="175">
        <f t="shared" si="18"/>
        <v>142963151.66999999</v>
      </c>
      <c r="J106" s="136">
        <f t="shared" si="18"/>
        <v>2426230918.75</v>
      </c>
      <c r="K106" s="136">
        <f t="shared" si="18"/>
        <v>2345285634.5599999</v>
      </c>
      <c r="L106" s="175">
        <f t="shared" si="18"/>
        <v>220423882.55000001</v>
      </c>
      <c r="M106" s="136">
        <f t="shared" si="18"/>
        <v>2565709517.1099997</v>
      </c>
    </row>
    <row r="107" spans="1:15">
      <c r="H107" s="56"/>
      <c r="I107" s="97"/>
      <c r="J107" s="56"/>
      <c r="K107" s="56"/>
      <c r="L107" s="97"/>
      <c r="M107" s="56"/>
    </row>
    <row r="108" spans="1:15">
      <c r="C108" s="58"/>
      <c r="D108" s="58"/>
      <c r="E108" s="58"/>
      <c r="F108" s="106"/>
      <c r="G108" s="102"/>
      <c r="H108" s="58"/>
      <c r="I108" s="98"/>
      <c r="J108" s="102"/>
      <c r="K108" s="58"/>
      <c r="L108" s="98"/>
      <c r="M108" s="102"/>
      <c r="N108" s="183"/>
    </row>
    <row r="109" spans="1:15">
      <c r="C109" s="58"/>
      <c r="D109" s="58"/>
      <c r="E109" s="58"/>
      <c r="F109" s="106"/>
      <c r="G109" s="102"/>
      <c r="H109" s="58"/>
      <c r="I109" s="98"/>
      <c r="J109" s="58"/>
      <c r="K109" s="58"/>
      <c r="L109" s="98"/>
      <c r="M109" s="58"/>
    </row>
    <row r="110" spans="1:15">
      <c r="I110" s="98"/>
    </row>
    <row r="111" spans="1:15">
      <c r="C111" s="58"/>
      <c r="D111" s="58"/>
      <c r="E111" s="58"/>
      <c r="F111" s="106"/>
      <c r="G111" s="102"/>
    </row>
  </sheetData>
  <mergeCells count="13">
    <mergeCell ref="H1:M1"/>
    <mergeCell ref="C2:M2"/>
    <mergeCell ref="H4:M4"/>
    <mergeCell ref="C5:M5"/>
    <mergeCell ref="H7:M7"/>
    <mergeCell ref="C8:M8"/>
    <mergeCell ref="A9:K9"/>
    <mergeCell ref="A10:A11"/>
    <mergeCell ref="B10:B11"/>
    <mergeCell ref="C10:M10"/>
    <mergeCell ref="C11:G11"/>
    <mergeCell ref="H11:J11"/>
    <mergeCell ref="K11:M11"/>
  </mergeCells>
  <pageMargins left="0.70866141732283472" right="0.19685039370078741" top="0.21" bottom="0.17" header="0.17" footer="0.17"/>
  <pageSetup paperSize="9" scale="59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0"/>
  <sheetViews>
    <sheetView workbookViewId="0">
      <selection sqref="A1:XFD8"/>
    </sheetView>
  </sheetViews>
  <sheetFormatPr defaultColWidth="9.109375" defaultRowHeight="13.2"/>
  <cols>
    <col min="1" max="1" width="46.33203125" style="1" customWidth="1"/>
    <col min="2" max="2" width="20.33203125" style="2" customWidth="1"/>
    <col min="3" max="5" width="15.5546875" style="1" customWidth="1"/>
    <col min="6" max="6" width="15.5546875" style="104" customWidth="1"/>
    <col min="7" max="7" width="15.5546875" style="49" customWidth="1"/>
    <col min="8" max="8" width="14.5546875" style="1" customWidth="1"/>
    <col min="9" max="9" width="14.5546875" style="104" customWidth="1"/>
    <col min="10" max="10" width="14.5546875" style="1" customWidth="1"/>
    <col min="11" max="11" width="15.33203125" style="1" customWidth="1"/>
    <col min="12" max="12" width="15.33203125" style="104" customWidth="1"/>
    <col min="13" max="13" width="15.33203125" style="1" customWidth="1"/>
    <col min="14" max="14" width="11.88671875" style="3" customWidth="1"/>
    <col min="15" max="15" width="10.6640625" style="1" bestFit="1" customWidth="1"/>
    <col min="16" max="16384" width="9.109375" style="1"/>
  </cols>
  <sheetData>
    <row r="1" spans="1:15" ht="18.600000000000001" customHeight="1">
      <c r="B1" s="93"/>
      <c r="H1" s="203" t="s">
        <v>0</v>
      </c>
      <c r="I1" s="203"/>
      <c r="J1" s="203"/>
      <c r="K1" s="203"/>
      <c r="L1" s="204"/>
      <c r="M1" s="204"/>
      <c r="N1" s="77"/>
    </row>
    <row r="2" spans="1:15" ht="27.6" customHeight="1">
      <c r="B2" s="93"/>
      <c r="C2" s="186" t="s">
        <v>131</v>
      </c>
      <c r="D2" s="186"/>
      <c r="E2" s="186"/>
      <c r="F2" s="186"/>
      <c r="G2" s="186"/>
      <c r="H2" s="186"/>
      <c r="I2" s="186"/>
      <c r="J2" s="186"/>
      <c r="K2" s="186"/>
      <c r="L2" s="202"/>
      <c r="M2" s="202"/>
      <c r="N2" s="77"/>
    </row>
    <row r="3" spans="1:15" ht="12.6" customHeight="1">
      <c r="B3" s="93"/>
      <c r="C3" s="94"/>
      <c r="D3" s="94"/>
      <c r="E3" s="94"/>
      <c r="F3" s="109"/>
      <c r="G3" s="108"/>
      <c r="H3" s="94"/>
      <c r="I3" s="109"/>
      <c r="J3" s="96"/>
      <c r="K3" s="94"/>
      <c r="L3" s="109"/>
      <c r="M3" s="96"/>
      <c r="N3" s="77"/>
    </row>
    <row r="4" spans="1:15">
      <c r="H4" s="203" t="s">
        <v>0</v>
      </c>
      <c r="I4" s="203"/>
      <c r="J4" s="203"/>
      <c r="K4" s="203"/>
      <c r="L4" s="204"/>
      <c r="M4" s="204"/>
      <c r="N4" s="77"/>
    </row>
    <row r="5" spans="1:15" ht="27" customHeight="1">
      <c r="C5" s="186" t="s">
        <v>125</v>
      </c>
      <c r="D5" s="186"/>
      <c r="E5" s="186"/>
      <c r="F5" s="186"/>
      <c r="G5" s="186"/>
      <c r="H5" s="186"/>
      <c r="I5" s="186"/>
      <c r="J5" s="186"/>
      <c r="K5" s="186"/>
      <c r="L5" s="202"/>
      <c r="M5" s="202"/>
      <c r="N5" s="77"/>
    </row>
    <row r="6" spans="1:15" ht="13.2" customHeight="1">
      <c r="C6" s="81"/>
      <c r="D6" s="83"/>
      <c r="E6" s="83"/>
      <c r="F6" s="109"/>
      <c r="G6" s="108"/>
      <c r="H6" s="81"/>
      <c r="I6" s="109"/>
      <c r="J6" s="96"/>
      <c r="K6" s="81"/>
      <c r="L6" s="109"/>
      <c r="M6" s="96"/>
      <c r="N6" s="77"/>
    </row>
    <row r="7" spans="1:15">
      <c r="H7" s="203" t="s">
        <v>0</v>
      </c>
      <c r="I7" s="203"/>
      <c r="J7" s="203"/>
      <c r="K7" s="203"/>
      <c r="L7" s="204"/>
      <c r="M7" s="204"/>
      <c r="N7" s="77"/>
    </row>
    <row r="8" spans="1:15" ht="30" customHeight="1">
      <c r="C8" s="186" t="s">
        <v>128</v>
      </c>
      <c r="D8" s="186"/>
      <c r="E8" s="186"/>
      <c r="F8" s="186"/>
      <c r="G8" s="186"/>
      <c r="H8" s="186"/>
      <c r="I8" s="186"/>
      <c r="J8" s="186"/>
      <c r="K8" s="186"/>
      <c r="L8" s="202"/>
      <c r="M8" s="202"/>
      <c r="N8" s="77"/>
    </row>
    <row r="9" spans="1:15" s="79" customFormat="1" ht="30" customHeight="1">
      <c r="A9" s="187" t="s">
        <v>2</v>
      </c>
      <c r="B9" s="187"/>
      <c r="C9" s="188"/>
      <c r="D9" s="188"/>
      <c r="E9" s="188"/>
      <c r="F9" s="188"/>
      <c r="G9" s="188"/>
      <c r="H9" s="188"/>
      <c r="I9" s="188"/>
      <c r="J9" s="188"/>
      <c r="K9" s="188"/>
      <c r="L9" s="111"/>
      <c r="M9" s="107"/>
      <c r="N9" s="78"/>
    </row>
    <row r="10" spans="1:15" ht="21.75" customHeight="1">
      <c r="A10" s="196" t="s">
        <v>3</v>
      </c>
      <c r="B10" s="196" t="s">
        <v>4</v>
      </c>
      <c r="C10" s="196" t="s">
        <v>5</v>
      </c>
      <c r="D10" s="196"/>
      <c r="E10" s="196"/>
      <c r="F10" s="196"/>
      <c r="G10" s="196"/>
      <c r="H10" s="196"/>
      <c r="I10" s="196"/>
      <c r="J10" s="196"/>
      <c r="K10" s="196"/>
      <c r="L10" s="199"/>
      <c r="M10" s="199"/>
      <c r="N10" s="84"/>
      <c r="O10" s="58"/>
    </row>
    <row r="11" spans="1:15" ht="23.4" customHeight="1">
      <c r="A11" s="196"/>
      <c r="B11" s="196"/>
      <c r="C11" s="197" t="s">
        <v>6</v>
      </c>
      <c r="D11" s="198"/>
      <c r="E11" s="198"/>
      <c r="F11" s="199"/>
      <c r="G11" s="199"/>
      <c r="H11" s="200" t="s">
        <v>7</v>
      </c>
      <c r="I11" s="199"/>
      <c r="J11" s="199"/>
      <c r="K11" s="201" t="s">
        <v>8</v>
      </c>
      <c r="L11" s="199"/>
      <c r="M11" s="199"/>
      <c r="N11" s="84"/>
      <c r="O11" s="58"/>
    </row>
    <row r="12" spans="1:15" s="13" customFormat="1" ht="15" customHeight="1">
      <c r="A12" s="132">
        <v>1</v>
      </c>
      <c r="B12" s="133">
        <v>2</v>
      </c>
      <c r="C12" s="133">
        <v>3</v>
      </c>
      <c r="D12" s="133" t="s">
        <v>129</v>
      </c>
      <c r="E12" s="133">
        <v>3</v>
      </c>
      <c r="F12" s="134" t="s">
        <v>130</v>
      </c>
      <c r="G12" s="134">
        <v>3</v>
      </c>
      <c r="H12" s="133">
        <v>4</v>
      </c>
      <c r="I12" s="133" t="s">
        <v>130</v>
      </c>
      <c r="J12" s="133">
        <v>4</v>
      </c>
      <c r="K12" s="133">
        <v>5</v>
      </c>
      <c r="L12" s="133" t="s">
        <v>130</v>
      </c>
      <c r="M12" s="133">
        <v>5</v>
      </c>
      <c r="N12" s="176"/>
      <c r="O12" s="177"/>
    </row>
    <row r="13" spans="1:15" s="17" customFormat="1">
      <c r="A13" s="53" t="s">
        <v>9</v>
      </c>
      <c r="B13" s="135" t="s">
        <v>10</v>
      </c>
      <c r="C13" s="136">
        <f t="shared" ref="C13:K13" si="0">C15+C18+C21+C26+C31+C36+C40+C42+C45+C49+C51</f>
        <v>416587440</v>
      </c>
      <c r="D13" s="136">
        <f t="shared" si="0"/>
        <v>13524558.560000001</v>
      </c>
      <c r="E13" s="136">
        <f t="shared" si="0"/>
        <v>430111998.56</v>
      </c>
      <c r="F13" s="137">
        <f t="shared" si="0"/>
        <v>23653900.850000001</v>
      </c>
      <c r="G13" s="137">
        <f t="shared" si="0"/>
        <v>453765899.41000003</v>
      </c>
      <c r="H13" s="136">
        <f t="shared" si="0"/>
        <v>428404557</v>
      </c>
      <c r="I13" s="136"/>
      <c r="J13" s="136">
        <f t="shared" ref="J13" si="1">J15+J18+J21+J26+J31+J36+J40+J42+J45+J49+J51</f>
        <v>428404557</v>
      </c>
      <c r="K13" s="136">
        <f t="shared" si="0"/>
        <v>438630740</v>
      </c>
      <c r="L13" s="136"/>
      <c r="M13" s="136">
        <f t="shared" ref="M13" si="2">M15+M18+M21+M26+M31+M36+M40+M42+M45+M49+M51</f>
        <v>438630740</v>
      </c>
      <c r="N13" s="84"/>
      <c r="O13" s="84"/>
    </row>
    <row r="14" spans="1:15" s="17" customFormat="1">
      <c r="A14" s="53"/>
      <c r="B14" s="138"/>
      <c r="C14" s="139"/>
      <c r="D14" s="139"/>
      <c r="E14" s="139"/>
      <c r="F14" s="140"/>
      <c r="G14" s="141"/>
      <c r="H14" s="142"/>
      <c r="I14" s="142"/>
      <c r="J14" s="142"/>
      <c r="K14" s="142"/>
      <c r="L14" s="142"/>
      <c r="M14" s="142"/>
      <c r="N14" s="84"/>
      <c r="O14" s="84"/>
    </row>
    <row r="15" spans="1:15" s="17" customFormat="1">
      <c r="A15" s="143" t="s">
        <v>11</v>
      </c>
      <c r="B15" s="138" t="s">
        <v>12</v>
      </c>
      <c r="C15" s="144">
        <f>C16</f>
        <v>285638123</v>
      </c>
      <c r="D15" s="144">
        <f t="shared" ref="D15:G15" si="3">D16</f>
        <v>13524558.560000001</v>
      </c>
      <c r="E15" s="144">
        <f t="shared" si="3"/>
        <v>299162681.56</v>
      </c>
      <c r="F15" s="137">
        <f t="shared" si="3"/>
        <v>23653900.850000001</v>
      </c>
      <c r="G15" s="145">
        <f t="shared" si="3"/>
        <v>322816582.41000003</v>
      </c>
      <c r="H15" s="144">
        <f>H16</f>
        <v>298387792</v>
      </c>
      <c r="I15" s="136"/>
      <c r="J15" s="144">
        <f>J16</f>
        <v>298387792</v>
      </c>
      <c r="K15" s="144">
        <f>K16</f>
        <v>306680483</v>
      </c>
      <c r="L15" s="136"/>
      <c r="M15" s="144">
        <f>M16</f>
        <v>306680483</v>
      </c>
      <c r="N15" s="84">
        <f>G16-C16</f>
        <v>37178459.410000026</v>
      </c>
      <c r="O15" s="84"/>
    </row>
    <row r="16" spans="1:15" s="17" customFormat="1">
      <c r="A16" s="146" t="s">
        <v>13</v>
      </c>
      <c r="B16" s="138" t="s">
        <v>14</v>
      </c>
      <c r="C16" s="144">
        <v>285638123</v>
      </c>
      <c r="D16" s="144">
        <v>13524558.560000001</v>
      </c>
      <c r="E16" s="144">
        <f>285638123+D16</f>
        <v>299162681.56</v>
      </c>
      <c r="F16" s="137">
        <v>23653900.850000001</v>
      </c>
      <c r="G16" s="145">
        <f>E16+F16</f>
        <v>322816582.41000003</v>
      </c>
      <c r="H16" s="144">
        <v>298387792</v>
      </c>
      <c r="I16" s="136"/>
      <c r="J16" s="144">
        <v>298387792</v>
      </c>
      <c r="K16" s="144">
        <v>306680483</v>
      </c>
      <c r="L16" s="136"/>
      <c r="M16" s="144">
        <v>306680483</v>
      </c>
      <c r="N16" s="84"/>
      <c r="O16" s="84"/>
    </row>
    <row r="17" spans="1:15" s="17" customFormat="1">
      <c r="A17" s="146"/>
      <c r="B17" s="138"/>
      <c r="C17" s="147"/>
      <c r="D17" s="147"/>
      <c r="E17" s="147"/>
      <c r="F17" s="148"/>
      <c r="G17" s="148"/>
      <c r="H17" s="149"/>
      <c r="I17" s="149"/>
      <c r="J17" s="149"/>
      <c r="K17" s="149"/>
      <c r="L17" s="149"/>
      <c r="M17" s="149"/>
      <c r="N17" s="84"/>
      <c r="O17" s="84"/>
    </row>
    <row r="18" spans="1:15" s="17" customFormat="1" ht="39.6">
      <c r="A18" s="150" t="s">
        <v>15</v>
      </c>
      <c r="B18" s="138" t="s">
        <v>16</v>
      </c>
      <c r="C18" s="144">
        <f>C19</f>
        <v>41304236</v>
      </c>
      <c r="D18" s="144"/>
      <c r="E18" s="144">
        <f>E19</f>
        <v>41304236</v>
      </c>
      <c r="F18" s="137"/>
      <c r="G18" s="145">
        <f>G19</f>
        <v>41304236</v>
      </c>
      <c r="H18" s="144">
        <f>H19</f>
        <v>42231315</v>
      </c>
      <c r="I18" s="136"/>
      <c r="J18" s="144">
        <f>J19</f>
        <v>42231315</v>
      </c>
      <c r="K18" s="144">
        <f>K19</f>
        <v>43293645</v>
      </c>
      <c r="L18" s="136"/>
      <c r="M18" s="144">
        <f>M19</f>
        <v>43293645</v>
      </c>
      <c r="N18" s="84"/>
      <c r="O18" s="84"/>
    </row>
    <row r="19" spans="1:15" s="17" customFormat="1" ht="26.4">
      <c r="A19" s="146" t="s">
        <v>17</v>
      </c>
      <c r="B19" s="138" t="s">
        <v>18</v>
      </c>
      <c r="C19" s="144">
        <v>41304236</v>
      </c>
      <c r="D19" s="144"/>
      <c r="E19" s="144">
        <v>41304236</v>
      </c>
      <c r="F19" s="137"/>
      <c r="G19" s="145">
        <v>41304236</v>
      </c>
      <c r="H19" s="144">
        <v>42231315</v>
      </c>
      <c r="I19" s="136"/>
      <c r="J19" s="144">
        <v>42231315</v>
      </c>
      <c r="K19" s="144">
        <v>43293645</v>
      </c>
      <c r="L19" s="136"/>
      <c r="M19" s="144">
        <v>43293645</v>
      </c>
      <c r="N19" s="84"/>
      <c r="O19" s="84"/>
    </row>
    <row r="20" spans="1:15" s="17" customFormat="1">
      <c r="A20" s="146"/>
      <c r="B20" s="138"/>
      <c r="C20" s="147"/>
      <c r="D20" s="147"/>
      <c r="E20" s="147"/>
      <c r="F20" s="148"/>
      <c r="G20" s="148"/>
      <c r="H20" s="149"/>
      <c r="I20" s="149"/>
      <c r="J20" s="149"/>
      <c r="K20" s="149"/>
      <c r="L20" s="149"/>
      <c r="M20" s="149"/>
      <c r="N20" s="84"/>
      <c r="O20" s="84"/>
    </row>
    <row r="21" spans="1:15" s="17" customFormat="1">
      <c r="A21" s="150" t="s">
        <v>19</v>
      </c>
      <c r="B21" s="138" t="s">
        <v>20</v>
      </c>
      <c r="C21" s="144">
        <f>C22+C23+C24</f>
        <v>20101000</v>
      </c>
      <c r="D21" s="144"/>
      <c r="E21" s="144">
        <f>E22+E23+E24</f>
        <v>20101000</v>
      </c>
      <c r="F21" s="137"/>
      <c r="G21" s="145">
        <f>G22+G23+G24</f>
        <v>20101000</v>
      </c>
      <c r="H21" s="144">
        <f>H22+H23+H24</f>
        <v>20822626</v>
      </c>
      <c r="I21" s="136"/>
      <c r="J21" s="144">
        <f>J22+J23+J24</f>
        <v>20822626</v>
      </c>
      <c r="K21" s="144">
        <f>K22+K23+K24</f>
        <v>21668025</v>
      </c>
      <c r="L21" s="136"/>
      <c r="M21" s="144">
        <f>M22+M23+M24</f>
        <v>21668025</v>
      </c>
      <c r="N21" s="84"/>
      <c r="O21" s="84"/>
    </row>
    <row r="22" spans="1:15" s="17" customFormat="1" ht="26.4">
      <c r="A22" s="146" t="s">
        <v>21</v>
      </c>
      <c r="B22" s="138" t="s">
        <v>22</v>
      </c>
      <c r="C22" s="144">
        <v>16968000</v>
      </c>
      <c r="D22" s="144"/>
      <c r="E22" s="144">
        <v>16968000</v>
      </c>
      <c r="F22" s="137"/>
      <c r="G22" s="145">
        <v>16968000</v>
      </c>
      <c r="H22" s="144">
        <v>17577151</v>
      </c>
      <c r="I22" s="136"/>
      <c r="J22" s="144">
        <v>17577151</v>
      </c>
      <c r="K22" s="144">
        <v>18290783</v>
      </c>
      <c r="L22" s="136"/>
      <c r="M22" s="144">
        <v>18290783</v>
      </c>
      <c r="N22" s="84"/>
      <c r="O22" s="84"/>
    </row>
    <row r="23" spans="1:15" s="17" customFormat="1">
      <c r="A23" s="146" t="s">
        <v>23</v>
      </c>
      <c r="B23" s="138" t="s">
        <v>24</v>
      </c>
      <c r="C23" s="144">
        <v>9000</v>
      </c>
      <c r="D23" s="144"/>
      <c r="E23" s="144">
        <v>9000</v>
      </c>
      <c r="F23" s="137"/>
      <c r="G23" s="145">
        <v>9000</v>
      </c>
      <c r="H23" s="144">
        <v>9323</v>
      </c>
      <c r="I23" s="136"/>
      <c r="J23" s="144">
        <v>9323</v>
      </c>
      <c r="K23" s="144">
        <v>9702</v>
      </c>
      <c r="L23" s="136"/>
      <c r="M23" s="144">
        <v>9702</v>
      </c>
      <c r="N23" s="84"/>
      <c r="O23" s="84"/>
    </row>
    <row r="24" spans="1:15" s="17" customFormat="1" ht="26.4">
      <c r="A24" s="146" t="s">
        <v>25</v>
      </c>
      <c r="B24" s="138" t="s">
        <v>26</v>
      </c>
      <c r="C24" s="144">
        <v>3124000</v>
      </c>
      <c r="D24" s="144"/>
      <c r="E24" s="144">
        <v>3124000</v>
      </c>
      <c r="F24" s="137"/>
      <c r="G24" s="145">
        <v>3124000</v>
      </c>
      <c r="H24" s="144">
        <v>3236152</v>
      </c>
      <c r="I24" s="136"/>
      <c r="J24" s="144">
        <v>3236152</v>
      </c>
      <c r="K24" s="144">
        <v>3367540</v>
      </c>
      <c r="L24" s="136"/>
      <c r="M24" s="144">
        <v>3367540</v>
      </c>
      <c r="N24" s="84"/>
      <c r="O24" s="84"/>
    </row>
    <row r="25" spans="1:15" s="17" customFormat="1">
      <c r="A25" s="146"/>
      <c r="B25" s="138"/>
      <c r="C25" s="144"/>
      <c r="D25" s="144"/>
      <c r="E25" s="144"/>
      <c r="F25" s="137"/>
      <c r="G25" s="145"/>
      <c r="H25" s="149"/>
      <c r="I25" s="149"/>
      <c r="J25" s="149"/>
      <c r="K25" s="149"/>
      <c r="L25" s="149"/>
      <c r="M25" s="149"/>
      <c r="N25" s="84"/>
      <c r="O25" s="84"/>
    </row>
    <row r="26" spans="1:15" s="17" customFormat="1">
      <c r="A26" s="150" t="s">
        <v>27</v>
      </c>
      <c r="B26" s="138" t="s">
        <v>28</v>
      </c>
      <c r="C26" s="144">
        <f>C27+C28+C29</f>
        <v>42074925</v>
      </c>
      <c r="D26" s="144"/>
      <c r="E26" s="144">
        <f>E27+E28+E29</f>
        <v>42074925</v>
      </c>
      <c r="F26" s="137"/>
      <c r="G26" s="145">
        <f>G27+G28+G29</f>
        <v>42074925</v>
      </c>
      <c r="H26" s="144">
        <f>H27+H28+H29</f>
        <v>39788668</v>
      </c>
      <c r="I26" s="136"/>
      <c r="J26" s="144">
        <f>J27+J28+J29</f>
        <v>39788668</v>
      </c>
      <c r="K26" s="144">
        <f>K27+K28+K29</f>
        <v>39768431</v>
      </c>
      <c r="L26" s="136"/>
      <c r="M26" s="144">
        <f>M27+M28+M29</f>
        <v>39768431</v>
      </c>
      <c r="N26" s="84"/>
      <c r="O26" s="84"/>
    </row>
    <row r="27" spans="1:15" s="17" customFormat="1">
      <c r="A27" s="146" t="s">
        <v>29</v>
      </c>
      <c r="B27" s="138" t="s">
        <v>30</v>
      </c>
      <c r="C27" s="144">
        <v>8032000</v>
      </c>
      <c r="D27" s="144"/>
      <c r="E27" s="144">
        <v>8032000</v>
      </c>
      <c r="F27" s="137"/>
      <c r="G27" s="145">
        <v>8032000</v>
      </c>
      <c r="H27" s="151">
        <v>5766000</v>
      </c>
      <c r="I27" s="152"/>
      <c r="J27" s="151">
        <v>5766000</v>
      </c>
      <c r="K27" s="151">
        <v>5766000</v>
      </c>
      <c r="L27" s="152"/>
      <c r="M27" s="151">
        <v>5766000</v>
      </c>
      <c r="N27" s="84"/>
      <c r="O27" s="84"/>
    </row>
    <row r="28" spans="1:15" s="17" customFormat="1">
      <c r="A28" s="146" t="s">
        <v>31</v>
      </c>
      <c r="B28" s="153" t="s">
        <v>32</v>
      </c>
      <c r="C28" s="144">
        <v>20256925</v>
      </c>
      <c r="D28" s="144"/>
      <c r="E28" s="144">
        <v>20256925</v>
      </c>
      <c r="F28" s="137"/>
      <c r="G28" s="145">
        <v>20256925</v>
      </c>
      <c r="H28" s="151">
        <v>20236668</v>
      </c>
      <c r="I28" s="152"/>
      <c r="J28" s="151">
        <v>20236668</v>
      </c>
      <c r="K28" s="151">
        <v>20216431</v>
      </c>
      <c r="L28" s="152"/>
      <c r="M28" s="151">
        <v>20216431</v>
      </c>
      <c r="N28" s="84"/>
      <c r="O28" s="84"/>
    </row>
    <row r="29" spans="1:15" s="17" customFormat="1">
      <c r="A29" s="146" t="s">
        <v>33</v>
      </c>
      <c r="B29" s="138" t="s">
        <v>34</v>
      </c>
      <c r="C29" s="144">
        <v>13786000</v>
      </c>
      <c r="D29" s="144"/>
      <c r="E29" s="144">
        <v>13786000</v>
      </c>
      <c r="F29" s="137"/>
      <c r="G29" s="145">
        <v>13786000</v>
      </c>
      <c r="H29" s="151">
        <v>13786000</v>
      </c>
      <c r="I29" s="152"/>
      <c r="J29" s="151">
        <v>13786000</v>
      </c>
      <c r="K29" s="151">
        <v>13786000</v>
      </c>
      <c r="L29" s="152"/>
      <c r="M29" s="151">
        <v>13786000</v>
      </c>
      <c r="N29" s="84"/>
      <c r="O29" s="84"/>
    </row>
    <row r="30" spans="1:15" s="17" customFormat="1" ht="13.8">
      <c r="A30" s="146"/>
      <c r="B30" s="138"/>
      <c r="C30" s="154"/>
      <c r="D30" s="154"/>
      <c r="E30" s="154"/>
      <c r="F30" s="155"/>
      <c r="G30" s="156"/>
      <c r="H30" s="149"/>
      <c r="I30" s="149"/>
      <c r="J30" s="149"/>
      <c r="K30" s="149"/>
      <c r="L30" s="149"/>
      <c r="M30" s="149"/>
      <c r="N30" s="84"/>
      <c r="O30" s="84"/>
    </row>
    <row r="31" spans="1:15" s="17" customFormat="1">
      <c r="A31" s="150" t="s">
        <v>35</v>
      </c>
      <c r="B31" s="138" t="s">
        <v>36</v>
      </c>
      <c r="C31" s="144">
        <f>C32+C33+C34</f>
        <v>3031000</v>
      </c>
      <c r="D31" s="144"/>
      <c r="E31" s="144">
        <f>E32+E33+E34</f>
        <v>3031000</v>
      </c>
      <c r="F31" s="137"/>
      <c r="G31" s="145">
        <f>G32+G33+G34</f>
        <v>3031000</v>
      </c>
      <c r="H31" s="144">
        <f>H32+H33+H34</f>
        <v>3122000</v>
      </c>
      <c r="I31" s="136"/>
      <c r="J31" s="144">
        <f>J32+J33+J34</f>
        <v>3122000</v>
      </c>
      <c r="K31" s="144">
        <f>K32+K33+K34</f>
        <v>3229000</v>
      </c>
      <c r="L31" s="136"/>
      <c r="M31" s="144">
        <f>M32+M33+M34</f>
        <v>3229000</v>
      </c>
      <c r="N31" s="84"/>
      <c r="O31" s="84"/>
    </row>
    <row r="32" spans="1:15" s="17" customFormat="1" ht="31.95" customHeight="1">
      <c r="A32" s="146" t="s">
        <v>37</v>
      </c>
      <c r="B32" s="138" t="s">
        <v>38</v>
      </c>
      <c r="C32" s="144">
        <f>3031000-C33-C34</f>
        <v>2406000</v>
      </c>
      <c r="D32" s="144"/>
      <c r="E32" s="144">
        <f>3031000-E33-E34</f>
        <v>2406000</v>
      </c>
      <c r="F32" s="137"/>
      <c r="G32" s="145">
        <f>3031000-G33-G34</f>
        <v>2406000</v>
      </c>
      <c r="H32" s="144">
        <f>3122000-H33-H34</f>
        <v>2502000</v>
      </c>
      <c r="I32" s="136"/>
      <c r="J32" s="144">
        <f>3122000-J33-J34</f>
        <v>2502000</v>
      </c>
      <c r="K32" s="144">
        <f>3229000-K33-K34</f>
        <v>2579000</v>
      </c>
      <c r="L32" s="136"/>
      <c r="M32" s="144">
        <f>3229000-M33-M34</f>
        <v>2579000</v>
      </c>
      <c r="N32" s="84"/>
      <c r="O32" s="84"/>
    </row>
    <row r="33" spans="1:15" s="17" customFormat="1" ht="45" customHeight="1">
      <c r="A33" s="146" t="s">
        <v>39</v>
      </c>
      <c r="B33" s="138" t="s">
        <v>40</v>
      </c>
      <c r="C33" s="144">
        <v>125000</v>
      </c>
      <c r="D33" s="144"/>
      <c r="E33" s="144">
        <v>125000</v>
      </c>
      <c r="F33" s="137"/>
      <c r="G33" s="145">
        <v>125000</v>
      </c>
      <c r="H33" s="144">
        <v>120000</v>
      </c>
      <c r="I33" s="136"/>
      <c r="J33" s="144">
        <v>120000</v>
      </c>
      <c r="K33" s="144">
        <v>150000</v>
      </c>
      <c r="L33" s="136"/>
      <c r="M33" s="144">
        <v>150000</v>
      </c>
      <c r="N33" s="84"/>
      <c r="O33" s="84"/>
    </row>
    <row r="34" spans="1:15" s="17" customFormat="1" ht="39.6">
      <c r="A34" s="146" t="s">
        <v>41</v>
      </c>
      <c r="B34" s="138" t="s">
        <v>42</v>
      </c>
      <c r="C34" s="144">
        <v>500000</v>
      </c>
      <c r="D34" s="144"/>
      <c r="E34" s="144">
        <v>500000</v>
      </c>
      <c r="F34" s="137"/>
      <c r="G34" s="145">
        <v>500000</v>
      </c>
      <c r="H34" s="144">
        <v>500000</v>
      </c>
      <c r="I34" s="136"/>
      <c r="J34" s="144">
        <v>500000</v>
      </c>
      <c r="K34" s="144">
        <v>500000</v>
      </c>
      <c r="L34" s="136"/>
      <c r="M34" s="144">
        <v>500000</v>
      </c>
      <c r="N34" s="84"/>
      <c r="O34" s="84"/>
    </row>
    <row r="35" spans="1:15" s="17" customFormat="1" ht="13.8">
      <c r="A35" s="146"/>
      <c r="B35" s="138"/>
      <c r="C35" s="154"/>
      <c r="D35" s="154"/>
      <c r="E35" s="154"/>
      <c r="F35" s="155"/>
      <c r="G35" s="156"/>
      <c r="H35" s="149"/>
      <c r="I35" s="149"/>
      <c r="J35" s="149"/>
      <c r="K35" s="149"/>
      <c r="L35" s="149"/>
      <c r="M35" s="149"/>
      <c r="N35" s="84"/>
      <c r="O35" s="84"/>
    </row>
    <row r="36" spans="1:15" s="17" customFormat="1" ht="39.6">
      <c r="A36" s="143" t="s">
        <v>43</v>
      </c>
      <c r="B36" s="138" t="s">
        <v>44</v>
      </c>
      <c r="C36" s="144">
        <f>C37+C38</f>
        <v>20237000</v>
      </c>
      <c r="D36" s="144"/>
      <c r="E36" s="144">
        <f>E37+E38</f>
        <v>20237000</v>
      </c>
      <c r="F36" s="137"/>
      <c r="G36" s="145">
        <f>G37+G38</f>
        <v>20237000</v>
      </c>
      <c r="H36" s="144">
        <f>H37+H38</f>
        <v>20205000</v>
      </c>
      <c r="I36" s="136"/>
      <c r="J36" s="144">
        <f>J37+J38</f>
        <v>20205000</v>
      </c>
      <c r="K36" s="144">
        <f>K37+K38</f>
        <v>20205000</v>
      </c>
      <c r="L36" s="136"/>
      <c r="M36" s="144">
        <f>M37+M38</f>
        <v>20205000</v>
      </c>
      <c r="N36" s="84"/>
      <c r="O36" s="84"/>
    </row>
    <row r="37" spans="1:15" ht="92.4">
      <c r="A37" s="146" t="s">
        <v>45</v>
      </c>
      <c r="B37" s="138" t="s">
        <v>46</v>
      </c>
      <c r="C37" s="144">
        <f>7300000+1100000+1803000</f>
        <v>10203000</v>
      </c>
      <c r="D37" s="144"/>
      <c r="E37" s="144">
        <f>7300000+1100000+1803000</f>
        <v>10203000</v>
      </c>
      <c r="F37" s="137"/>
      <c r="G37" s="145">
        <f>7300000+1100000+1803000</f>
        <v>10203000</v>
      </c>
      <c r="H37" s="144">
        <f>7300000+1100000+1771000</f>
        <v>10171000</v>
      </c>
      <c r="I37" s="136"/>
      <c r="J37" s="144">
        <f>7300000+1100000+1771000</f>
        <v>10171000</v>
      </c>
      <c r="K37" s="144">
        <f>7300000+1100000+1771000</f>
        <v>10171000</v>
      </c>
      <c r="L37" s="136"/>
      <c r="M37" s="144">
        <f>7300000+1100000+1771000</f>
        <v>10171000</v>
      </c>
      <c r="N37" s="84"/>
      <c r="O37" s="58"/>
    </row>
    <row r="38" spans="1:15" ht="79.2">
      <c r="A38" s="157" t="s">
        <v>47</v>
      </c>
      <c r="B38" s="138" t="s">
        <v>48</v>
      </c>
      <c r="C38" s="144">
        <v>10034000</v>
      </c>
      <c r="D38" s="144"/>
      <c r="E38" s="144">
        <v>10034000</v>
      </c>
      <c r="F38" s="137"/>
      <c r="G38" s="145">
        <v>10034000</v>
      </c>
      <c r="H38" s="144">
        <v>10034000</v>
      </c>
      <c r="I38" s="136"/>
      <c r="J38" s="144">
        <v>10034000</v>
      </c>
      <c r="K38" s="144">
        <v>10034000</v>
      </c>
      <c r="L38" s="136"/>
      <c r="M38" s="144">
        <v>10034000</v>
      </c>
      <c r="N38" s="84"/>
      <c r="O38" s="58"/>
    </row>
    <row r="39" spans="1:15">
      <c r="A39" s="157"/>
      <c r="B39" s="138"/>
      <c r="C39" s="144"/>
      <c r="D39" s="144"/>
      <c r="E39" s="144"/>
      <c r="F39" s="137"/>
      <c r="G39" s="145"/>
      <c r="H39" s="149"/>
      <c r="I39" s="149"/>
      <c r="J39" s="149"/>
      <c r="K39" s="149"/>
      <c r="L39" s="149"/>
      <c r="M39" s="149"/>
      <c r="N39" s="178"/>
      <c r="O39" s="58"/>
    </row>
    <row r="40" spans="1:15" ht="26.4">
      <c r="A40" s="150" t="s">
        <v>49</v>
      </c>
      <c r="B40" s="138" t="s">
        <v>50</v>
      </c>
      <c r="C40" s="144">
        <v>315156</v>
      </c>
      <c r="D40" s="144"/>
      <c r="E40" s="144">
        <v>315156</v>
      </c>
      <c r="F40" s="137"/>
      <c r="G40" s="145">
        <v>315156</v>
      </c>
      <c r="H40" s="144">
        <v>315156</v>
      </c>
      <c r="I40" s="136"/>
      <c r="J40" s="144">
        <v>315156</v>
      </c>
      <c r="K40" s="144">
        <v>315156</v>
      </c>
      <c r="L40" s="136"/>
      <c r="M40" s="144">
        <v>315156</v>
      </c>
      <c r="N40" s="179"/>
      <c r="O40" s="58"/>
    </row>
    <row r="41" spans="1:15">
      <c r="A41" s="146"/>
      <c r="B41" s="138"/>
      <c r="C41" s="144"/>
      <c r="D41" s="144"/>
      <c r="E41" s="144"/>
      <c r="F41" s="137"/>
      <c r="G41" s="145"/>
      <c r="H41" s="144"/>
      <c r="I41" s="136"/>
      <c r="J41" s="144"/>
      <c r="K41" s="144"/>
      <c r="L41" s="136"/>
      <c r="M41" s="144"/>
      <c r="N41" s="178"/>
      <c r="O41" s="58"/>
    </row>
    <row r="42" spans="1:15" s="34" customFormat="1" ht="26.4">
      <c r="A42" s="150" t="s">
        <v>51</v>
      </c>
      <c r="B42" s="138" t="s">
        <v>52</v>
      </c>
      <c r="C42" s="144">
        <f>C43</f>
        <v>200000</v>
      </c>
      <c r="D42" s="144"/>
      <c r="E42" s="144">
        <f>E43</f>
        <v>200000</v>
      </c>
      <c r="F42" s="137"/>
      <c r="G42" s="145">
        <f>G43</f>
        <v>200000</v>
      </c>
      <c r="H42" s="144">
        <f>H43</f>
        <v>200000</v>
      </c>
      <c r="I42" s="136"/>
      <c r="J42" s="144">
        <f>J43</f>
        <v>200000</v>
      </c>
      <c r="K42" s="144">
        <f>K43</f>
        <v>200000</v>
      </c>
      <c r="L42" s="136"/>
      <c r="M42" s="144">
        <f>M43</f>
        <v>200000</v>
      </c>
      <c r="N42" s="84"/>
      <c r="O42" s="180"/>
    </row>
    <row r="43" spans="1:15" s="34" customFormat="1">
      <c r="A43" s="146" t="s">
        <v>53</v>
      </c>
      <c r="B43" s="138" t="s">
        <v>54</v>
      </c>
      <c r="C43" s="144">
        <v>200000</v>
      </c>
      <c r="D43" s="144"/>
      <c r="E43" s="144">
        <v>200000</v>
      </c>
      <c r="F43" s="137"/>
      <c r="G43" s="145">
        <v>200000</v>
      </c>
      <c r="H43" s="144">
        <v>200000</v>
      </c>
      <c r="I43" s="136"/>
      <c r="J43" s="144">
        <v>200000</v>
      </c>
      <c r="K43" s="144">
        <v>200000</v>
      </c>
      <c r="L43" s="136"/>
      <c r="M43" s="144">
        <v>200000</v>
      </c>
      <c r="N43" s="84"/>
      <c r="O43" s="180"/>
    </row>
    <row r="44" spans="1:15" s="34" customFormat="1">
      <c r="A44" s="146"/>
      <c r="B44" s="138"/>
      <c r="C44" s="144"/>
      <c r="D44" s="144"/>
      <c r="E44" s="144"/>
      <c r="F44" s="137"/>
      <c r="G44" s="145"/>
      <c r="H44" s="144"/>
      <c r="I44" s="136"/>
      <c r="J44" s="144"/>
      <c r="K44" s="144"/>
      <c r="L44" s="136"/>
      <c r="M44" s="144"/>
      <c r="N44" s="84"/>
      <c r="O44" s="180"/>
    </row>
    <row r="45" spans="1:15" s="34" customFormat="1" ht="26.4">
      <c r="A45" s="150" t="s">
        <v>55</v>
      </c>
      <c r="B45" s="138" t="s">
        <v>56</v>
      </c>
      <c r="C45" s="144">
        <f>C46+C47</f>
        <v>1595000</v>
      </c>
      <c r="D45" s="144"/>
      <c r="E45" s="144">
        <f>E46+E47</f>
        <v>1595000</v>
      </c>
      <c r="F45" s="137"/>
      <c r="G45" s="145">
        <f>G46+G47</f>
        <v>1595000</v>
      </c>
      <c r="H45" s="144">
        <f>H46+H47</f>
        <v>1241000</v>
      </c>
      <c r="I45" s="136"/>
      <c r="J45" s="144">
        <f>J46+J47</f>
        <v>1241000</v>
      </c>
      <c r="K45" s="144">
        <f>K46+K47</f>
        <v>1180000</v>
      </c>
      <c r="L45" s="136"/>
      <c r="M45" s="144">
        <f>M46+M47</f>
        <v>1180000</v>
      </c>
      <c r="N45" s="84"/>
      <c r="O45" s="180"/>
    </row>
    <row r="46" spans="1:15" s="34" customFormat="1" ht="79.2">
      <c r="A46" s="146" t="s">
        <v>57</v>
      </c>
      <c r="B46" s="138" t="s">
        <v>58</v>
      </c>
      <c r="C46" s="144">
        <v>595000</v>
      </c>
      <c r="D46" s="144"/>
      <c r="E46" s="144">
        <v>595000</v>
      </c>
      <c r="F46" s="137"/>
      <c r="G46" s="145">
        <v>595000</v>
      </c>
      <c r="H46" s="144">
        <v>241000</v>
      </c>
      <c r="I46" s="136"/>
      <c r="J46" s="144">
        <v>241000</v>
      </c>
      <c r="K46" s="144">
        <v>180000</v>
      </c>
      <c r="L46" s="136"/>
      <c r="M46" s="144">
        <v>180000</v>
      </c>
      <c r="N46" s="179"/>
      <c r="O46" s="180"/>
    </row>
    <row r="47" spans="1:15" s="34" customFormat="1" ht="39.6">
      <c r="A47" s="146" t="s">
        <v>59</v>
      </c>
      <c r="B47" s="138" t="s">
        <v>60</v>
      </c>
      <c r="C47" s="144">
        <v>1000000</v>
      </c>
      <c r="D47" s="144"/>
      <c r="E47" s="144">
        <v>1000000</v>
      </c>
      <c r="F47" s="137"/>
      <c r="G47" s="145">
        <v>1000000</v>
      </c>
      <c r="H47" s="144">
        <v>1000000</v>
      </c>
      <c r="I47" s="136"/>
      <c r="J47" s="144">
        <v>1000000</v>
      </c>
      <c r="K47" s="144">
        <v>1000000</v>
      </c>
      <c r="L47" s="136"/>
      <c r="M47" s="144">
        <v>1000000</v>
      </c>
      <c r="N47" s="179"/>
      <c r="O47" s="180"/>
    </row>
    <row r="48" spans="1:15" s="34" customFormat="1">
      <c r="A48" s="146"/>
      <c r="B48" s="138"/>
      <c r="C48" s="144"/>
      <c r="D48" s="144"/>
      <c r="E48" s="144"/>
      <c r="F48" s="137"/>
      <c r="G48" s="145"/>
      <c r="H48" s="149"/>
      <c r="I48" s="149"/>
      <c r="J48" s="149"/>
      <c r="K48" s="149"/>
      <c r="L48" s="149"/>
      <c r="M48" s="149"/>
      <c r="N48" s="84"/>
      <c r="O48" s="180"/>
    </row>
    <row r="49" spans="1:15" s="34" customFormat="1">
      <c r="A49" s="150" t="s">
        <v>61</v>
      </c>
      <c r="B49" s="138" t="s">
        <v>62</v>
      </c>
      <c r="C49" s="144">
        <v>2091000</v>
      </c>
      <c r="D49" s="144"/>
      <c r="E49" s="144">
        <v>2091000</v>
      </c>
      <c r="F49" s="137"/>
      <c r="G49" s="145">
        <v>2091000</v>
      </c>
      <c r="H49" s="144">
        <v>2091000</v>
      </c>
      <c r="I49" s="136"/>
      <c r="J49" s="144">
        <v>2091000</v>
      </c>
      <c r="K49" s="144">
        <v>2091000</v>
      </c>
      <c r="L49" s="136"/>
      <c r="M49" s="144">
        <v>2091000</v>
      </c>
      <c r="N49" s="84"/>
      <c r="O49" s="180"/>
    </row>
    <row r="50" spans="1:15" s="34" customFormat="1">
      <c r="A50" s="146"/>
      <c r="B50" s="138"/>
      <c r="C50" s="144"/>
      <c r="D50" s="144"/>
      <c r="E50" s="144"/>
      <c r="F50" s="137"/>
      <c r="G50" s="145"/>
      <c r="H50" s="144"/>
      <c r="I50" s="136"/>
      <c r="J50" s="144"/>
      <c r="K50" s="144"/>
      <c r="L50" s="136"/>
      <c r="M50" s="144"/>
      <c r="N50" s="84"/>
      <c r="O50" s="180"/>
    </row>
    <row r="51" spans="1:15" s="34" customFormat="1">
      <c r="A51" s="150" t="s">
        <v>63</v>
      </c>
      <c r="B51" s="138" t="s">
        <v>64</v>
      </c>
      <c r="C51" s="144">
        <v>0</v>
      </c>
      <c r="D51" s="144"/>
      <c r="E51" s="144">
        <v>0</v>
      </c>
      <c r="F51" s="137"/>
      <c r="G51" s="145">
        <v>0</v>
      </c>
      <c r="H51" s="144">
        <v>0</v>
      </c>
      <c r="I51" s="136"/>
      <c r="J51" s="144">
        <v>0</v>
      </c>
      <c r="K51" s="144">
        <v>0</v>
      </c>
      <c r="L51" s="136"/>
      <c r="M51" s="144">
        <v>0</v>
      </c>
      <c r="N51" s="84"/>
      <c r="O51" s="180"/>
    </row>
    <row r="52" spans="1:15" s="34" customFormat="1">
      <c r="A52" s="146"/>
      <c r="B52" s="138"/>
      <c r="C52" s="144"/>
      <c r="D52" s="144"/>
      <c r="E52" s="144"/>
      <c r="F52" s="137"/>
      <c r="G52" s="145"/>
      <c r="H52" s="144"/>
      <c r="I52" s="136"/>
      <c r="J52" s="144"/>
      <c r="K52" s="144"/>
      <c r="L52" s="136"/>
      <c r="M52" s="144"/>
      <c r="N52" s="84"/>
      <c r="O52" s="180"/>
    </row>
    <row r="53" spans="1:15" s="34" customFormat="1">
      <c r="A53" s="53" t="s">
        <v>65</v>
      </c>
      <c r="B53" s="158" t="s">
        <v>66</v>
      </c>
      <c r="C53" s="159">
        <f>C55+C102</f>
        <v>1831821024.6700001</v>
      </c>
      <c r="D53" s="160">
        <f>D55+D102</f>
        <v>0</v>
      </c>
      <c r="E53" s="160">
        <f>E55+E102</f>
        <v>1831821024.6700001</v>
      </c>
      <c r="F53" s="160">
        <f t="shared" ref="F53:M53" si="4">F55+F102</f>
        <v>1172269655.6500001</v>
      </c>
      <c r="G53" s="160">
        <f t="shared" si="4"/>
        <v>3004090680.3200002</v>
      </c>
      <c r="H53" s="160">
        <f t="shared" si="4"/>
        <v>1854863210.0799999</v>
      </c>
      <c r="I53" s="160">
        <f t="shared" si="4"/>
        <v>142963151.66999999</v>
      </c>
      <c r="J53" s="160">
        <f t="shared" si="4"/>
        <v>1997826361.75</v>
      </c>
      <c r="K53" s="160">
        <f t="shared" si="4"/>
        <v>1906654894.5599999</v>
      </c>
      <c r="L53" s="160">
        <f t="shared" si="4"/>
        <v>220423882.55000001</v>
      </c>
      <c r="M53" s="160">
        <f t="shared" si="4"/>
        <v>2127078777.1099999</v>
      </c>
      <c r="N53" s="84"/>
      <c r="O53" s="180"/>
    </row>
    <row r="54" spans="1:15" s="34" customFormat="1">
      <c r="A54" s="146"/>
      <c r="B54" s="161"/>
      <c r="C54" s="162"/>
      <c r="D54" s="162"/>
      <c r="E54" s="162"/>
      <c r="F54" s="160"/>
      <c r="G54" s="163"/>
      <c r="H54" s="162"/>
      <c r="I54" s="159"/>
      <c r="J54" s="162"/>
      <c r="K54" s="162"/>
      <c r="L54" s="159"/>
      <c r="M54" s="162"/>
      <c r="N54" s="84"/>
      <c r="O54" s="180"/>
    </row>
    <row r="55" spans="1:15" s="34" customFormat="1" ht="39.6">
      <c r="A55" s="143" t="s">
        <v>67</v>
      </c>
      <c r="B55" s="164" t="s">
        <v>68</v>
      </c>
      <c r="C55" s="162">
        <f>C56+C60+C73+C90</f>
        <v>1827087045.6400001</v>
      </c>
      <c r="D55" s="162"/>
      <c r="E55" s="162">
        <f>E56+E60+E73+E90</f>
        <v>1827087045.6400001</v>
      </c>
      <c r="F55" s="163">
        <f t="shared" ref="F55" si="5">F56+F60+F73+F90</f>
        <v>1034873655.6500001</v>
      </c>
      <c r="G55" s="163">
        <f>G56+G60+G73+G90</f>
        <v>2861960701.29</v>
      </c>
      <c r="H55" s="162">
        <f>H56+H60+H73+H90</f>
        <v>1854863210.0799999</v>
      </c>
      <c r="I55" s="162">
        <f t="shared" ref="I55:J55" si="6">I56+I60+I73+I90</f>
        <v>5567151.6699999999</v>
      </c>
      <c r="J55" s="162">
        <f t="shared" si="6"/>
        <v>1860430361.75</v>
      </c>
      <c r="K55" s="162">
        <f>K56+K60+K73+K90</f>
        <v>1906654894.5599999</v>
      </c>
      <c r="L55" s="162">
        <f t="shared" ref="L55:M55" si="7">L56+L60+L73+L90</f>
        <v>83027882.549999997</v>
      </c>
      <c r="M55" s="162">
        <f t="shared" si="7"/>
        <v>1989682777.1099999</v>
      </c>
      <c r="N55" s="84"/>
      <c r="O55" s="180"/>
    </row>
    <row r="56" spans="1:15" s="89" customFormat="1" ht="26.4">
      <c r="A56" s="165" t="s">
        <v>69</v>
      </c>
      <c r="B56" s="54" t="s">
        <v>70</v>
      </c>
      <c r="C56" s="136">
        <f>SUM(C57:C58)</f>
        <v>459597927.19</v>
      </c>
      <c r="D56" s="136"/>
      <c r="E56" s="136">
        <f>SUM(E57:E58)</f>
        <v>459597927.19</v>
      </c>
      <c r="F56" s="137">
        <f t="shared" ref="F56:G56" si="8">SUM(F57:F58)</f>
        <v>0</v>
      </c>
      <c r="G56" s="137">
        <f t="shared" si="8"/>
        <v>459597927.19</v>
      </c>
      <c r="H56" s="136">
        <f>SUM(H57:H58)</f>
        <v>555534416.65999997</v>
      </c>
      <c r="I56" s="136">
        <f t="shared" ref="I56:J56" si="9">SUM(I57:I58)</f>
        <v>0</v>
      </c>
      <c r="J56" s="136">
        <f t="shared" si="9"/>
        <v>555534416.65999997</v>
      </c>
      <c r="K56" s="136">
        <f>SUM(K57:K58)</f>
        <v>584348084.79999995</v>
      </c>
      <c r="L56" s="136">
        <f t="shared" ref="L56:M56" si="10">SUM(L57:L58)</f>
        <v>0</v>
      </c>
      <c r="M56" s="136">
        <f t="shared" si="10"/>
        <v>584348084.79999995</v>
      </c>
      <c r="N56" s="181"/>
      <c r="O56" s="181"/>
    </row>
    <row r="57" spans="1:15" s="17" customFormat="1" ht="26.4">
      <c r="A57" s="166" t="s">
        <v>71</v>
      </c>
      <c r="B57" s="164" t="s">
        <v>72</v>
      </c>
      <c r="C57" s="144">
        <v>78849761.290000007</v>
      </c>
      <c r="D57" s="144"/>
      <c r="E57" s="144">
        <v>78849761.290000007</v>
      </c>
      <c r="F57" s="137"/>
      <c r="G57" s="145">
        <v>78849761.290000007</v>
      </c>
      <c r="H57" s="144">
        <v>70405204.780000001</v>
      </c>
      <c r="I57" s="136"/>
      <c r="J57" s="144">
        <v>70405204.780000001</v>
      </c>
      <c r="K57" s="144">
        <v>82469353.299999997</v>
      </c>
      <c r="L57" s="136"/>
      <c r="M57" s="144">
        <v>82469353.299999997</v>
      </c>
      <c r="N57" s="84"/>
      <c r="O57" s="84"/>
    </row>
    <row r="58" spans="1:15" s="17" customFormat="1" ht="52.8">
      <c r="A58" s="166" t="s">
        <v>73</v>
      </c>
      <c r="B58" s="164" t="s">
        <v>123</v>
      </c>
      <c r="C58" s="144">
        <v>380748165.89999998</v>
      </c>
      <c r="D58" s="144"/>
      <c r="E58" s="144">
        <v>380748165.89999998</v>
      </c>
      <c r="F58" s="137"/>
      <c r="G58" s="145">
        <v>380748165.89999998</v>
      </c>
      <c r="H58" s="144">
        <f>450502757.25+23998756+10627698.63</f>
        <v>485129211.88</v>
      </c>
      <c r="I58" s="136"/>
      <c r="J58" s="144">
        <f>450502757.25+23998756+10627698.63</f>
        <v>485129211.88</v>
      </c>
      <c r="K58" s="144">
        <f>438504754.87+48713278+14660698.63</f>
        <v>501878731.5</v>
      </c>
      <c r="L58" s="136"/>
      <c r="M58" s="144">
        <f>438504754.87+48713278+14660698.63</f>
        <v>501878731.5</v>
      </c>
      <c r="N58" s="84"/>
      <c r="O58" s="84"/>
    </row>
    <row r="59" spans="1:15" s="17" customFormat="1">
      <c r="A59" s="167"/>
      <c r="B59" s="168"/>
      <c r="C59" s="144"/>
      <c r="D59" s="144"/>
      <c r="E59" s="144"/>
      <c r="F59" s="137"/>
      <c r="G59" s="145"/>
      <c r="H59" s="144"/>
      <c r="I59" s="136"/>
      <c r="J59" s="144"/>
      <c r="K59" s="144"/>
      <c r="L59" s="136"/>
      <c r="M59" s="144"/>
      <c r="N59" s="84"/>
      <c r="O59" s="84"/>
    </row>
    <row r="60" spans="1:15" s="89" customFormat="1" ht="39.6">
      <c r="A60" s="165" t="s">
        <v>74</v>
      </c>
      <c r="B60" s="54" t="s">
        <v>75</v>
      </c>
      <c r="C60" s="136">
        <f>SUM(C61:C69)</f>
        <v>331460299.98000002</v>
      </c>
      <c r="D60" s="136"/>
      <c r="E60" s="136">
        <f>SUM(E61:E72)</f>
        <v>331460299.98000002</v>
      </c>
      <c r="F60" s="137">
        <f t="shared" ref="F60:M60" si="11">SUM(F61:F72)</f>
        <v>4471657.6500000004</v>
      </c>
      <c r="G60" s="137">
        <f t="shared" si="11"/>
        <v>335931957.63</v>
      </c>
      <c r="H60" s="136">
        <f t="shared" si="11"/>
        <v>339727537.89999998</v>
      </c>
      <c r="I60" s="136">
        <f t="shared" si="11"/>
        <v>-588911.16999999993</v>
      </c>
      <c r="J60" s="136">
        <f t="shared" si="11"/>
        <v>339138626.73000002</v>
      </c>
      <c r="K60" s="136">
        <f t="shared" si="11"/>
        <v>355567566.81</v>
      </c>
      <c r="L60" s="136">
        <f t="shared" si="11"/>
        <v>-1070037.6300000001</v>
      </c>
      <c r="M60" s="136">
        <f t="shared" si="11"/>
        <v>354497529.18000001</v>
      </c>
      <c r="N60" s="181"/>
      <c r="O60" s="181"/>
    </row>
    <row r="61" spans="1:15" s="17" customFormat="1" ht="52.8">
      <c r="A61" s="166" t="s">
        <v>77</v>
      </c>
      <c r="B61" s="164" t="s">
        <v>78</v>
      </c>
      <c r="C61" s="144">
        <v>18839206.510000002</v>
      </c>
      <c r="D61" s="144"/>
      <c r="E61" s="144">
        <v>18839206.510000002</v>
      </c>
      <c r="F61" s="137">
        <v>-521385.36</v>
      </c>
      <c r="G61" s="145">
        <f>18839206.51+F61</f>
        <v>18317821.150000002</v>
      </c>
      <c r="H61" s="144">
        <v>18913761.379999999</v>
      </c>
      <c r="I61" s="136">
        <v>-1308353.24</v>
      </c>
      <c r="J61" s="144">
        <f>18913761.38+I61</f>
        <v>17605408.140000001</v>
      </c>
      <c r="K61" s="144">
        <v>18709460.149999999</v>
      </c>
      <c r="L61" s="136">
        <v>-1821953.35</v>
      </c>
      <c r="M61" s="144">
        <f>18709460.15+L61</f>
        <v>16887506.799999997</v>
      </c>
      <c r="N61" s="84"/>
      <c r="O61" s="84"/>
    </row>
    <row r="62" spans="1:15" s="17" customFormat="1" ht="54" customHeight="1">
      <c r="A62" s="166" t="s">
        <v>142</v>
      </c>
      <c r="B62" s="164" t="s">
        <v>141</v>
      </c>
      <c r="C62" s="144"/>
      <c r="D62" s="144"/>
      <c r="E62" s="144"/>
      <c r="F62" s="137">
        <v>1209409</v>
      </c>
      <c r="G62" s="145">
        <f>F62</f>
        <v>1209409</v>
      </c>
      <c r="H62" s="144"/>
      <c r="I62" s="136"/>
      <c r="J62" s="144"/>
      <c r="K62" s="144"/>
      <c r="L62" s="136"/>
      <c r="M62" s="144"/>
      <c r="N62" s="84"/>
      <c r="O62" s="84"/>
    </row>
    <row r="63" spans="1:15" s="17" customFormat="1" ht="66">
      <c r="A63" s="166" t="s">
        <v>79</v>
      </c>
      <c r="B63" s="169" t="s">
        <v>124</v>
      </c>
      <c r="C63" s="144">
        <v>383180.16</v>
      </c>
      <c r="D63" s="144"/>
      <c r="E63" s="144">
        <v>383180.16</v>
      </c>
      <c r="F63" s="137">
        <v>-58481.75</v>
      </c>
      <c r="G63" s="145">
        <f>383180.16+F63</f>
        <v>324698.40999999997</v>
      </c>
      <c r="H63" s="144">
        <v>383627.2</v>
      </c>
      <c r="I63" s="136">
        <v>-58516.45</v>
      </c>
      <c r="J63" s="144">
        <f>383627.2+I63</f>
        <v>325110.75</v>
      </c>
      <c r="K63" s="144">
        <v>359641.91</v>
      </c>
      <c r="L63" s="136">
        <v>-26042.799999999999</v>
      </c>
      <c r="M63" s="144">
        <f>359641.91+L63</f>
        <v>333599.11</v>
      </c>
      <c r="N63" s="84"/>
      <c r="O63" s="84"/>
    </row>
    <row r="64" spans="1:15" s="17" customFormat="1" ht="52.8">
      <c r="A64" s="166" t="s">
        <v>80</v>
      </c>
      <c r="B64" s="164" t="s">
        <v>147</v>
      </c>
      <c r="C64" s="144">
        <v>307166640</v>
      </c>
      <c r="D64" s="144"/>
      <c r="E64" s="144">
        <v>307166640</v>
      </c>
      <c r="F64" s="137"/>
      <c r="G64" s="145">
        <f>307166640</f>
        <v>307166640</v>
      </c>
      <c r="H64" s="144">
        <v>318999400</v>
      </c>
      <c r="I64" s="136"/>
      <c r="J64" s="144">
        <v>318999400</v>
      </c>
      <c r="K64" s="144">
        <v>335057530</v>
      </c>
      <c r="L64" s="136"/>
      <c r="M64" s="144">
        <v>335057530</v>
      </c>
      <c r="N64" s="84"/>
      <c r="O64" s="84"/>
    </row>
    <row r="65" spans="1:15" s="17" customFormat="1" ht="56.4" customHeight="1">
      <c r="A65" s="166" t="s">
        <v>138</v>
      </c>
      <c r="B65" s="164" t="s">
        <v>81</v>
      </c>
      <c r="C65" s="144"/>
      <c r="D65" s="144"/>
      <c r="E65" s="144">
        <v>0</v>
      </c>
      <c r="F65" s="137">
        <v>2722317.84</v>
      </c>
      <c r="G65" s="145">
        <f>E65+F65</f>
        <v>2722317.84</v>
      </c>
      <c r="H65" s="144"/>
      <c r="I65" s="136"/>
      <c r="J65" s="144"/>
      <c r="K65" s="144"/>
      <c r="L65" s="136"/>
      <c r="M65" s="144"/>
      <c r="N65" s="84"/>
      <c r="O65" s="84"/>
    </row>
    <row r="66" spans="1:15" s="17" customFormat="1" ht="52.8">
      <c r="A66" s="166" t="s">
        <v>82</v>
      </c>
      <c r="B66" s="169" t="s">
        <v>83</v>
      </c>
      <c r="C66" s="144">
        <v>230136.95999999999</v>
      </c>
      <c r="D66" s="144"/>
      <c r="E66" s="144">
        <v>230136.95999999999</v>
      </c>
      <c r="F66" s="137">
        <v>-2597.48</v>
      </c>
      <c r="G66" s="145">
        <f>230136.96+F66</f>
        <v>227539.47999999998</v>
      </c>
      <c r="H66" s="144">
        <v>230136.95999999999</v>
      </c>
      <c r="I66" s="136">
        <v>-2597.48</v>
      </c>
      <c r="J66" s="144">
        <f>230136.96+I66</f>
        <v>227539.47999999998</v>
      </c>
      <c r="K66" s="144">
        <v>230136.95999999999</v>
      </c>
      <c r="L66" s="136">
        <v>-2597.48</v>
      </c>
      <c r="M66" s="144">
        <f>230136.96+L66</f>
        <v>227539.47999999998</v>
      </c>
      <c r="N66" s="84"/>
      <c r="O66" s="84"/>
    </row>
    <row r="67" spans="1:15" s="17" customFormat="1" ht="39.6">
      <c r="A67" s="166" t="s">
        <v>136</v>
      </c>
      <c r="B67" s="169" t="s">
        <v>83</v>
      </c>
      <c r="C67" s="144">
        <v>1050000</v>
      </c>
      <c r="D67" s="144"/>
      <c r="E67" s="144">
        <v>1050000</v>
      </c>
      <c r="F67" s="137"/>
      <c r="G67" s="145">
        <v>1050000</v>
      </c>
      <c r="H67" s="144">
        <v>945000</v>
      </c>
      <c r="I67" s="136"/>
      <c r="J67" s="144">
        <v>945000</v>
      </c>
      <c r="K67" s="144">
        <v>945000</v>
      </c>
      <c r="L67" s="136"/>
      <c r="M67" s="144">
        <v>945000</v>
      </c>
      <c r="N67" s="84"/>
      <c r="O67" s="84"/>
    </row>
    <row r="68" spans="1:15" s="17" customFormat="1" ht="66">
      <c r="A68" s="166" t="s">
        <v>85</v>
      </c>
      <c r="B68" s="164" t="s">
        <v>83</v>
      </c>
      <c r="C68" s="144">
        <v>245775.75</v>
      </c>
      <c r="D68" s="144"/>
      <c r="E68" s="144">
        <v>245775.75</v>
      </c>
      <c r="F68" s="137"/>
      <c r="G68" s="145">
        <v>245775.75</v>
      </c>
      <c r="H68" s="144">
        <v>255612.36</v>
      </c>
      <c r="I68" s="136"/>
      <c r="J68" s="144">
        <v>255612.36</v>
      </c>
      <c r="K68" s="144">
        <v>265797.78999999998</v>
      </c>
      <c r="L68" s="136"/>
      <c r="M68" s="144">
        <v>265797.78999999998</v>
      </c>
      <c r="N68" s="84"/>
      <c r="O68" s="84"/>
    </row>
    <row r="69" spans="1:15" s="17" customFormat="1" ht="94.5" customHeight="1">
      <c r="A69" s="166" t="s">
        <v>122</v>
      </c>
      <c r="B69" s="164" t="s">
        <v>83</v>
      </c>
      <c r="C69" s="144">
        <v>3545360.6</v>
      </c>
      <c r="D69" s="144"/>
      <c r="E69" s="144">
        <v>3545360.6</v>
      </c>
      <c r="F69" s="137">
        <v>-173300.6</v>
      </c>
      <c r="G69" s="145">
        <f>3545360.6+F69</f>
        <v>3372060</v>
      </c>
      <c r="H69" s="144">
        <v>0</v>
      </c>
      <c r="I69" s="136"/>
      <c r="J69" s="144">
        <v>0</v>
      </c>
      <c r="K69" s="144">
        <v>0</v>
      </c>
      <c r="L69" s="136"/>
      <c r="M69" s="144">
        <v>0</v>
      </c>
      <c r="N69" s="84"/>
      <c r="O69" s="84"/>
    </row>
    <row r="70" spans="1:15" s="17" customFormat="1" ht="44.4" customHeight="1">
      <c r="A70" s="166" t="s">
        <v>144</v>
      </c>
      <c r="B70" s="164" t="s">
        <v>83</v>
      </c>
      <c r="C70" s="144"/>
      <c r="D70" s="144"/>
      <c r="E70" s="144"/>
      <c r="F70" s="137">
        <v>515140</v>
      </c>
      <c r="G70" s="145">
        <f>F70</f>
        <v>515140</v>
      </c>
      <c r="H70" s="144"/>
      <c r="I70" s="136"/>
      <c r="J70" s="144">
        <v>0</v>
      </c>
      <c r="K70" s="144"/>
      <c r="L70" s="136"/>
      <c r="M70" s="144"/>
      <c r="N70" s="84"/>
      <c r="O70" s="84"/>
    </row>
    <row r="71" spans="1:15" s="17" customFormat="1" ht="44.4" customHeight="1">
      <c r="A71" s="166" t="s">
        <v>143</v>
      </c>
      <c r="B71" s="164" t="s">
        <v>83</v>
      </c>
      <c r="C71" s="144"/>
      <c r="D71" s="144"/>
      <c r="E71" s="144"/>
      <c r="F71" s="137">
        <v>780556</v>
      </c>
      <c r="G71" s="145">
        <f>F71</f>
        <v>780556</v>
      </c>
      <c r="H71" s="144"/>
      <c r="I71" s="136">
        <v>780556</v>
      </c>
      <c r="J71" s="144">
        <f>I71</f>
        <v>780556</v>
      </c>
      <c r="K71" s="144"/>
      <c r="L71" s="136">
        <v>780556</v>
      </c>
      <c r="M71" s="144">
        <f>L71</f>
        <v>780556</v>
      </c>
      <c r="N71" s="84"/>
      <c r="O71" s="84"/>
    </row>
    <row r="72" spans="1:15">
      <c r="A72" s="167"/>
      <c r="B72" s="168"/>
      <c r="C72" s="144"/>
      <c r="D72" s="144"/>
      <c r="E72" s="144"/>
      <c r="F72" s="137"/>
      <c r="G72" s="145"/>
      <c r="H72" s="144"/>
      <c r="I72" s="136"/>
      <c r="J72" s="144"/>
      <c r="K72" s="144"/>
      <c r="L72" s="136"/>
      <c r="M72" s="144"/>
      <c r="N72" s="84"/>
      <c r="O72" s="58"/>
    </row>
    <row r="73" spans="1:15" s="88" customFormat="1" ht="26.4">
      <c r="A73" s="165" t="s">
        <v>86</v>
      </c>
      <c r="B73" s="54" t="s">
        <v>87</v>
      </c>
      <c r="C73" s="136">
        <f>SUM(C74:C89)</f>
        <v>961293367.06000006</v>
      </c>
      <c r="D73" s="136"/>
      <c r="E73" s="136">
        <f>SUM(E74:E89)</f>
        <v>961293367.06000006</v>
      </c>
      <c r="F73" s="137">
        <f t="shared" ref="F73:M73" si="12">SUM(F74:F89)</f>
        <v>342050.42</v>
      </c>
      <c r="G73" s="137">
        <f t="shared" si="12"/>
        <v>961635417.48000002</v>
      </c>
      <c r="H73" s="136">
        <f t="shared" si="12"/>
        <v>958033211.4000001</v>
      </c>
      <c r="I73" s="136">
        <f t="shared" si="12"/>
        <v>1759094.26</v>
      </c>
      <c r="J73" s="136">
        <f t="shared" si="12"/>
        <v>959792305.65999997</v>
      </c>
      <c r="K73" s="136">
        <f t="shared" si="12"/>
        <v>965171198.83000004</v>
      </c>
      <c r="L73" s="136">
        <f t="shared" si="12"/>
        <v>-775249.9600000002</v>
      </c>
      <c r="M73" s="136">
        <f t="shared" si="12"/>
        <v>964395948.87</v>
      </c>
      <c r="N73" s="181"/>
      <c r="O73" s="181"/>
    </row>
    <row r="74" spans="1:15" s="3" customFormat="1" ht="26.4">
      <c r="A74" s="166" t="s">
        <v>88</v>
      </c>
      <c r="B74" s="169" t="s">
        <v>89</v>
      </c>
      <c r="C74" s="144">
        <v>451206.49</v>
      </c>
      <c r="D74" s="144"/>
      <c r="E74" s="144">
        <v>451206.49</v>
      </c>
      <c r="F74" s="137"/>
      <c r="G74" s="145">
        <v>451206.49</v>
      </c>
      <c r="H74" s="144">
        <v>455268.55</v>
      </c>
      <c r="I74" s="136"/>
      <c r="J74" s="144">
        <v>455268.55</v>
      </c>
      <c r="K74" s="144">
        <v>471679.29</v>
      </c>
      <c r="L74" s="136"/>
      <c r="M74" s="144">
        <v>471679.29</v>
      </c>
      <c r="N74" s="84"/>
      <c r="O74" s="84"/>
    </row>
    <row r="75" spans="1:15" s="3" customFormat="1" ht="66">
      <c r="A75" s="166" t="s">
        <v>90</v>
      </c>
      <c r="B75" s="164" t="s">
        <v>89</v>
      </c>
      <c r="C75" s="144">
        <v>14000</v>
      </c>
      <c r="D75" s="144"/>
      <c r="E75" s="144">
        <v>14000</v>
      </c>
      <c r="F75" s="137"/>
      <c r="G75" s="145">
        <v>14000</v>
      </c>
      <c r="H75" s="144">
        <v>14000</v>
      </c>
      <c r="I75" s="136"/>
      <c r="J75" s="144">
        <v>14000</v>
      </c>
      <c r="K75" s="144">
        <v>14000</v>
      </c>
      <c r="L75" s="136"/>
      <c r="M75" s="144">
        <v>14000</v>
      </c>
      <c r="N75" s="84"/>
      <c r="O75" s="84"/>
    </row>
    <row r="76" spans="1:15" s="3" customFormat="1" ht="26.4">
      <c r="A76" s="166" t="s">
        <v>91</v>
      </c>
      <c r="B76" s="164" t="s">
        <v>89</v>
      </c>
      <c r="C76" s="144">
        <v>35000</v>
      </c>
      <c r="D76" s="144"/>
      <c r="E76" s="144">
        <v>35000</v>
      </c>
      <c r="F76" s="137"/>
      <c r="G76" s="145">
        <v>35000</v>
      </c>
      <c r="H76" s="144">
        <v>35000</v>
      </c>
      <c r="I76" s="136"/>
      <c r="J76" s="144">
        <v>35000</v>
      </c>
      <c r="K76" s="144">
        <v>35000</v>
      </c>
      <c r="L76" s="136"/>
      <c r="M76" s="144">
        <v>35000</v>
      </c>
      <c r="N76" s="84"/>
      <c r="O76" s="84"/>
    </row>
    <row r="77" spans="1:15" s="3" customFormat="1" ht="66">
      <c r="A77" s="166" t="s">
        <v>92</v>
      </c>
      <c r="B77" s="164" t="s">
        <v>89</v>
      </c>
      <c r="C77" s="144">
        <v>4663289.97</v>
      </c>
      <c r="D77" s="144"/>
      <c r="E77" s="144">
        <v>4663289.97</v>
      </c>
      <c r="F77" s="137"/>
      <c r="G77" s="145">
        <v>4663289.97</v>
      </c>
      <c r="H77" s="144">
        <v>4849832.93</v>
      </c>
      <c r="I77" s="136"/>
      <c r="J77" s="144">
        <v>4849832.93</v>
      </c>
      <c r="K77" s="144">
        <v>5043758.0999999996</v>
      </c>
      <c r="L77" s="136"/>
      <c r="M77" s="144">
        <v>5043758.0999999996</v>
      </c>
      <c r="N77" s="84"/>
      <c r="O77" s="84"/>
    </row>
    <row r="78" spans="1:15" s="3" customFormat="1" ht="79.2">
      <c r="A78" s="166" t="s">
        <v>93</v>
      </c>
      <c r="B78" s="164" t="s">
        <v>89</v>
      </c>
      <c r="C78" s="144">
        <v>56017990.280000001</v>
      </c>
      <c r="D78" s="144"/>
      <c r="E78" s="144">
        <v>56017990.280000001</v>
      </c>
      <c r="F78" s="137"/>
      <c r="G78" s="145">
        <v>56017990.280000001</v>
      </c>
      <c r="H78" s="144">
        <v>59023646.920000002</v>
      </c>
      <c r="I78" s="136"/>
      <c r="J78" s="144">
        <v>59023646.920000002</v>
      </c>
      <c r="K78" s="144">
        <v>59023620.75</v>
      </c>
      <c r="L78" s="136"/>
      <c r="M78" s="144">
        <v>59023620.75</v>
      </c>
      <c r="N78" s="84"/>
      <c r="O78" s="84"/>
    </row>
    <row r="79" spans="1:15" s="91" customFormat="1" ht="52.8">
      <c r="A79" s="170" t="s">
        <v>126</v>
      </c>
      <c r="B79" s="171" t="s">
        <v>89</v>
      </c>
      <c r="C79" s="145">
        <v>22927352.84</v>
      </c>
      <c r="D79" s="145"/>
      <c r="E79" s="145">
        <v>22927352.84</v>
      </c>
      <c r="F79" s="137"/>
      <c r="G79" s="145">
        <v>22927352.84</v>
      </c>
      <c r="H79" s="145">
        <v>0</v>
      </c>
      <c r="I79" s="137"/>
      <c r="J79" s="145">
        <v>0</v>
      </c>
      <c r="K79" s="145">
        <v>0</v>
      </c>
      <c r="L79" s="137"/>
      <c r="M79" s="145">
        <v>0</v>
      </c>
      <c r="N79" s="182"/>
      <c r="O79" s="182"/>
    </row>
    <row r="80" spans="1:15" s="91" customFormat="1" ht="52.8">
      <c r="A80" s="170" t="s">
        <v>127</v>
      </c>
      <c r="B80" s="171" t="s">
        <v>89</v>
      </c>
      <c r="C80" s="145">
        <v>467905.16</v>
      </c>
      <c r="D80" s="145"/>
      <c r="E80" s="145">
        <v>467905.16</v>
      </c>
      <c r="F80" s="137"/>
      <c r="G80" s="145">
        <v>467905.16</v>
      </c>
      <c r="H80" s="145">
        <v>0</v>
      </c>
      <c r="I80" s="137"/>
      <c r="J80" s="145">
        <v>0</v>
      </c>
      <c r="K80" s="145">
        <v>0</v>
      </c>
      <c r="L80" s="137"/>
      <c r="M80" s="145">
        <v>0</v>
      </c>
      <c r="N80" s="182"/>
      <c r="O80" s="182"/>
    </row>
    <row r="81" spans="1:15" s="3" customFormat="1" ht="52.8">
      <c r="A81" s="166" t="s">
        <v>94</v>
      </c>
      <c r="B81" s="164" t="s">
        <v>95</v>
      </c>
      <c r="C81" s="144">
        <v>7755935.4000000004</v>
      </c>
      <c r="D81" s="144"/>
      <c r="E81" s="144">
        <v>7755935.4000000004</v>
      </c>
      <c r="F81" s="137">
        <v>-9398.7000000000007</v>
      </c>
      <c r="G81" s="145">
        <f>7755935.4+F81</f>
        <v>7746536.7000000002</v>
      </c>
      <c r="H81" s="144">
        <v>8162580</v>
      </c>
      <c r="I81" s="136">
        <v>-930850</v>
      </c>
      <c r="J81" s="144">
        <f>8162580+I81</f>
        <v>7231730</v>
      </c>
      <c r="K81" s="144">
        <v>8162250</v>
      </c>
      <c r="L81" s="136">
        <v>-3651530</v>
      </c>
      <c r="M81" s="144">
        <f>8162250+L81</f>
        <v>4510720</v>
      </c>
      <c r="N81" s="84"/>
      <c r="O81" s="84"/>
    </row>
    <row r="82" spans="1:15" s="3" customFormat="1" ht="66">
      <c r="A82" s="166" t="s">
        <v>96</v>
      </c>
      <c r="B82" s="164" t="s">
        <v>97</v>
      </c>
      <c r="C82" s="144">
        <v>7102432.9900000002</v>
      </c>
      <c r="D82" s="144"/>
      <c r="E82" s="144">
        <f>7102432.99+D82</f>
        <v>7102432.9900000002</v>
      </c>
      <c r="F82" s="137">
        <v>106281.64</v>
      </c>
      <c r="G82" s="145">
        <f>7102432.99+F82</f>
        <v>7208714.6299999999</v>
      </c>
      <c r="H82" s="144">
        <v>7308981.79</v>
      </c>
      <c r="I82" s="136">
        <v>327593.87</v>
      </c>
      <c r="J82" s="144">
        <f>7308981.79+I82</f>
        <v>7636575.6600000001</v>
      </c>
      <c r="K82" s="144">
        <v>7563946.2699999996</v>
      </c>
      <c r="L82" s="136">
        <v>331892.99</v>
      </c>
      <c r="M82" s="144">
        <f>7563946.27+L82</f>
        <v>7895839.2599999998</v>
      </c>
      <c r="N82" s="84"/>
      <c r="O82" s="84"/>
    </row>
    <row r="83" spans="1:15" s="3" customFormat="1" ht="52.8">
      <c r="A83" s="170" t="s">
        <v>98</v>
      </c>
      <c r="B83" s="164" t="s">
        <v>99</v>
      </c>
      <c r="C83" s="144">
        <v>2768405.85</v>
      </c>
      <c r="D83" s="144"/>
      <c r="E83" s="144">
        <f>2768405.85+D83</f>
        <v>2768405.85</v>
      </c>
      <c r="F83" s="137">
        <v>125931.3</v>
      </c>
      <c r="G83" s="145">
        <f>2768405.85+F83</f>
        <v>2894337.15</v>
      </c>
      <c r="H83" s="144">
        <v>2873951.95</v>
      </c>
      <c r="I83" s="136">
        <v>323381.2</v>
      </c>
      <c r="J83" s="144">
        <f>2873951.95+I83</f>
        <v>3197333.1500000004</v>
      </c>
      <c r="K83" s="144">
        <v>2997845.9</v>
      </c>
      <c r="L83" s="136">
        <v>505223.05</v>
      </c>
      <c r="M83" s="144">
        <f>2997845.9+L83</f>
        <v>3503068.9499999997</v>
      </c>
      <c r="N83" s="84"/>
      <c r="O83" s="84"/>
    </row>
    <row r="84" spans="1:15" s="3" customFormat="1" ht="52.8">
      <c r="A84" s="166" t="s">
        <v>100</v>
      </c>
      <c r="B84" s="164" t="s">
        <v>101</v>
      </c>
      <c r="C84" s="144">
        <v>1481.71</v>
      </c>
      <c r="D84" s="144"/>
      <c r="E84" s="144">
        <v>1481.71</v>
      </c>
      <c r="F84" s="137">
        <v>3704.34</v>
      </c>
      <c r="G84" s="145">
        <f>1481.71+F84</f>
        <v>5186.05</v>
      </c>
      <c r="H84" s="144">
        <v>1321.79</v>
      </c>
      <c r="I84" s="136">
        <v>4064.11</v>
      </c>
      <c r="J84" s="144">
        <f>1321.79+I84</f>
        <v>5385.9</v>
      </c>
      <c r="K84" s="144">
        <v>1321.95</v>
      </c>
      <c r="L84" s="136">
        <v>129682.01</v>
      </c>
      <c r="M84" s="144">
        <f>1321.95+L84</f>
        <v>131003.95999999999</v>
      </c>
      <c r="N84" s="84"/>
      <c r="O84" s="84"/>
    </row>
    <row r="85" spans="1:15" s="3" customFormat="1" ht="52.8">
      <c r="A85" s="172" t="s">
        <v>102</v>
      </c>
      <c r="B85" s="164" t="s">
        <v>103</v>
      </c>
      <c r="C85" s="144">
        <v>29774615</v>
      </c>
      <c r="D85" s="144"/>
      <c r="E85" s="144">
        <v>29774615</v>
      </c>
      <c r="F85" s="137">
        <v>126160</v>
      </c>
      <c r="G85" s="145">
        <f>29774615+F85</f>
        <v>29900775</v>
      </c>
      <c r="H85" s="144">
        <v>30027030</v>
      </c>
      <c r="I85" s="136">
        <v>252320</v>
      </c>
      <c r="J85" s="144">
        <f>30027030+I85</f>
        <v>30279350</v>
      </c>
      <c r="K85" s="144">
        <v>29900775</v>
      </c>
      <c r="L85" s="136">
        <v>126255</v>
      </c>
      <c r="M85" s="144">
        <f>29900775+L85</f>
        <v>30027030</v>
      </c>
      <c r="N85" s="84"/>
      <c r="O85" s="84"/>
    </row>
    <row r="86" spans="1:15" s="3" customFormat="1" ht="26.4">
      <c r="A86" s="166" t="s">
        <v>104</v>
      </c>
      <c r="B86" s="164" t="s">
        <v>105</v>
      </c>
      <c r="C86" s="144">
        <v>8677923.2799999993</v>
      </c>
      <c r="D86" s="144"/>
      <c r="E86" s="144">
        <v>8677923.2799999993</v>
      </c>
      <c r="F86" s="137"/>
      <c r="G86" s="145">
        <v>8677923.2799999993</v>
      </c>
      <c r="H86" s="144">
        <v>8755102.5099999998</v>
      </c>
      <c r="I86" s="136"/>
      <c r="J86" s="144">
        <v>8755102.5099999998</v>
      </c>
      <c r="K86" s="144">
        <v>9066906.6099999994</v>
      </c>
      <c r="L86" s="136"/>
      <c r="M86" s="144">
        <v>9066906.6099999994</v>
      </c>
      <c r="N86" s="84"/>
      <c r="O86" s="84"/>
    </row>
    <row r="87" spans="1:15" s="3" customFormat="1" ht="26.4">
      <c r="A87" s="166" t="s">
        <v>106</v>
      </c>
      <c r="B87" s="164" t="s">
        <v>107</v>
      </c>
      <c r="C87" s="144">
        <v>780010300</v>
      </c>
      <c r="D87" s="144"/>
      <c r="E87" s="144">
        <v>780010300</v>
      </c>
      <c r="F87" s="137"/>
      <c r="G87" s="145">
        <v>780010300</v>
      </c>
      <c r="H87" s="144">
        <v>813691700</v>
      </c>
      <c r="I87" s="136"/>
      <c r="J87" s="144">
        <v>813691700</v>
      </c>
      <c r="K87" s="144">
        <v>820055300</v>
      </c>
      <c r="L87" s="136"/>
      <c r="M87" s="144">
        <v>820055300</v>
      </c>
      <c r="N87" s="84"/>
      <c r="O87" s="84"/>
    </row>
    <row r="88" spans="1:15" s="3" customFormat="1" ht="52.8">
      <c r="A88" s="166" t="s">
        <v>108</v>
      </c>
      <c r="B88" s="164" t="s">
        <v>107</v>
      </c>
      <c r="C88" s="144">
        <v>40625528.090000004</v>
      </c>
      <c r="D88" s="144"/>
      <c r="E88" s="144">
        <v>40625528.090000004</v>
      </c>
      <c r="F88" s="137">
        <v>-10628.16</v>
      </c>
      <c r="G88" s="145">
        <f>40625528.09+F88</f>
        <v>40614899.930000007</v>
      </c>
      <c r="H88" s="144">
        <v>22834794.960000001</v>
      </c>
      <c r="I88" s="136">
        <v>1782585.08</v>
      </c>
      <c r="J88" s="144">
        <f>22834794.96+I88</f>
        <v>24617380.039999999</v>
      </c>
      <c r="K88" s="144">
        <v>22834794.960000001</v>
      </c>
      <c r="L88" s="136">
        <v>1783226.99</v>
      </c>
      <c r="M88" s="144">
        <f>22834794.96+L88</f>
        <v>24618021.949999999</v>
      </c>
      <c r="N88" s="84"/>
      <c r="O88" s="84"/>
    </row>
    <row r="89" spans="1:15" s="3" customFormat="1">
      <c r="A89" s="166"/>
      <c r="B89" s="164"/>
      <c r="C89" s="144"/>
      <c r="D89" s="144"/>
      <c r="E89" s="144"/>
      <c r="F89" s="137"/>
      <c r="G89" s="145"/>
      <c r="H89" s="144"/>
      <c r="I89" s="136"/>
      <c r="J89" s="144"/>
      <c r="K89" s="144"/>
      <c r="L89" s="136"/>
      <c r="M89" s="144"/>
      <c r="N89" s="84"/>
      <c r="O89" s="84"/>
    </row>
    <row r="90" spans="1:15" s="88" customFormat="1" ht="26.4">
      <c r="A90" s="165" t="s">
        <v>109</v>
      </c>
      <c r="B90" s="54" t="s">
        <v>110</v>
      </c>
      <c r="C90" s="136">
        <f>SUM(C92:C94)</f>
        <v>74735451.409999996</v>
      </c>
      <c r="D90" s="136"/>
      <c r="E90" s="136">
        <f>SUM(E91:E101)</f>
        <v>74735451.409999996</v>
      </c>
      <c r="F90" s="136">
        <f t="shared" ref="F90:G90" si="13">SUM(F91:F101)</f>
        <v>1030059947.58</v>
      </c>
      <c r="G90" s="136">
        <f t="shared" si="13"/>
        <v>1104795398.99</v>
      </c>
      <c r="H90" s="136">
        <f>SUM(H91:H99)</f>
        <v>1568044.12</v>
      </c>
      <c r="I90" s="136">
        <f t="shared" ref="I90:M90" si="14">SUM(I91:I99)</f>
        <v>4396968.58</v>
      </c>
      <c r="J90" s="136">
        <f t="shared" si="14"/>
        <v>5965012.7000000002</v>
      </c>
      <c r="K90" s="136">
        <f t="shared" si="14"/>
        <v>1568044.12</v>
      </c>
      <c r="L90" s="136">
        <f t="shared" si="14"/>
        <v>84873170.140000001</v>
      </c>
      <c r="M90" s="136">
        <f t="shared" si="14"/>
        <v>86441214.260000005</v>
      </c>
      <c r="N90" s="181"/>
      <c r="O90" s="181"/>
    </row>
    <row r="91" spans="1:15" s="3" customFormat="1" ht="79.95" customHeight="1">
      <c r="A91" s="166" t="s">
        <v>135</v>
      </c>
      <c r="B91" s="164" t="s">
        <v>134</v>
      </c>
      <c r="C91" s="144"/>
      <c r="D91" s="144"/>
      <c r="E91" s="144">
        <v>0</v>
      </c>
      <c r="F91" s="137">
        <v>4396968.58</v>
      </c>
      <c r="G91" s="145">
        <f>E91+F91</f>
        <v>4396968.58</v>
      </c>
      <c r="H91" s="144">
        <v>0</v>
      </c>
      <c r="I91" s="136">
        <v>4396968.58</v>
      </c>
      <c r="J91" s="144">
        <f>H91+I91</f>
        <v>4396968.58</v>
      </c>
      <c r="K91" s="144">
        <v>0</v>
      </c>
      <c r="L91" s="136">
        <v>5315495.72</v>
      </c>
      <c r="M91" s="144">
        <f>K91+L91</f>
        <v>5315495.72</v>
      </c>
      <c r="N91" s="84"/>
      <c r="O91" s="84"/>
    </row>
    <row r="92" spans="1:15" ht="26.4">
      <c r="A92" s="166" t="s">
        <v>111</v>
      </c>
      <c r="B92" s="164" t="s">
        <v>112</v>
      </c>
      <c r="C92" s="144">
        <v>1595820.1</v>
      </c>
      <c r="D92" s="144"/>
      <c r="E92" s="144">
        <v>1595820.1</v>
      </c>
      <c r="F92" s="137"/>
      <c r="G92" s="145">
        <f>1595820.1+F92</f>
        <v>1595820.1</v>
      </c>
      <c r="H92" s="144">
        <v>1568044.12</v>
      </c>
      <c r="I92" s="136"/>
      <c r="J92" s="144">
        <v>1568044.12</v>
      </c>
      <c r="K92" s="144">
        <v>1568044.12</v>
      </c>
      <c r="L92" s="136"/>
      <c r="M92" s="144">
        <f>K92+L92</f>
        <v>1568044.12</v>
      </c>
      <c r="N92" s="84"/>
      <c r="O92" s="58"/>
    </row>
    <row r="93" spans="1:15" ht="118.8">
      <c r="A93" s="166" t="s">
        <v>113</v>
      </c>
      <c r="B93" s="164" t="s">
        <v>112</v>
      </c>
      <c r="C93" s="144">
        <v>19631.310000000001</v>
      </c>
      <c r="D93" s="144"/>
      <c r="E93" s="144">
        <v>19631.310000000001</v>
      </c>
      <c r="F93" s="137"/>
      <c r="G93" s="145">
        <v>19631.310000000001</v>
      </c>
      <c r="H93" s="144">
        <v>0</v>
      </c>
      <c r="I93" s="136"/>
      <c r="J93" s="144">
        <v>0</v>
      </c>
      <c r="K93" s="144">
        <v>0</v>
      </c>
      <c r="L93" s="136"/>
      <c r="M93" s="144">
        <f>K93+L93</f>
        <v>0</v>
      </c>
      <c r="N93" s="84"/>
      <c r="O93" s="58"/>
    </row>
    <row r="94" spans="1:15" ht="39.6">
      <c r="A94" s="166" t="s">
        <v>114</v>
      </c>
      <c r="B94" s="164" t="s">
        <v>112</v>
      </c>
      <c r="C94" s="144">
        <v>73120000</v>
      </c>
      <c r="D94" s="144"/>
      <c r="E94" s="144">
        <v>73120000</v>
      </c>
      <c r="F94" s="137"/>
      <c r="G94" s="145">
        <f>73120000+F94</f>
        <v>73120000</v>
      </c>
      <c r="H94" s="144">
        <v>0</v>
      </c>
      <c r="I94" s="136"/>
      <c r="J94" s="144">
        <v>0</v>
      </c>
      <c r="K94" s="144">
        <v>0</v>
      </c>
      <c r="L94" s="136"/>
      <c r="M94" s="144">
        <f>K94+L94</f>
        <v>0</v>
      </c>
      <c r="N94" s="84"/>
      <c r="O94" s="58"/>
    </row>
    <row r="95" spans="1:15" ht="44.4" customHeight="1">
      <c r="A95" s="166" t="s">
        <v>132</v>
      </c>
      <c r="B95" s="164" t="s">
        <v>112</v>
      </c>
      <c r="C95" s="144"/>
      <c r="D95" s="144"/>
      <c r="E95" s="144"/>
      <c r="F95" s="137">
        <v>13629179</v>
      </c>
      <c r="G95" s="145">
        <f>E95+F95</f>
        <v>13629179</v>
      </c>
      <c r="H95" s="144"/>
      <c r="I95" s="136"/>
      <c r="J95" s="144"/>
      <c r="K95" s="144"/>
      <c r="L95" s="136"/>
      <c r="M95" s="144">
        <f t="shared" ref="M95:M99" si="15">K95+L95</f>
        <v>0</v>
      </c>
      <c r="N95" s="84"/>
      <c r="O95" s="58"/>
    </row>
    <row r="96" spans="1:15" ht="52.8">
      <c r="A96" s="166" t="s">
        <v>133</v>
      </c>
      <c r="B96" s="164" t="s">
        <v>112</v>
      </c>
      <c r="C96" s="144"/>
      <c r="D96" s="144"/>
      <c r="E96" s="144"/>
      <c r="F96" s="137">
        <v>1383800</v>
      </c>
      <c r="G96" s="145">
        <f t="shared" ref="G96:G100" si="16">E96+F96</f>
        <v>1383800</v>
      </c>
      <c r="H96" s="144"/>
      <c r="I96" s="136"/>
      <c r="J96" s="144"/>
      <c r="K96" s="144"/>
      <c r="L96" s="136"/>
      <c r="M96" s="144">
        <f t="shared" si="15"/>
        <v>0</v>
      </c>
      <c r="N96" s="84"/>
      <c r="O96" s="58"/>
    </row>
    <row r="97" spans="1:15" ht="42" customHeight="1">
      <c r="A97" s="166" t="s">
        <v>139</v>
      </c>
      <c r="B97" s="164" t="s">
        <v>112</v>
      </c>
      <c r="C97" s="144"/>
      <c r="D97" s="144"/>
      <c r="E97" s="144"/>
      <c r="F97" s="137">
        <v>30575020.420000002</v>
      </c>
      <c r="G97" s="145">
        <f t="shared" si="16"/>
        <v>30575020.420000002</v>
      </c>
      <c r="H97" s="144"/>
      <c r="I97" s="136"/>
      <c r="J97" s="144"/>
      <c r="K97" s="144"/>
      <c r="L97" s="136"/>
      <c r="M97" s="144">
        <f t="shared" si="15"/>
        <v>0</v>
      </c>
      <c r="N97" s="84"/>
      <c r="O97" s="58"/>
    </row>
    <row r="98" spans="1:15" ht="42" customHeight="1">
      <c r="A98" s="166" t="s">
        <v>140</v>
      </c>
      <c r="B98" s="164" t="s">
        <v>112</v>
      </c>
      <c r="C98" s="144"/>
      <c r="D98" s="144"/>
      <c r="E98" s="144"/>
      <c r="F98" s="137">
        <v>0</v>
      </c>
      <c r="G98" s="145">
        <v>0</v>
      </c>
      <c r="H98" s="144"/>
      <c r="I98" s="136"/>
      <c r="J98" s="144"/>
      <c r="K98" s="144"/>
      <c r="L98" s="136">
        <v>79557674.420000002</v>
      </c>
      <c r="M98" s="144">
        <f t="shared" si="15"/>
        <v>79557674.420000002</v>
      </c>
      <c r="N98" s="84"/>
      <c r="O98" s="58"/>
    </row>
    <row r="99" spans="1:15" ht="66" customHeight="1">
      <c r="A99" s="166" t="s">
        <v>137</v>
      </c>
      <c r="B99" s="164" t="s">
        <v>112</v>
      </c>
      <c r="C99" s="144"/>
      <c r="D99" s="144"/>
      <c r="E99" s="144"/>
      <c r="F99" s="137">
        <v>2774979.58</v>
      </c>
      <c r="G99" s="145">
        <f t="shared" si="16"/>
        <v>2774979.58</v>
      </c>
      <c r="H99" s="144"/>
      <c r="I99" s="136"/>
      <c r="J99" s="144"/>
      <c r="K99" s="144"/>
      <c r="L99" s="136"/>
      <c r="M99" s="144">
        <f t="shared" si="15"/>
        <v>0</v>
      </c>
      <c r="N99" s="84"/>
      <c r="O99" s="58"/>
    </row>
    <row r="100" spans="1:15" ht="55.95" customHeight="1">
      <c r="A100" s="166" t="s">
        <v>146</v>
      </c>
      <c r="B100" s="164" t="s">
        <v>112</v>
      </c>
      <c r="C100" s="144"/>
      <c r="D100" s="144"/>
      <c r="E100" s="144"/>
      <c r="F100" s="137">
        <v>977300000</v>
      </c>
      <c r="G100" s="145">
        <f t="shared" si="16"/>
        <v>977300000</v>
      </c>
      <c r="H100" s="144"/>
      <c r="I100" s="136"/>
      <c r="J100" s="144"/>
      <c r="K100" s="144"/>
      <c r="L100" s="136"/>
      <c r="M100" s="144"/>
      <c r="N100" s="84"/>
      <c r="O100" s="58"/>
    </row>
    <row r="101" spans="1:15">
      <c r="A101" s="166"/>
      <c r="B101" s="164"/>
      <c r="C101" s="144"/>
      <c r="D101" s="144"/>
      <c r="E101" s="144"/>
      <c r="F101" s="137"/>
      <c r="G101" s="145"/>
      <c r="H101" s="144"/>
      <c r="I101" s="136"/>
      <c r="J101" s="144"/>
      <c r="K101" s="144"/>
      <c r="L101" s="136"/>
      <c r="M101" s="144"/>
      <c r="N101" s="84"/>
      <c r="O101" s="58"/>
    </row>
    <row r="102" spans="1:15" s="92" customFormat="1" ht="26.4">
      <c r="A102" s="173" t="s">
        <v>115</v>
      </c>
      <c r="B102" s="54" t="s">
        <v>116</v>
      </c>
      <c r="C102" s="136">
        <f>SUM(C103:C105)</f>
        <v>4733979.03</v>
      </c>
      <c r="D102" s="136">
        <f t="shared" ref="D102:L102" si="17">SUM(D103:D105)</f>
        <v>0</v>
      </c>
      <c r="E102" s="136">
        <f t="shared" si="17"/>
        <v>4733979.03</v>
      </c>
      <c r="F102" s="136">
        <f t="shared" si="17"/>
        <v>137396000</v>
      </c>
      <c r="G102" s="136">
        <f t="shared" si="17"/>
        <v>142129979.03</v>
      </c>
      <c r="H102" s="136">
        <f t="shared" si="17"/>
        <v>0</v>
      </c>
      <c r="I102" s="136">
        <f t="shared" si="17"/>
        <v>137396000</v>
      </c>
      <c r="J102" s="136">
        <f t="shared" si="17"/>
        <v>137396000</v>
      </c>
      <c r="K102" s="136">
        <f t="shared" si="17"/>
        <v>0</v>
      </c>
      <c r="L102" s="136">
        <f t="shared" si="17"/>
        <v>137396000</v>
      </c>
      <c r="M102" s="136">
        <f>SUM(M103:M105)</f>
        <v>137396000</v>
      </c>
      <c r="N102" s="181"/>
      <c r="O102" s="98"/>
    </row>
    <row r="103" spans="1:15" s="49" customFormat="1" ht="26.4">
      <c r="A103" s="174" t="s">
        <v>117</v>
      </c>
      <c r="B103" s="171" t="s">
        <v>118</v>
      </c>
      <c r="C103" s="144">
        <v>4733979.03</v>
      </c>
      <c r="D103" s="136">
        <v>0</v>
      </c>
      <c r="E103" s="144">
        <f>C103+D103</f>
        <v>4733979.03</v>
      </c>
      <c r="F103" s="136"/>
      <c r="G103" s="145">
        <v>4733979.03</v>
      </c>
      <c r="H103" s="144"/>
      <c r="I103" s="136"/>
      <c r="J103" s="144">
        <f>H103+I103</f>
        <v>0</v>
      </c>
      <c r="K103" s="144"/>
      <c r="L103" s="136"/>
      <c r="M103" s="144">
        <f>K103+L103</f>
        <v>0</v>
      </c>
      <c r="N103" s="84"/>
      <c r="O103" s="102"/>
    </row>
    <row r="104" spans="1:15" s="49" customFormat="1" ht="52.8">
      <c r="A104" s="174" t="s">
        <v>148</v>
      </c>
      <c r="B104" s="171"/>
      <c r="C104" s="144"/>
      <c r="D104" s="136"/>
      <c r="E104" s="144"/>
      <c r="F104" s="136">
        <v>137396000</v>
      </c>
      <c r="G104" s="144">
        <f>E104+F104</f>
        <v>137396000</v>
      </c>
      <c r="H104" s="144"/>
      <c r="I104" s="136">
        <v>137396000</v>
      </c>
      <c r="J104" s="144">
        <f>H104+I104</f>
        <v>137396000</v>
      </c>
      <c r="K104" s="144"/>
      <c r="L104" s="136">
        <v>137396000</v>
      </c>
      <c r="M104" s="144">
        <f>K104+L104</f>
        <v>137396000</v>
      </c>
      <c r="N104" s="84"/>
      <c r="O104" s="102"/>
    </row>
    <row r="105" spans="1:15">
      <c r="A105" s="166"/>
      <c r="B105" s="164"/>
      <c r="C105" s="144"/>
      <c r="D105" s="144"/>
      <c r="E105" s="144"/>
      <c r="F105" s="137"/>
      <c r="G105" s="145"/>
      <c r="H105" s="144"/>
      <c r="I105" s="136"/>
      <c r="J105" s="144"/>
      <c r="K105" s="144"/>
      <c r="L105" s="136"/>
      <c r="M105" s="144"/>
      <c r="N105" s="84"/>
      <c r="O105" s="58"/>
    </row>
    <row r="106" spans="1:15">
      <c r="A106" s="53" t="s">
        <v>119</v>
      </c>
      <c r="B106" s="54"/>
      <c r="C106" s="136">
        <f t="shared" ref="C106:M106" si="18">C53+C13</f>
        <v>2248408464.6700001</v>
      </c>
      <c r="D106" s="175">
        <f t="shared" si="18"/>
        <v>13524558.560000001</v>
      </c>
      <c r="E106" s="136">
        <f t="shared" si="18"/>
        <v>2261933023.23</v>
      </c>
      <c r="F106" s="137">
        <f t="shared" si="18"/>
        <v>1195923556.5</v>
      </c>
      <c r="G106" s="137">
        <f t="shared" si="18"/>
        <v>3457856579.73</v>
      </c>
      <c r="H106" s="136">
        <f t="shared" si="18"/>
        <v>2283267767.0799999</v>
      </c>
      <c r="I106" s="175">
        <f t="shared" si="18"/>
        <v>142963151.66999999</v>
      </c>
      <c r="J106" s="136">
        <f t="shared" si="18"/>
        <v>2426230918.75</v>
      </c>
      <c r="K106" s="136">
        <f t="shared" si="18"/>
        <v>2345285634.5599999</v>
      </c>
      <c r="L106" s="175">
        <f t="shared" si="18"/>
        <v>220423882.55000001</v>
      </c>
      <c r="M106" s="136">
        <f t="shared" si="18"/>
        <v>2565709517.1099997</v>
      </c>
      <c r="N106" s="84"/>
      <c r="O106" s="58"/>
    </row>
    <row r="107" spans="1:15">
      <c r="C107" s="56"/>
      <c r="D107" s="56"/>
      <c r="E107" s="56">
        <f>C105+D105</f>
        <v>0</v>
      </c>
      <c r="F107" s="105"/>
      <c r="G107" s="103">
        <f>E105+F105</f>
        <v>0</v>
      </c>
      <c r="H107" s="57"/>
      <c r="I107" s="110"/>
      <c r="J107" s="56">
        <f>J106-ПЗ!J5</f>
        <v>1997826361.75</v>
      </c>
      <c r="K107" s="57"/>
      <c r="L107" s="110"/>
      <c r="M107" s="56">
        <f>M106-ПЗ!M5</f>
        <v>2127078777.1099997</v>
      </c>
    </row>
    <row r="108" spans="1:15">
      <c r="C108" s="58"/>
      <c r="D108" s="58"/>
      <c r="E108" s="58"/>
      <c r="F108" s="106"/>
      <c r="G108" s="102"/>
      <c r="H108" s="58"/>
      <c r="I108" s="106"/>
      <c r="J108" s="58"/>
      <c r="K108" s="58"/>
      <c r="L108" s="106"/>
      <c r="M108" s="58"/>
    </row>
    <row r="110" spans="1:15">
      <c r="C110" s="58"/>
      <c r="D110" s="58"/>
      <c r="E110" s="58"/>
      <c r="F110" s="106"/>
      <c r="G110" s="102"/>
    </row>
  </sheetData>
  <mergeCells count="13">
    <mergeCell ref="C8:M8"/>
    <mergeCell ref="A10:A11"/>
    <mergeCell ref="B10:B11"/>
    <mergeCell ref="A9:K9"/>
    <mergeCell ref="C11:G11"/>
    <mergeCell ref="H11:J11"/>
    <mergeCell ref="K11:M11"/>
    <mergeCell ref="C10:M10"/>
    <mergeCell ref="H1:M1"/>
    <mergeCell ref="C2:M2"/>
    <mergeCell ref="H4:M4"/>
    <mergeCell ref="C5:M5"/>
    <mergeCell ref="H7:M7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0"/>
  <sheetViews>
    <sheetView tabSelected="1" topLeftCell="A103" workbookViewId="0">
      <selection activeCell="A5" sqref="A5"/>
    </sheetView>
  </sheetViews>
  <sheetFormatPr defaultColWidth="9.109375" defaultRowHeight="13.2"/>
  <cols>
    <col min="1" max="1" width="46.33203125" style="1" customWidth="1"/>
    <col min="2" max="2" width="22.5546875" style="80" customWidth="1"/>
    <col min="3" max="3" width="15.5546875" style="1" customWidth="1"/>
    <col min="4" max="4" width="14.5546875" style="1" customWidth="1"/>
    <col min="5" max="5" width="15.33203125" style="1" customWidth="1"/>
    <col min="6" max="9" width="18.5546875" style="120" customWidth="1"/>
    <col min="10" max="13" width="9.109375" style="120"/>
    <col min="14" max="16" width="9.109375" style="112"/>
    <col min="17" max="16384" width="9.109375" style="1"/>
  </cols>
  <sheetData>
    <row r="1" spans="1:16">
      <c r="B1" s="95"/>
      <c r="D1" s="185" t="s">
        <v>0</v>
      </c>
      <c r="E1" s="185"/>
    </row>
    <row r="2" spans="1:16" ht="33" customHeight="1">
      <c r="B2" s="95"/>
      <c r="C2" s="186" t="s">
        <v>149</v>
      </c>
      <c r="D2" s="186"/>
      <c r="E2" s="186"/>
    </row>
    <row r="3" spans="1:16" ht="12" customHeight="1">
      <c r="B3" s="95"/>
      <c r="C3" s="96"/>
      <c r="D3" s="96"/>
      <c r="E3" s="96"/>
    </row>
    <row r="4" spans="1:16">
      <c r="D4" s="185" t="s">
        <v>0</v>
      </c>
      <c r="E4" s="185"/>
    </row>
    <row r="5" spans="1:16" ht="33" customHeight="1">
      <c r="C5" s="186" t="s">
        <v>150</v>
      </c>
      <c r="D5" s="186"/>
      <c r="E5" s="186"/>
    </row>
    <row r="6" spans="1:16" ht="13.2" customHeight="1">
      <c r="C6" s="81"/>
      <c r="D6" s="81"/>
      <c r="E6" s="81"/>
    </row>
    <row r="7" spans="1:16">
      <c r="D7" s="185" t="s">
        <v>0</v>
      </c>
      <c r="E7" s="185"/>
    </row>
    <row r="8" spans="1:16" ht="33" customHeight="1">
      <c r="C8" s="186" t="s">
        <v>151</v>
      </c>
      <c r="D8" s="186"/>
      <c r="E8" s="186"/>
    </row>
    <row r="9" spans="1:16" s="79" customFormat="1" ht="43.95" customHeight="1">
      <c r="A9" s="187" t="s">
        <v>2</v>
      </c>
      <c r="B9" s="187"/>
      <c r="C9" s="188"/>
      <c r="D9" s="188"/>
      <c r="E9" s="188"/>
      <c r="F9" s="121"/>
      <c r="G9" s="121"/>
      <c r="H9" s="121"/>
      <c r="I9" s="121"/>
      <c r="J9" s="121"/>
      <c r="K9" s="121"/>
      <c r="L9" s="121"/>
      <c r="M9" s="121"/>
      <c r="N9" s="113"/>
      <c r="O9" s="113"/>
      <c r="P9" s="113"/>
    </row>
    <row r="10" spans="1:16" ht="21.75" customHeight="1">
      <c r="A10" s="189" t="s">
        <v>3</v>
      </c>
      <c r="B10" s="189" t="s">
        <v>4</v>
      </c>
      <c r="C10" s="191" t="s">
        <v>5</v>
      </c>
      <c r="D10" s="192"/>
      <c r="E10" s="193"/>
    </row>
    <row r="11" spans="1:16" ht="30" customHeight="1">
      <c r="A11" s="190"/>
      <c r="B11" s="190"/>
      <c r="C11" s="4" t="s">
        <v>6</v>
      </c>
      <c r="D11" s="5" t="s">
        <v>7</v>
      </c>
      <c r="E11" s="6" t="s">
        <v>8</v>
      </c>
    </row>
    <row r="12" spans="1:16" s="13" customFormat="1" ht="15" customHeight="1">
      <c r="A12" s="7">
        <v>1</v>
      </c>
      <c r="B12" s="8">
        <v>2</v>
      </c>
      <c r="C12" s="9">
        <v>3</v>
      </c>
      <c r="D12" s="10">
        <v>4</v>
      </c>
      <c r="E12" s="11">
        <v>5</v>
      </c>
      <c r="F12" s="122"/>
      <c r="G12" s="122"/>
      <c r="H12" s="122"/>
      <c r="I12" s="122"/>
      <c r="J12" s="122"/>
      <c r="K12" s="122"/>
      <c r="L12" s="122"/>
      <c r="M12" s="122"/>
      <c r="N12" s="114"/>
      <c r="O12" s="114"/>
      <c r="P12" s="114"/>
    </row>
    <row r="13" spans="1:16" s="17" customFormat="1">
      <c r="A13" s="14" t="s">
        <v>9</v>
      </c>
      <c r="B13" s="15" t="s">
        <v>10</v>
      </c>
      <c r="C13" s="16">
        <v>453765899.41000003</v>
      </c>
      <c r="D13" s="59">
        <v>428404557</v>
      </c>
      <c r="E13" s="60">
        <v>438630740</v>
      </c>
      <c r="F13" s="123"/>
      <c r="G13" s="123"/>
      <c r="H13" s="123"/>
      <c r="I13" s="123"/>
      <c r="J13" s="123"/>
      <c r="K13" s="123"/>
      <c r="L13" s="123"/>
      <c r="M13" s="123"/>
      <c r="N13" s="115"/>
      <c r="O13" s="115"/>
      <c r="P13" s="115"/>
    </row>
    <row r="14" spans="1:16" s="17" customFormat="1">
      <c r="A14" s="14"/>
      <c r="B14" s="18"/>
      <c r="C14" s="19"/>
      <c r="D14" s="61"/>
      <c r="E14" s="62"/>
      <c r="F14" s="123"/>
      <c r="G14" s="123"/>
      <c r="H14" s="123"/>
      <c r="I14" s="123"/>
      <c r="J14" s="123"/>
      <c r="K14" s="123"/>
      <c r="L14" s="123"/>
      <c r="M14" s="123"/>
      <c r="N14" s="115"/>
      <c r="O14" s="115"/>
      <c r="P14" s="115"/>
    </row>
    <row r="15" spans="1:16" s="17" customFormat="1">
      <c r="A15" s="20" t="s">
        <v>11</v>
      </c>
      <c r="B15" s="21" t="s">
        <v>12</v>
      </c>
      <c r="C15" s="22">
        <v>322816582.41000003</v>
      </c>
      <c r="D15" s="26">
        <v>298387792</v>
      </c>
      <c r="E15" s="27">
        <v>306680483</v>
      </c>
      <c r="F15" s="123"/>
      <c r="G15" s="123"/>
      <c r="H15" s="123"/>
      <c r="I15" s="123"/>
      <c r="J15" s="123"/>
      <c r="K15" s="123"/>
      <c r="L15" s="123"/>
      <c r="M15" s="123"/>
      <c r="N15" s="115"/>
      <c r="O15" s="115"/>
      <c r="P15" s="115"/>
    </row>
    <row r="16" spans="1:16" s="17" customFormat="1">
      <c r="A16" s="23" t="s">
        <v>13</v>
      </c>
      <c r="B16" s="21" t="s">
        <v>14</v>
      </c>
      <c r="C16" s="22">
        <v>322816582.41000003</v>
      </c>
      <c r="D16" s="26">
        <v>298387792</v>
      </c>
      <c r="E16" s="27">
        <v>306680483</v>
      </c>
      <c r="F16" s="123"/>
      <c r="G16" s="123"/>
      <c r="H16" s="123"/>
      <c r="I16" s="123"/>
      <c r="J16" s="123"/>
      <c r="K16" s="123"/>
      <c r="L16" s="123"/>
      <c r="M16" s="123"/>
      <c r="N16" s="115"/>
      <c r="O16" s="115"/>
      <c r="P16" s="115"/>
    </row>
    <row r="17" spans="1:16" s="17" customFormat="1">
      <c r="A17" s="23"/>
      <c r="B17" s="21"/>
      <c r="C17" s="24"/>
      <c r="D17" s="63"/>
      <c r="E17" s="64"/>
      <c r="F17" s="123"/>
      <c r="G17" s="123"/>
      <c r="H17" s="123"/>
      <c r="I17" s="123"/>
      <c r="J17" s="123"/>
      <c r="K17" s="123"/>
      <c r="L17" s="123"/>
      <c r="M17" s="123"/>
      <c r="N17" s="115"/>
      <c r="O17" s="115"/>
      <c r="P17" s="115"/>
    </row>
    <row r="18" spans="1:16" s="17" customFormat="1" ht="39.6">
      <c r="A18" s="25" t="s">
        <v>15</v>
      </c>
      <c r="B18" s="21" t="s">
        <v>16</v>
      </c>
      <c r="C18" s="22">
        <v>41304236</v>
      </c>
      <c r="D18" s="26">
        <v>42231315</v>
      </c>
      <c r="E18" s="27">
        <v>43293645</v>
      </c>
      <c r="F18" s="123"/>
      <c r="G18" s="123"/>
      <c r="H18" s="123"/>
      <c r="I18" s="123"/>
      <c r="J18" s="123"/>
      <c r="K18" s="123"/>
      <c r="L18" s="123"/>
      <c r="M18" s="123"/>
      <c r="N18" s="115"/>
      <c r="O18" s="115"/>
      <c r="P18" s="115"/>
    </row>
    <row r="19" spans="1:16" s="17" customFormat="1" ht="26.4">
      <c r="A19" s="23" t="s">
        <v>17</v>
      </c>
      <c r="B19" s="21" t="s">
        <v>18</v>
      </c>
      <c r="C19" s="22">
        <v>41304236</v>
      </c>
      <c r="D19" s="26">
        <v>42231315</v>
      </c>
      <c r="E19" s="27">
        <v>43293645</v>
      </c>
      <c r="F19" s="123"/>
      <c r="G19" s="123"/>
      <c r="H19" s="123"/>
      <c r="I19" s="123"/>
      <c r="J19" s="123"/>
      <c r="K19" s="123"/>
      <c r="L19" s="123"/>
      <c r="M19" s="123"/>
      <c r="N19" s="115"/>
      <c r="O19" s="115"/>
      <c r="P19" s="115"/>
    </row>
    <row r="20" spans="1:16" s="17" customFormat="1">
      <c r="A20" s="23"/>
      <c r="B20" s="21"/>
      <c r="C20" s="24"/>
      <c r="D20" s="63"/>
      <c r="E20" s="64"/>
      <c r="F20" s="123"/>
      <c r="G20" s="123"/>
      <c r="H20" s="123"/>
      <c r="I20" s="123"/>
      <c r="J20" s="123"/>
      <c r="K20" s="123"/>
      <c r="L20" s="123"/>
      <c r="M20" s="123"/>
      <c r="N20" s="115"/>
      <c r="O20" s="115"/>
      <c r="P20" s="115"/>
    </row>
    <row r="21" spans="1:16" s="17" customFormat="1">
      <c r="A21" s="25" t="s">
        <v>19</v>
      </c>
      <c r="B21" s="21" t="s">
        <v>20</v>
      </c>
      <c r="C21" s="22">
        <v>20101000</v>
      </c>
      <c r="D21" s="26">
        <v>20822626</v>
      </c>
      <c r="E21" s="27">
        <v>21668025</v>
      </c>
      <c r="F21" s="123"/>
      <c r="G21" s="123"/>
      <c r="H21" s="123"/>
      <c r="I21" s="123"/>
      <c r="J21" s="123"/>
      <c r="K21" s="123"/>
      <c r="L21" s="123"/>
      <c r="M21" s="123"/>
      <c r="N21" s="115"/>
      <c r="O21" s="115"/>
      <c r="P21" s="115"/>
    </row>
    <row r="22" spans="1:16" s="17" customFormat="1" ht="26.4">
      <c r="A22" s="23" t="s">
        <v>21</v>
      </c>
      <c r="B22" s="21" t="s">
        <v>22</v>
      </c>
      <c r="C22" s="22">
        <v>16968000</v>
      </c>
      <c r="D22" s="26">
        <v>17577151</v>
      </c>
      <c r="E22" s="27">
        <v>18290783</v>
      </c>
      <c r="F22" s="123"/>
      <c r="G22" s="123"/>
      <c r="H22" s="123"/>
      <c r="I22" s="123"/>
      <c r="J22" s="123"/>
      <c r="K22" s="123"/>
      <c r="L22" s="123"/>
      <c r="M22" s="123"/>
      <c r="N22" s="115"/>
      <c r="O22" s="115"/>
      <c r="P22" s="115"/>
    </row>
    <row r="23" spans="1:16" s="17" customFormat="1">
      <c r="A23" s="23" t="s">
        <v>23</v>
      </c>
      <c r="B23" s="21" t="s">
        <v>24</v>
      </c>
      <c r="C23" s="22">
        <v>9000</v>
      </c>
      <c r="D23" s="26">
        <v>9323</v>
      </c>
      <c r="E23" s="27">
        <v>9702</v>
      </c>
      <c r="F23" s="123"/>
      <c r="G23" s="123"/>
      <c r="H23" s="123"/>
      <c r="I23" s="123"/>
      <c r="J23" s="123"/>
      <c r="K23" s="123"/>
      <c r="L23" s="123"/>
      <c r="M23" s="123"/>
      <c r="N23" s="115"/>
      <c r="O23" s="115"/>
      <c r="P23" s="115"/>
    </row>
    <row r="24" spans="1:16" s="17" customFormat="1" ht="26.4">
      <c r="A24" s="23" t="s">
        <v>25</v>
      </c>
      <c r="B24" s="21" t="s">
        <v>26</v>
      </c>
      <c r="C24" s="22">
        <v>3124000</v>
      </c>
      <c r="D24" s="26">
        <v>3236152</v>
      </c>
      <c r="E24" s="27">
        <v>3367540</v>
      </c>
      <c r="F24" s="123"/>
      <c r="G24" s="123"/>
      <c r="H24" s="123"/>
      <c r="I24" s="123"/>
      <c r="J24" s="123"/>
      <c r="K24" s="123"/>
      <c r="L24" s="123"/>
      <c r="M24" s="123"/>
      <c r="N24" s="115"/>
      <c r="O24" s="115"/>
      <c r="P24" s="115"/>
    </row>
    <row r="25" spans="1:16" s="17" customFormat="1">
      <c r="A25" s="23"/>
      <c r="B25" s="21"/>
      <c r="C25" s="22"/>
      <c r="D25" s="63"/>
      <c r="E25" s="64"/>
      <c r="F25" s="123"/>
      <c r="G25" s="123"/>
      <c r="H25" s="123"/>
      <c r="I25" s="123"/>
      <c r="J25" s="123"/>
      <c r="K25" s="123"/>
      <c r="L25" s="123"/>
      <c r="M25" s="123"/>
      <c r="N25" s="115"/>
      <c r="O25" s="115"/>
      <c r="P25" s="115"/>
    </row>
    <row r="26" spans="1:16" s="17" customFormat="1">
      <c r="A26" s="25" t="s">
        <v>27</v>
      </c>
      <c r="B26" s="21" t="s">
        <v>28</v>
      </c>
      <c r="C26" s="22">
        <v>42074925</v>
      </c>
      <c r="D26" s="26">
        <v>39788668</v>
      </c>
      <c r="E26" s="27">
        <v>39768431</v>
      </c>
      <c r="F26" s="123"/>
      <c r="G26" s="123"/>
      <c r="H26" s="123"/>
      <c r="I26" s="123"/>
      <c r="J26" s="123"/>
      <c r="K26" s="123"/>
      <c r="L26" s="123"/>
      <c r="M26" s="123"/>
      <c r="N26" s="115"/>
      <c r="O26" s="115"/>
      <c r="P26" s="115"/>
    </row>
    <row r="27" spans="1:16" s="17" customFormat="1">
      <c r="A27" s="23" t="s">
        <v>29</v>
      </c>
      <c r="B27" s="21" t="s">
        <v>30</v>
      </c>
      <c r="C27" s="22">
        <v>8032000</v>
      </c>
      <c r="D27" s="65">
        <v>5766000</v>
      </c>
      <c r="E27" s="66">
        <v>5766000</v>
      </c>
      <c r="F27" s="123"/>
      <c r="G27" s="123"/>
      <c r="H27" s="123"/>
      <c r="I27" s="123"/>
      <c r="J27" s="123"/>
      <c r="K27" s="123"/>
      <c r="L27" s="123"/>
      <c r="M27" s="123"/>
      <c r="N27" s="115"/>
      <c r="O27" s="115"/>
      <c r="P27" s="115"/>
    </row>
    <row r="28" spans="1:16" s="17" customFormat="1">
      <c r="A28" s="23" t="s">
        <v>31</v>
      </c>
      <c r="B28" s="85" t="s">
        <v>32</v>
      </c>
      <c r="C28" s="22">
        <v>20256925</v>
      </c>
      <c r="D28" s="65">
        <v>20236668</v>
      </c>
      <c r="E28" s="66">
        <v>20216431</v>
      </c>
      <c r="F28" s="123"/>
      <c r="G28" s="123"/>
      <c r="H28" s="123"/>
      <c r="I28" s="123"/>
      <c r="J28" s="123"/>
      <c r="K28" s="123"/>
      <c r="L28" s="123"/>
      <c r="M28" s="123"/>
      <c r="N28" s="115"/>
      <c r="O28" s="115"/>
      <c r="P28" s="115"/>
    </row>
    <row r="29" spans="1:16" s="17" customFormat="1">
      <c r="A29" s="23" t="s">
        <v>33</v>
      </c>
      <c r="B29" s="21" t="s">
        <v>34</v>
      </c>
      <c r="C29" s="22">
        <v>13786000</v>
      </c>
      <c r="D29" s="65">
        <v>13786000</v>
      </c>
      <c r="E29" s="66">
        <v>13786000</v>
      </c>
      <c r="F29" s="123"/>
      <c r="G29" s="123"/>
      <c r="H29" s="123"/>
      <c r="I29" s="123"/>
      <c r="J29" s="123"/>
      <c r="K29" s="123"/>
      <c r="L29" s="123"/>
      <c r="M29" s="123"/>
      <c r="N29" s="115"/>
      <c r="O29" s="115"/>
      <c r="P29" s="115"/>
    </row>
    <row r="30" spans="1:16" s="17" customFormat="1" ht="13.8">
      <c r="A30" s="23"/>
      <c r="B30" s="21"/>
      <c r="C30" s="29"/>
      <c r="D30" s="63"/>
      <c r="E30" s="64"/>
      <c r="F30" s="123"/>
      <c r="G30" s="123"/>
      <c r="H30" s="123"/>
      <c r="I30" s="123"/>
      <c r="J30" s="123"/>
      <c r="K30" s="123"/>
      <c r="L30" s="123"/>
      <c r="M30" s="123"/>
      <c r="N30" s="115"/>
      <c r="O30" s="115"/>
      <c r="P30" s="115"/>
    </row>
    <row r="31" spans="1:16" s="17" customFormat="1">
      <c r="A31" s="25" t="s">
        <v>35</v>
      </c>
      <c r="B31" s="21" t="s">
        <v>36</v>
      </c>
      <c r="C31" s="22">
        <v>3031000</v>
      </c>
      <c r="D31" s="26">
        <v>3122000</v>
      </c>
      <c r="E31" s="27">
        <v>3229000</v>
      </c>
      <c r="F31" s="123"/>
      <c r="G31" s="123"/>
      <c r="H31" s="123"/>
      <c r="I31" s="123"/>
      <c r="J31" s="123"/>
      <c r="K31" s="123"/>
      <c r="L31" s="123"/>
      <c r="M31" s="123"/>
      <c r="N31" s="115"/>
      <c r="O31" s="115"/>
      <c r="P31" s="115"/>
    </row>
    <row r="32" spans="1:16" s="17" customFormat="1" ht="39.6">
      <c r="A32" s="23" t="s">
        <v>37</v>
      </c>
      <c r="B32" s="21" t="s">
        <v>38</v>
      </c>
      <c r="C32" s="22">
        <v>2406000</v>
      </c>
      <c r="D32" s="26">
        <v>2502000</v>
      </c>
      <c r="E32" s="27">
        <v>2579000</v>
      </c>
      <c r="F32" s="123"/>
      <c r="G32" s="123"/>
      <c r="H32" s="123"/>
      <c r="I32" s="123"/>
      <c r="J32" s="123"/>
      <c r="K32" s="123"/>
      <c r="L32" s="123"/>
      <c r="M32" s="123"/>
      <c r="N32" s="115"/>
      <c r="O32" s="115"/>
      <c r="P32" s="115"/>
    </row>
    <row r="33" spans="1:16" s="17" customFormat="1" ht="52.8">
      <c r="A33" s="23" t="s">
        <v>39</v>
      </c>
      <c r="B33" s="21" t="s">
        <v>40</v>
      </c>
      <c r="C33" s="22">
        <v>125000</v>
      </c>
      <c r="D33" s="26">
        <v>120000</v>
      </c>
      <c r="E33" s="27">
        <v>150000</v>
      </c>
      <c r="F33" s="123"/>
      <c r="G33" s="123"/>
      <c r="H33" s="123"/>
      <c r="I33" s="123"/>
      <c r="J33" s="123"/>
      <c r="K33" s="123"/>
      <c r="L33" s="123"/>
      <c r="M33" s="123"/>
      <c r="N33" s="115"/>
      <c r="O33" s="115"/>
      <c r="P33" s="115"/>
    </row>
    <row r="34" spans="1:16" s="17" customFormat="1" ht="39.6">
      <c r="A34" s="23" t="s">
        <v>41</v>
      </c>
      <c r="B34" s="18" t="s">
        <v>42</v>
      </c>
      <c r="C34" s="30">
        <v>500000</v>
      </c>
      <c r="D34" s="26">
        <v>500000</v>
      </c>
      <c r="E34" s="27">
        <v>500000</v>
      </c>
      <c r="F34" s="123"/>
      <c r="G34" s="123"/>
      <c r="H34" s="123"/>
      <c r="I34" s="123"/>
      <c r="J34" s="123"/>
      <c r="K34" s="123"/>
      <c r="L34" s="123"/>
      <c r="M34" s="123"/>
      <c r="N34" s="115"/>
      <c r="O34" s="115"/>
      <c r="P34" s="115"/>
    </row>
    <row r="35" spans="1:16" s="17" customFormat="1" ht="13.8">
      <c r="A35" s="23"/>
      <c r="B35" s="21"/>
      <c r="C35" s="29"/>
      <c r="D35" s="63"/>
      <c r="E35" s="64"/>
      <c r="F35" s="123"/>
      <c r="G35" s="123"/>
      <c r="H35" s="123"/>
      <c r="I35" s="123"/>
      <c r="J35" s="123"/>
      <c r="K35" s="123"/>
      <c r="L35" s="123"/>
      <c r="M35" s="123"/>
      <c r="N35" s="115"/>
      <c r="O35" s="115"/>
      <c r="P35" s="115"/>
    </row>
    <row r="36" spans="1:16" s="17" customFormat="1" ht="39.6">
      <c r="A36" s="20" t="s">
        <v>43</v>
      </c>
      <c r="B36" s="21" t="s">
        <v>44</v>
      </c>
      <c r="C36" s="22">
        <v>20237000</v>
      </c>
      <c r="D36" s="26">
        <v>20205000</v>
      </c>
      <c r="E36" s="27">
        <v>20205000</v>
      </c>
      <c r="F36" s="123"/>
      <c r="G36" s="123"/>
      <c r="H36" s="123"/>
      <c r="I36" s="123"/>
      <c r="J36" s="123"/>
      <c r="K36" s="123"/>
      <c r="L36" s="123"/>
      <c r="M36" s="123"/>
      <c r="N36" s="115"/>
      <c r="O36" s="115"/>
      <c r="P36" s="115"/>
    </row>
    <row r="37" spans="1:16" ht="92.4">
      <c r="A37" s="23" t="s">
        <v>45</v>
      </c>
      <c r="B37" s="21" t="s">
        <v>46</v>
      </c>
      <c r="C37" s="22">
        <v>10203000</v>
      </c>
      <c r="D37" s="26">
        <v>10171000</v>
      </c>
      <c r="E37" s="27">
        <v>10171000</v>
      </c>
    </row>
    <row r="38" spans="1:16" ht="79.2">
      <c r="A38" s="31" t="s">
        <v>47</v>
      </c>
      <c r="B38" s="21" t="s">
        <v>48</v>
      </c>
      <c r="C38" s="22">
        <v>10034000</v>
      </c>
      <c r="D38" s="67">
        <v>10034000</v>
      </c>
      <c r="E38" s="27">
        <v>10034000</v>
      </c>
    </row>
    <row r="39" spans="1:16">
      <c r="A39" s="31"/>
      <c r="B39" s="21"/>
      <c r="C39" s="22"/>
      <c r="D39" s="63"/>
      <c r="E39" s="64"/>
    </row>
    <row r="40" spans="1:16" ht="26.4">
      <c r="A40" s="25" t="s">
        <v>49</v>
      </c>
      <c r="B40" s="21" t="s">
        <v>50</v>
      </c>
      <c r="C40" s="22">
        <v>315156</v>
      </c>
      <c r="D40" s="26">
        <v>315156</v>
      </c>
      <c r="E40" s="27">
        <v>315156</v>
      </c>
    </row>
    <row r="41" spans="1:16">
      <c r="A41" s="23"/>
      <c r="B41" s="21"/>
      <c r="C41" s="22"/>
      <c r="D41" s="26"/>
      <c r="E41" s="27"/>
    </row>
    <row r="42" spans="1:16" s="34" customFormat="1" ht="26.4">
      <c r="A42" s="25" t="s">
        <v>51</v>
      </c>
      <c r="B42" s="21" t="s">
        <v>52</v>
      </c>
      <c r="C42" s="22">
        <v>200000</v>
      </c>
      <c r="D42" s="26">
        <v>200000</v>
      </c>
      <c r="E42" s="27">
        <v>200000</v>
      </c>
      <c r="F42" s="124"/>
      <c r="G42" s="124"/>
      <c r="H42" s="124"/>
      <c r="I42" s="124"/>
      <c r="J42" s="124"/>
      <c r="K42" s="124"/>
      <c r="L42" s="124"/>
      <c r="M42" s="124"/>
      <c r="N42" s="116"/>
      <c r="O42" s="116"/>
      <c r="P42" s="116"/>
    </row>
    <row r="43" spans="1:16" s="34" customFormat="1">
      <c r="A43" s="23" t="s">
        <v>53</v>
      </c>
      <c r="B43" s="21" t="s">
        <v>54</v>
      </c>
      <c r="C43" s="22">
        <v>200000</v>
      </c>
      <c r="D43" s="26">
        <v>200000</v>
      </c>
      <c r="E43" s="27">
        <v>200000</v>
      </c>
      <c r="F43" s="124"/>
      <c r="G43" s="124"/>
      <c r="H43" s="124"/>
      <c r="I43" s="124"/>
      <c r="J43" s="124"/>
      <c r="K43" s="124"/>
      <c r="L43" s="124"/>
      <c r="M43" s="124"/>
      <c r="N43" s="116"/>
      <c r="O43" s="116"/>
      <c r="P43" s="116"/>
    </row>
    <row r="44" spans="1:16" s="34" customFormat="1">
      <c r="A44" s="23"/>
      <c r="B44" s="21"/>
      <c r="C44" s="22"/>
      <c r="D44" s="26"/>
      <c r="E44" s="27"/>
      <c r="F44" s="124"/>
      <c r="G44" s="124"/>
      <c r="H44" s="124"/>
      <c r="I44" s="124"/>
      <c r="J44" s="124"/>
      <c r="K44" s="124"/>
      <c r="L44" s="124"/>
      <c r="M44" s="124"/>
      <c r="N44" s="116"/>
      <c r="O44" s="116"/>
      <c r="P44" s="116"/>
    </row>
    <row r="45" spans="1:16" s="34" customFormat="1" ht="26.4">
      <c r="A45" s="25" t="s">
        <v>55</v>
      </c>
      <c r="B45" s="21" t="s">
        <v>56</v>
      </c>
      <c r="C45" s="22">
        <v>1595000</v>
      </c>
      <c r="D45" s="26">
        <v>1241000</v>
      </c>
      <c r="E45" s="27">
        <v>1180000</v>
      </c>
      <c r="F45" s="124"/>
      <c r="G45" s="124"/>
      <c r="H45" s="124"/>
      <c r="I45" s="124"/>
      <c r="J45" s="124"/>
      <c r="K45" s="124"/>
      <c r="L45" s="124"/>
      <c r="M45" s="124"/>
      <c r="N45" s="116"/>
      <c r="O45" s="116"/>
      <c r="P45" s="116"/>
    </row>
    <row r="46" spans="1:16" s="34" customFormat="1" ht="79.2">
      <c r="A46" s="23" t="s">
        <v>57</v>
      </c>
      <c r="B46" s="21" t="s">
        <v>58</v>
      </c>
      <c r="C46" s="22">
        <v>595000</v>
      </c>
      <c r="D46" s="26">
        <v>241000</v>
      </c>
      <c r="E46" s="27">
        <v>180000</v>
      </c>
      <c r="F46" s="124"/>
      <c r="G46" s="124"/>
      <c r="H46" s="124"/>
      <c r="I46" s="124"/>
      <c r="J46" s="124"/>
      <c r="K46" s="124"/>
      <c r="L46" s="124"/>
      <c r="M46" s="124"/>
      <c r="N46" s="116"/>
      <c r="O46" s="116"/>
      <c r="P46" s="116"/>
    </row>
    <row r="47" spans="1:16" s="34" customFormat="1" ht="39.6">
      <c r="A47" s="23" t="s">
        <v>59</v>
      </c>
      <c r="B47" s="21" t="s">
        <v>60</v>
      </c>
      <c r="C47" s="22">
        <v>1000000</v>
      </c>
      <c r="D47" s="26">
        <v>1000000</v>
      </c>
      <c r="E47" s="27">
        <v>1000000</v>
      </c>
      <c r="F47" s="124"/>
      <c r="G47" s="124"/>
      <c r="H47" s="124"/>
      <c r="I47" s="124"/>
      <c r="J47" s="124"/>
      <c r="K47" s="124"/>
      <c r="L47" s="124"/>
      <c r="M47" s="124"/>
      <c r="N47" s="116"/>
      <c r="O47" s="116"/>
      <c r="P47" s="116"/>
    </row>
    <row r="48" spans="1:16" s="34" customFormat="1">
      <c r="A48" s="23"/>
      <c r="B48" s="21"/>
      <c r="C48" s="22"/>
      <c r="D48" s="63"/>
      <c r="E48" s="64"/>
      <c r="F48" s="124"/>
      <c r="G48" s="124"/>
      <c r="H48" s="124"/>
      <c r="I48" s="124"/>
      <c r="J48" s="124"/>
      <c r="K48" s="124"/>
      <c r="L48" s="124"/>
      <c r="M48" s="124"/>
      <c r="N48" s="116"/>
      <c r="O48" s="116"/>
      <c r="P48" s="116"/>
    </row>
    <row r="49" spans="1:16" s="34" customFormat="1">
      <c r="A49" s="25" t="s">
        <v>61</v>
      </c>
      <c r="B49" s="21" t="s">
        <v>62</v>
      </c>
      <c r="C49" s="22">
        <v>2091000</v>
      </c>
      <c r="D49" s="26">
        <v>2091000</v>
      </c>
      <c r="E49" s="27">
        <v>2091000</v>
      </c>
      <c r="F49" s="124"/>
      <c r="G49" s="124"/>
      <c r="H49" s="124"/>
      <c r="I49" s="124"/>
      <c r="J49" s="124"/>
      <c r="K49" s="124"/>
      <c r="L49" s="124"/>
      <c r="M49" s="124"/>
      <c r="N49" s="116"/>
      <c r="O49" s="116"/>
      <c r="P49" s="116"/>
    </row>
    <row r="50" spans="1:16" s="34" customFormat="1">
      <c r="A50" s="23"/>
      <c r="B50" s="21"/>
      <c r="C50" s="22"/>
      <c r="D50" s="26"/>
      <c r="E50" s="27"/>
      <c r="F50" s="124"/>
      <c r="G50" s="124"/>
      <c r="H50" s="124"/>
      <c r="I50" s="124"/>
      <c r="J50" s="124"/>
      <c r="K50" s="124"/>
      <c r="L50" s="124"/>
      <c r="M50" s="124"/>
      <c r="N50" s="116"/>
      <c r="O50" s="116"/>
      <c r="P50" s="116"/>
    </row>
    <row r="51" spans="1:16" s="34" customFormat="1">
      <c r="A51" s="25" t="s">
        <v>63</v>
      </c>
      <c r="B51" s="21" t="s">
        <v>64</v>
      </c>
      <c r="C51" s="22">
        <v>0</v>
      </c>
      <c r="D51" s="26">
        <v>0</v>
      </c>
      <c r="E51" s="27">
        <v>0</v>
      </c>
      <c r="F51" s="124"/>
      <c r="G51" s="124"/>
      <c r="H51" s="124"/>
      <c r="I51" s="124"/>
      <c r="J51" s="124"/>
      <c r="K51" s="124"/>
      <c r="L51" s="124"/>
      <c r="M51" s="124"/>
      <c r="N51" s="116"/>
      <c r="O51" s="116"/>
      <c r="P51" s="116"/>
    </row>
    <row r="52" spans="1:16" s="34" customFormat="1">
      <c r="A52" s="23"/>
      <c r="B52" s="21"/>
      <c r="C52" s="22"/>
      <c r="D52" s="26"/>
      <c r="E52" s="27"/>
      <c r="F52" s="124"/>
      <c r="G52" s="124"/>
      <c r="H52" s="124"/>
      <c r="I52" s="124"/>
      <c r="J52" s="124"/>
      <c r="K52" s="124"/>
      <c r="L52" s="124"/>
      <c r="M52" s="124"/>
      <c r="N52" s="116"/>
      <c r="O52" s="116"/>
      <c r="P52" s="116"/>
    </row>
    <row r="53" spans="1:16" s="34" customFormat="1">
      <c r="A53" s="14" t="s">
        <v>65</v>
      </c>
      <c r="B53" s="35" t="s">
        <v>66</v>
      </c>
      <c r="C53" s="68">
        <v>3004090680.3200002</v>
      </c>
      <c r="D53" s="69">
        <v>1997826361.75</v>
      </c>
      <c r="E53" s="70">
        <v>2127078777.1099999</v>
      </c>
      <c r="F53" s="124"/>
      <c r="G53" s="124"/>
      <c r="H53" s="124"/>
      <c r="I53" s="124"/>
      <c r="J53" s="124"/>
      <c r="K53" s="124"/>
      <c r="L53" s="124"/>
      <c r="M53" s="124"/>
      <c r="N53" s="116"/>
      <c r="O53" s="116"/>
      <c r="P53" s="116"/>
    </row>
    <row r="54" spans="1:16" s="34" customFormat="1">
      <c r="A54" s="23"/>
      <c r="B54" s="36"/>
      <c r="C54" s="37"/>
      <c r="D54" s="71"/>
      <c r="E54" s="72"/>
      <c r="F54" s="124"/>
      <c r="G54" s="124"/>
      <c r="H54" s="124"/>
      <c r="I54" s="124"/>
      <c r="J54" s="124"/>
      <c r="K54" s="124"/>
      <c r="L54" s="124"/>
      <c r="M54" s="124"/>
      <c r="N54" s="116"/>
      <c r="O54" s="116"/>
      <c r="P54" s="116"/>
    </row>
    <row r="55" spans="1:16" s="34" customFormat="1" ht="39.6">
      <c r="A55" s="20" t="s">
        <v>67</v>
      </c>
      <c r="B55" s="38" t="s">
        <v>68</v>
      </c>
      <c r="C55" s="37">
        <v>2861960701.29</v>
      </c>
      <c r="D55" s="71">
        <v>1860430361.75</v>
      </c>
      <c r="E55" s="72">
        <v>1989682777.1099999</v>
      </c>
      <c r="F55" s="128"/>
      <c r="G55" s="128"/>
      <c r="H55" s="128"/>
      <c r="I55" s="124"/>
      <c r="J55" s="124"/>
      <c r="K55" s="124"/>
      <c r="L55" s="124"/>
      <c r="M55" s="124"/>
      <c r="N55" s="116"/>
      <c r="O55" s="116"/>
      <c r="P55" s="116"/>
    </row>
    <row r="56" spans="1:16" s="89" customFormat="1" ht="26.4">
      <c r="A56" s="86" t="s">
        <v>69</v>
      </c>
      <c r="B56" s="87" t="s">
        <v>70</v>
      </c>
      <c r="C56" s="16">
        <v>459597927.19</v>
      </c>
      <c r="D56" s="59">
        <v>555534416.65999997</v>
      </c>
      <c r="E56" s="60">
        <v>584348084.79999995</v>
      </c>
      <c r="F56" s="125"/>
      <c r="G56" s="125"/>
      <c r="H56" s="125"/>
      <c r="I56" s="125"/>
      <c r="J56" s="125"/>
      <c r="K56" s="125"/>
      <c r="L56" s="125"/>
      <c r="M56" s="125"/>
      <c r="N56" s="117"/>
      <c r="O56" s="117"/>
      <c r="P56" s="117"/>
    </row>
    <row r="57" spans="1:16" s="17" customFormat="1" ht="26.4">
      <c r="A57" s="40" t="s">
        <v>71</v>
      </c>
      <c r="B57" s="38" t="s">
        <v>72</v>
      </c>
      <c r="C57" s="22">
        <v>78849761.290000007</v>
      </c>
      <c r="D57" s="26">
        <v>70405204.780000001</v>
      </c>
      <c r="E57" s="27">
        <v>82469353.299999997</v>
      </c>
      <c r="F57" s="123"/>
      <c r="G57" s="123"/>
      <c r="H57" s="123"/>
      <c r="I57" s="123"/>
      <c r="J57" s="123"/>
      <c r="K57" s="123"/>
      <c r="L57" s="123"/>
      <c r="M57" s="123"/>
      <c r="N57" s="115"/>
      <c r="O57" s="115"/>
      <c r="P57" s="115"/>
    </row>
    <row r="58" spans="1:16" s="17" customFormat="1" ht="52.8">
      <c r="A58" s="40" t="s">
        <v>73</v>
      </c>
      <c r="B58" s="38" t="s">
        <v>123</v>
      </c>
      <c r="C58" s="22">
        <v>380748165.89999998</v>
      </c>
      <c r="D58" s="26">
        <v>485129211.88</v>
      </c>
      <c r="E58" s="27">
        <v>501878731.5</v>
      </c>
      <c r="F58" s="123"/>
      <c r="G58" s="123"/>
      <c r="H58" s="123"/>
      <c r="I58" s="123"/>
      <c r="J58" s="123"/>
      <c r="K58" s="123"/>
      <c r="L58" s="123"/>
      <c r="M58" s="123"/>
      <c r="N58" s="115"/>
      <c r="O58" s="115"/>
      <c r="P58" s="115"/>
    </row>
    <row r="59" spans="1:16" s="17" customFormat="1">
      <c r="A59" s="41"/>
      <c r="B59" s="42"/>
      <c r="C59" s="22"/>
      <c r="D59" s="26"/>
      <c r="E59" s="27"/>
      <c r="F59" s="123"/>
      <c r="G59" s="123"/>
      <c r="H59" s="123"/>
      <c r="I59" s="123"/>
      <c r="J59" s="123"/>
      <c r="K59" s="123"/>
      <c r="L59" s="123"/>
      <c r="M59" s="123"/>
      <c r="N59" s="115"/>
      <c r="O59" s="115"/>
      <c r="P59" s="115"/>
    </row>
    <row r="60" spans="1:16" s="89" customFormat="1" ht="39.6">
      <c r="A60" s="86" t="s">
        <v>74</v>
      </c>
      <c r="B60" s="90" t="s">
        <v>75</v>
      </c>
      <c r="C60" s="16">
        <v>335931957.63</v>
      </c>
      <c r="D60" s="59">
        <v>339138626.73000002</v>
      </c>
      <c r="E60" s="60">
        <v>354497529.18000001</v>
      </c>
      <c r="F60" s="125"/>
      <c r="G60" s="125"/>
      <c r="H60" s="125"/>
      <c r="I60" s="125"/>
      <c r="J60" s="125"/>
      <c r="K60" s="125"/>
      <c r="L60" s="125"/>
      <c r="M60" s="125"/>
      <c r="N60" s="117"/>
      <c r="O60" s="117"/>
      <c r="P60" s="117"/>
    </row>
    <row r="61" spans="1:16" s="17" customFormat="1" ht="52.8">
      <c r="A61" s="40" t="s">
        <v>77</v>
      </c>
      <c r="B61" s="38" t="s">
        <v>78</v>
      </c>
      <c r="C61" s="22">
        <v>18317821.150000002</v>
      </c>
      <c r="D61" s="26">
        <v>17605408.140000001</v>
      </c>
      <c r="E61" s="27">
        <v>16887506.799999997</v>
      </c>
      <c r="F61" s="123"/>
      <c r="G61" s="123"/>
      <c r="H61" s="123"/>
      <c r="I61" s="123"/>
      <c r="J61" s="123"/>
      <c r="K61" s="123"/>
      <c r="L61" s="123"/>
      <c r="M61" s="123"/>
      <c r="N61" s="115"/>
      <c r="O61" s="115"/>
      <c r="P61" s="115"/>
    </row>
    <row r="62" spans="1:16" s="17" customFormat="1" ht="52.2" customHeight="1">
      <c r="A62" s="40" t="s">
        <v>142</v>
      </c>
      <c r="B62" s="38" t="s">
        <v>145</v>
      </c>
      <c r="C62" s="22">
        <v>1209409</v>
      </c>
      <c r="D62" s="26"/>
      <c r="E62" s="27"/>
      <c r="F62" s="123"/>
      <c r="G62" s="123"/>
      <c r="H62" s="123"/>
      <c r="I62" s="123"/>
      <c r="J62" s="123"/>
      <c r="K62" s="123"/>
      <c r="L62" s="123"/>
      <c r="M62" s="123"/>
      <c r="N62" s="115"/>
      <c r="O62" s="115"/>
      <c r="P62" s="115"/>
    </row>
    <row r="63" spans="1:16" s="17" customFormat="1" ht="66">
      <c r="A63" s="40" t="s">
        <v>79</v>
      </c>
      <c r="B63" s="43" t="s">
        <v>124</v>
      </c>
      <c r="C63" s="22">
        <v>324698.40999999997</v>
      </c>
      <c r="D63" s="26">
        <v>325110.75</v>
      </c>
      <c r="E63" s="27">
        <v>333599.11</v>
      </c>
      <c r="F63" s="123"/>
      <c r="G63" s="123"/>
      <c r="H63" s="123"/>
      <c r="I63" s="123"/>
      <c r="J63" s="123"/>
      <c r="K63" s="123"/>
      <c r="L63" s="123"/>
      <c r="M63" s="123"/>
      <c r="N63" s="115"/>
      <c r="O63" s="115"/>
      <c r="P63" s="115"/>
    </row>
    <row r="64" spans="1:16" s="17" customFormat="1" ht="52.8">
      <c r="A64" s="40" t="s">
        <v>80</v>
      </c>
      <c r="B64" s="38" t="s">
        <v>147</v>
      </c>
      <c r="C64" s="22">
        <v>307166640</v>
      </c>
      <c r="D64" s="26">
        <v>318999400</v>
      </c>
      <c r="E64" s="27">
        <v>335057530</v>
      </c>
      <c r="F64" s="123"/>
      <c r="G64" s="123"/>
      <c r="H64" s="123"/>
      <c r="I64" s="123"/>
      <c r="J64" s="123"/>
      <c r="K64" s="123"/>
      <c r="L64" s="123"/>
      <c r="M64" s="123"/>
      <c r="N64" s="115"/>
      <c r="O64" s="115"/>
      <c r="P64" s="115"/>
    </row>
    <row r="65" spans="1:16" s="17" customFormat="1" ht="52.2" customHeight="1">
      <c r="A65" s="40" t="s">
        <v>138</v>
      </c>
      <c r="B65" s="38" t="s">
        <v>81</v>
      </c>
      <c r="C65" s="22">
        <v>2722317.84</v>
      </c>
      <c r="D65" s="26"/>
      <c r="E65" s="27"/>
      <c r="F65" s="123"/>
      <c r="G65" s="123"/>
      <c r="H65" s="123"/>
      <c r="I65" s="123"/>
      <c r="J65" s="123"/>
      <c r="K65" s="123"/>
      <c r="L65" s="123"/>
      <c r="M65" s="123"/>
      <c r="N65" s="115"/>
      <c r="O65" s="115"/>
      <c r="P65" s="115"/>
    </row>
    <row r="66" spans="1:16" s="17" customFormat="1" ht="52.8">
      <c r="A66" s="40" t="s">
        <v>82</v>
      </c>
      <c r="B66" s="43" t="s">
        <v>83</v>
      </c>
      <c r="C66" s="22">
        <v>227539.47999999998</v>
      </c>
      <c r="D66" s="26">
        <v>227539.47999999998</v>
      </c>
      <c r="E66" s="27">
        <v>227539.47999999998</v>
      </c>
      <c r="F66" s="123"/>
      <c r="G66" s="123"/>
      <c r="H66" s="123"/>
      <c r="I66" s="123"/>
      <c r="J66" s="123"/>
      <c r="K66" s="123"/>
      <c r="L66" s="123"/>
      <c r="M66" s="123"/>
      <c r="N66" s="115"/>
      <c r="O66" s="115"/>
      <c r="P66" s="115"/>
    </row>
    <row r="67" spans="1:16" s="17" customFormat="1" ht="39.6">
      <c r="A67" s="40" t="s">
        <v>84</v>
      </c>
      <c r="B67" s="44" t="s">
        <v>83</v>
      </c>
      <c r="C67" s="22">
        <v>1050000</v>
      </c>
      <c r="D67" s="26">
        <v>945000</v>
      </c>
      <c r="E67" s="27">
        <v>945000</v>
      </c>
      <c r="F67" s="123"/>
      <c r="G67" s="123"/>
      <c r="H67" s="123"/>
      <c r="I67" s="123"/>
      <c r="J67" s="123"/>
      <c r="K67" s="123"/>
      <c r="L67" s="123"/>
      <c r="M67" s="123"/>
      <c r="N67" s="115"/>
      <c r="O67" s="115"/>
      <c r="P67" s="115"/>
    </row>
    <row r="68" spans="1:16" s="17" customFormat="1" ht="66">
      <c r="A68" s="40" t="s">
        <v>85</v>
      </c>
      <c r="B68" s="38" t="s">
        <v>83</v>
      </c>
      <c r="C68" s="22">
        <v>245775.75</v>
      </c>
      <c r="D68" s="26">
        <v>255612.36</v>
      </c>
      <c r="E68" s="27">
        <v>265797.78999999998</v>
      </c>
      <c r="F68" s="123"/>
      <c r="G68" s="123"/>
      <c r="H68" s="123"/>
      <c r="I68" s="123"/>
      <c r="J68" s="123"/>
      <c r="K68" s="123"/>
      <c r="L68" s="123"/>
      <c r="M68" s="123"/>
      <c r="N68" s="115"/>
      <c r="O68" s="115"/>
      <c r="P68" s="115"/>
    </row>
    <row r="69" spans="1:16" s="17" customFormat="1" ht="94.5" customHeight="1">
      <c r="A69" s="40" t="s">
        <v>122</v>
      </c>
      <c r="B69" s="38" t="s">
        <v>83</v>
      </c>
      <c r="C69" s="22">
        <v>3372060</v>
      </c>
      <c r="D69" s="26">
        <v>0</v>
      </c>
      <c r="E69" s="27">
        <v>0</v>
      </c>
      <c r="F69" s="123"/>
      <c r="G69" s="123"/>
      <c r="H69" s="123"/>
      <c r="I69" s="123"/>
      <c r="J69" s="123"/>
      <c r="K69" s="123"/>
      <c r="L69" s="123"/>
      <c r="M69" s="123"/>
      <c r="N69" s="115"/>
      <c r="O69" s="115"/>
      <c r="P69" s="115"/>
    </row>
    <row r="70" spans="1:16" s="17" customFormat="1" ht="39.6" customHeight="1">
      <c r="A70" s="40" t="s">
        <v>144</v>
      </c>
      <c r="B70" s="38" t="s">
        <v>83</v>
      </c>
      <c r="C70" s="22">
        <v>515140</v>
      </c>
      <c r="D70" s="26">
        <v>0</v>
      </c>
      <c r="E70" s="27"/>
      <c r="F70" s="123"/>
      <c r="G70" s="123"/>
      <c r="H70" s="123"/>
      <c r="I70" s="123"/>
      <c r="J70" s="123"/>
      <c r="K70" s="123"/>
      <c r="L70" s="123"/>
      <c r="M70" s="123"/>
      <c r="N70" s="115"/>
      <c r="O70" s="115"/>
      <c r="P70" s="115"/>
    </row>
    <row r="71" spans="1:16" s="17" customFormat="1" ht="39.6" customHeight="1">
      <c r="A71" s="40" t="s">
        <v>143</v>
      </c>
      <c r="B71" s="38" t="s">
        <v>83</v>
      </c>
      <c r="C71" s="22">
        <v>780556</v>
      </c>
      <c r="D71" s="26">
        <v>780556</v>
      </c>
      <c r="E71" s="27">
        <v>780556</v>
      </c>
      <c r="F71" s="123"/>
      <c r="G71" s="123"/>
      <c r="H71" s="123"/>
      <c r="I71" s="123"/>
      <c r="J71" s="123"/>
      <c r="K71" s="123"/>
      <c r="L71" s="123"/>
      <c r="M71" s="123"/>
      <c r="N71" s="115"/>
      <c r="O71" s="115"/>
      <c r="P71" s="115"/>
    </row>
    <row r="72" spans="1:16">
      <c r="A72" s="41"/>
      <c r="B72" s="42"/>
      <c r="C72" s="22"/>
      <c r="D72" s="26"/>
      <c r="E72" s="27"/>
    </row>
    <row r="73" spans="1:16" s="88" customFormat="1" ht="26.4">
      <c r="A73" s="86" t="s">
        <v>86</v>
      </c>
      <c r="B73" s="90" t="s">
        <v>87</v>
      </c>
      <c r="C73" s="16">
        <v>961635417.48000002</v>
      </c>
      <c r="D73" s="59">
        <v>959792305.65999997</v>
      </c>
      <c r="E73" s="60">
        <v>964395948.87</v>
      </c>
      <c r="F73" s="125"/>
      <c r="G73" s="125"/>
      <c r="H73" s="125"/>
      <c r="I73" s="125"/>
      <c r="J73" s="125"/>
      <c r="K73" s="125"/>
      <c r="L73" s="125"/>
      <c r="M73" s="125"/>
      <c r="N73" s="117"/>
      <c r="O73" s="117"/>
      <c r="P73" s="117"/>
    </row>
    <row r="74" spans="1:16" s="3" customFormat="1" ht="26.4">
      <c r="A74" s="40" t="s">
        <v>88</v>
      </c>
      <c r="B74" s="43" t="s">
        <v>89</v>
      </c>
      <c r="C74" s="22">
        <v>451206.49</v>
      </c>
      <c r="D74" s="26">
        <v>455268.55</v>
      </c>
      <c r="E74" s="27">
        <v>471679.29</v>
      </c>
      <c r="F74" s="123"/>
      <c r="G74" s="123"/>
      <c r="H74" s="123"/>
      <c r="I74" s="123"/>
      <c r="J74" s="123"/>
      <c r="K74" s="123"/>
      <c r="L74" s="123"/>
      <c r="M74" s="123"/>
      <c r="N74" s="115"/>
      <c r="O74" s="115"/>
      <c r="P74" s="115"/>
    </row>
    <row r="75" spans="1:16" s="3" customFormat="1" ht="66">
      <c r="A75" s="40" t="s">
        <v>90</v>
      </c>
      <c r="B75" s="38" t="s">
        <v>89</v>
      </c>
      <c r="C75" s="22">
        <v>14000</v>
      </c>
      <c r="D75" s="26">
        <v>14000</v>
      </c>
      <c r="E75" s="27">
        <v>14000</v>
      </c>
      <c r="F75" s="123"/>
      <c r="G75" s="123"/>
      <c r="H75" s="123"/>
      <c r="I75" s="123"/>
      <c r="J75" s="123"/>
      <c r="K75" s="123"/>
      <c r="L75" s="123"/>
      <c r="M75" s="123"/>
      <c r="N75" s="115"/>
      <c r="O75" s="115"/>
      <c r="P75" s="115"/>
    </row>
    <row r="76" spans="1:16" s="3" customFormat="1" ht="26.4">
      <c r="A76" s="40" t="s">
        <v>91</v>
      </c>
      <c r="B76" s="38" t="s">
        <v>89</v>
      </c>
      <c r="C76" s="22">
        <v>35000</v>
      </c>
      <c r="D76" s="26">
        <v>35000</v>
      </c>
      <c r="E76" s="27">
        <v>35000</v>
      </c>
      <c r="F76" s="123"/>
      <c r="G76" s="123"/>
      <c r="H76" s="123"/>
      <c r="I76" s="123"/>
      <c r="J76" s="123"/>
      <c r="K76" s="123"/>
      <c r="L76" s="123"/>
      <c r="M76" s="123"/>
      <c r="N76" s="115"/>
      <c r="O76" s="115"/>
      <c r="P76" s="115"/>
    </row>
    <row r="77" spans="1:16" s="3" customFormat="1" ht="66">
      <c r="A77" s="40" t="s">
        <v>92</v>
      </c>
      <c r="B77" s="38" t="s">
        <v>89</v>
      </c>
      <c r="C77" s="22">
        <v>4663289.97</v>
      </c>
      <c r="D77" s="26">
        <v>4849832.93</v>
      </c>
      <c r="E77" s="27">
        <v>5043758.0999999996</v>
      </c>
      <c r="F77" s="123"/>
      <c r="G77" s="123"/>
      <c r="H77" s="123"/>
      <c r="I77" s="123"/>
      <c r="J77" s="123"/>
      <c r="K77" s="123"/>
      <c r="L77" s="123"/>
      <c r="M77" s="123"/>
      <c r="N77" s="115"/>
      <c r="O77" s="115"/>
      <c r="P77" s="115"/>
    </row>
    <row r="78" spans="1:16" s="3" customFormat="1" ht="79.2">
      <c r="A78" s="40" t="s">
        <v>93</v>
      </c>
      <c r="B78" s="38" t="s">
        <v>89</v>
      </c>
      <c r="C78" s="22">
        <v>56017990.280000001</v>
      </c>
      <c r="D78" s="26">
        <v>59023646.920000002</v>
      </c>
      <c r="E78" s="27">
        <v>59023620.75</v>
      </c>
      <c r="F78" s="123"/>
      <c r="G78" s="123"/>
      <c r="H78" s="123"/>
      <c r="I78" s="123"/>
      <c r="J78" s="123"/>
      <c r="K78" s="123"/>
      <c r="L78" s="123"/>
      <c r="M78" s="123"/>
      <c r="N78" s="115"/>
      <c r="O78" s="115"/>
      <c r="P78" s="115"/>
    </row>
    <row r="79" spans="1:16" s="17" customFormat="1" ht="52.8">
      <c r="A79" s="45" t="s">
        <v>126</v>
      </c>
      <c r="B79" s="38" t="s">
        <v>89</v>
      </c>
      <c r="C79" s="22">
        <v>22927352.84</v>
      </c>
      <c r="D79" s="26">
        <v>0</v>
      </c>
      <c r="E79" s="27">
        <v>0</v>
      </c>
      <c r="F79" s="123"/>
      <c r="G79" s="123"/>
      <c r="H79" s="123"/>
      <c r="I79" s="123"/>
      <c r="J79" s="123"/>
      <c r="K79" s="123"/>
      <c r="L79" s="123"/>
      <c r="M79" s="123"/>
      <c r="N79" s="115"/>
      <c r="O79" s="115"/>
      <c r="P79" s="115"/>
    </row>
    <row r="80" spans="1:16" s="17" customFormat="1" ht="52.8">
      <c r="A80" s="45" t="s">
        <v>127</v>
      </c>
      <c r="B80" s="38" t="s">
        <v>89</v>
      </c>
      <c r="C80" s="22">
        <v>467905.16</v>
      </c>
      <c r="D80" s="26">
        <v>0</v>
      </c>
      <c r="E80" s="27">
        <v>0</v>
      </c>
      <c r="F80" s="123"/>
      <c r="G80" s="123"/>
      <c r="H80" s="123"/>
      <c r="I80" s="123"/>
      <c r="J80" s="123"/>
      <c r="K80" s="123"/>
      <c r="L80" s="123"/>
      <c r="M80" s="123"/>
      <c r="N80" s="115"/>
      <c r="O80" s="115"/>
      <c r="P80" s="115"/>
    </row>
    <row r="81" spans="1:16" s="3" customFormat="1" ht="52.8">
      <c r="A81" s="40" t="s">
        <v>94</v>
      </c>
      <c r="B81" s="38" t="s">
        <v>95</v>
      </c>
      <c r="C81" s="22">
        <v>7746536.7000000002</v>
      </c>
      <c r="D81" s="26">
        <v>7231730</v>
      </c>
      <c r="E81" s="27">
        <v>4510720</v>
      </c>
      <c r="F81" s="123"/>
      <c r="G81" s="123"/>
      <c r="H81" s="123"/>
      <c r="I81" s="123"/>
      <c r="J81" s="123"/>
      <c r="K81" s="123"/>
      <c r="L81" s="123"/>
      <c r="M81" s="123"/>
      <c r="N81" s="115"/>
      <c r="O81" s="115"/>
      <c r="P81" s="115"/>
    </row>
    <row r="82" spans="1:16" s="3" customFormat="1" ht="66">
      <c r="A82" s="40" t="s">
        <v>96</v>
      </c>
      <c r="B82" s="38" t="s">
        <v>97</v>
      </c>
      <c r="C82" s="22">
        <v>7208714.6299999999</v>
      </c>
      <c r="D82" s="26">
        <v>7636575.6600000001</v>
      </c>
      <c r="E82" s="27">
        <v>7895839.2599999998</v>
      </c>
      <c r="F82" s="123"/>
      <c r="G82" s="123"/>
      <c r="H82" s="123"/>
      <c r="I82" s="123"/>
      <c r="J82" s="123"/>
      <c r="K82" s="123"/>
      <c r="L82" s="123"/>
      <c r="M82" s="123"/>
      <c r="N82" s="115"/>
      <c r="O82" s="115"/>
      <c r="P82" s="115"/>
    </row>
    <row r="83" spans="1:16" s="3" customFormat="1" ht="52.8">
      <c r="A83" s="45" t="s">
        <v>98</v>
      </c>
      <c r="B83" s="38" t="s">
        <v>99</v>
      </c>
      <c r="C83" s="22">
        <v>2894337.15</v>
      </c>
      <c r="D83" s="26">
        <v>3197333.1500000004</v>
      </c>
      <c r="E83" s="27">
        <v>3503068.9499999997</v>
      </c>
      <c r="F83" s="123"/>
      <c r="G83" s="123"/>
      <c r="H83" s="123"/>
      <c r="I83" s="123"/>
      <c r="J83" s="123"/>
      <c r="K83" s="123"/>
      <c r="L83" s="123"/>
      <c r="M83" s="123"/>
      <c r="N83" s="115"/>
      <c r="O83" s="115"/>
      <c r="P83" s="115"/>
    </row>
    <row r="84" spans="1:16" s="3" customFormat="1" ht="52.8">
      <c r="A84" s="40" t="s">
        <v>100</v>
      </c>
      <c r="B84" s="38" t="s">
        <v>101</v>
      </c>
      <c r="C84" s="22">
        <v>5186.05</v>
      </c>
      <c r="D84" s="26">
        <v>5385.9</v>
      </c>
      <c r="E84" s="27">
        <v>131003.95999999999</v>
      </c>
      <c r="F84" s="123"/>
      <c r="G84" s="123"/>
      <c r="H84" s="123"/>
      <c r="I84" s="123"/>
      <c r="J84" s="123"/>
      <c r="K84" s="123"/>
      <c r="L84" s="123"/>
      <c r="M84" s="123"/>
      <c r="N84" s="115"/>
      <c r="O84" s="115"/>
      <c r="P84" s="115"/>
    </row>
    <row r="85" spans="1:16" s="3" customFormat="1" ht="52.8">
      <c r="A85" s="46" t="s">
        <v>102</v>
      </c>
      <c r="B85" s="38" t="s">
        <v>103</v>
      </c>
      <c r="C85" s="22">
        <v>29900775</v>
      </c>
      <c r="D85" s="26">
        <v>30279350</v>
      </c>
      <c r="E85" s="27">
        <v>30027030</v>
      </c>
      <c r="F85" s="123"/>
      <c r="G85" s="123"/>
      <c r="H85" s="123"/>
      <c r="I85" s="123"/>
      <c r="J85" s="123"/>
      <c r="K85" s="123"/>
      <c r="L85" s="123"/>
      <c r="M85" s="123"/>
      <c r="N85" s="115"/>
      <c r="O85" s="115"/>
      <c r="P85" s="115"/>
    </row>
    <row r="86" spans="1:16" s="3" customFormat="1" ht="26.4">
      <c r="A86" s="40" t="s">
        <v>104</v>
      </c>
      <c r="B86" s="38" t="s">
        <v>105</v>
      </c>
      <c r="C86" s="22">
        <v>8677923.2799999993</v>
      </c>
      <c r="D86" s="26">
        <v>8755102.5099999998</v>
      </c>
      <c r="E86" s="27">
        <v>9066906.6099999994</v>
      </c>
      <c r="F86" s="123"/>
      <c r="G86" s="123"/>
      <c r="H86" s="123"/>
      <c r="I86" s="123"/>
      <c r="J86" s="123"/>
      <c r="K86" s="123"/>
      <c r="L86" s="123"/>
      <c r="M86" s="123"/>
      <c r="N86" s="115"/>
      <c r="O86" s="115"/>
      <c r="P86" s="115"/>
    </row>
    <row r="87" spans="1:16" s="3" customFormat="1" ht="26.4">
      <c r="A87" s="40" t="s">
        <v>106</v>
      </c>
      <c r="B87" s="38" t="s">
        <v>107</v>
      </c>
      <c r="C87" s="22">
        <v>780010300</v>
      </c>
      <c r="D87" s="26">
        <v>813691700</v>
      </c>
      <c r="E87" s="27">
        <v>820055300</v>
      </c>
      <c r="F87" s="123"/>
      <c r="G87" s="123"/>
      <c r="H87" s="123"/>
      <c r="I87" s="123"/>
      <c r="J87" s="123"/>
      <c r="K87" s="123"/>
      <c r="L87" s="123"/>
      <c r="M87" s="123"/>
      <c r="N87" s="115"/>
      <c r="O87" s="115"/>
      <c r="P87" s="115"/>
    </row>
    <row r="88" spans="1:16" s="3" customFormat="1" ht="52.8">
      <c r="A88" s="40" t="s">
        <v>108</v>
      </c>
      <c r="B88" s="38" t="s">
        <v>107</v>
      </c>
      <c r="C88" s="22">
        <v>40614899.930000007</v>
      </c>
      <c r="D88" s="26">
        <v>24617380.039999999</v>
      </c>
      <c r="E88" s="27">
        <v>24618021.949999999</v>
      </c>
      <c r="F88" s="123"/>
      <c r="G88" s="123"/>
      <c r="H88" s="123"/>
      <c r="I88" s="123"/>
      <c r="J88" s="123"/>
      <c r="K88" s="123"/>
      <c r="L88" s="123"/>
      <c r="M88" s="123"/>
      <c r="N88" s="115"/>
      <c r="O88" s="115"/>
      <c r="P88" s="115"/>
    </row>
    <row r="89" spans="1:16" s="3" customFormat="1">
      <c r="A89" s="40"/>
      <c r="B89" s="38"/>
      <c r="C89" s="22"/>
      <c r="D89" s="26"/>
      <c r="E89" s="27"/>
      <c r="F89" s="123"/>
      <c r="G89" s="123"/>
      <c r="H89" s="123"/>
      <c r="I89" s="123"/>
      <c r="J89" s="123"/>
      <c r="K89" s="123"/>
      <c r="L89" s="123"/>
      <c r="M89" s="123"/>
      <c r="N89" s="115"/>
      <c r="O89" s="115"/>
      <c r="P89" s="115"/>
    </row>
    <row r="90" spans="1:16" s="88" customFormat="1">
      <c r="A90" s="86" t="s">
        <v>109</v>
      </c>
      <c r="B90" s="90" t="s">
        <v>110</v>
      </c>
      <c r="C90" s="16">
        <v>1104795398.99</v>
      </c>
      <c r="D90" s="59">
        <v>5965012.7000000002</v>
      </c>
      <c r="E90" s="60">
        <v>86441214.260000005</v>
      </c>
      <c r="F90" s="125"/>
      <c r="G90" s="125"/>
      <c r="H90" s="125"/>
      <c r="I90" s="125"/>
      <c r="J90" s="125"/>
      <c r="K90" s="125"/>
      <c r="L90" s="125"/>
      <c r="M90" s="125"/>
      <c r="N90" s="117"/>
      <c r="O90" s="117"/>
      <c r="P90" s="117"/>
    </row>
    <row r="91" spans="1:16" s="88" customFormat="1" ht="79.2">
      <c r="A91" s="40" t="s">
        <v>135</v>
      </c>
      <c r="B91" s="38" t="s">
        <v>112</v>
      </c>
      <c r="C91" s="22">
        <v>4396968.58</v>
      </c>
      <c r="D91" s="26">
        <v>4396968.58</v>
      </c>
      <c r="E91" s="27">
        <v>5315495.72</v>
      </c>
      <c r="F91" s="125"/>
      <c r="G91" s="125"/>
      <c r="H91" s="125"/>
      <c r="I91" s="125"/>
      <c r="J91" s="125"/>
      <c r="K91" s="125"/>
      <c r="L91" s="125"/>
      <c r="M91" s="125"/>
      <c r="N91" s="117"/>
      <c r="O91" s="117"/>
      <c r="P91" s="117"/>
    </row>
    <row r="92" spans="1:16" ht="26.4">
      <c r="A92" s="40" t="s">
        <v>111</v>
      </c>
      <c r="B92" s="38" t="s">
        <v>112</v>
      </c>
      <c r="C92" s="22">
        <v>1595820.1</v>
      </c>
      <c r="D92" s="26">
        <v>1568044.12</v>
      </c>
      <c r="E92" s="27">
        <v>1568044.12</v>
      </c>
    </row>
    <row r="93" spans="1:16" ht="118.8">
      <c r="A93" s="40" t="s">
        <v>113</v>
      </c>
      <c r="B93" s="38" t="s">
        <v>112</v>
      </c>
      <c r="C93" s="22">
        <v>19631.310000000001</v>
      </c>
      <c r="D93" s="26">
        <v>0</v>
      </c>
      <c r="E93" s="27">
        <v>0</v>
      </c>
    </row>
    <row r="94" spans="1:16" ht="39.6">
      <c r="A94" s="40" t="s">
        <v>114</v>
      </c>
      <c r="B94" s="38" t="s">
        <v>112</v>
      </c>
      <c r="C94" s="22">
        <v>73120000</v>
      </c>
      <c r="D94" s="26">
        <v>0</v>
      </c>
      <c r="E94" s="27">
        <v>0</v>
      </c>
    </row>
    <row r="95" spans="1:16" ht="39.6">
      <c r="A95" s="40" t="s">
        <v>132</v>
      </c>
      <c r="B95" s="38" t="s">
        <v>112</v>
      </c>
      <c r="C95" s="22">
        <v>13629179</v>
      </c>
      <c r="D95" s="26"/>
      <c r="E95" s="27">
        <v>0</v>
      </c>
    </row>
    <row r="96" spans="1:16" ht="52.8">
      <c r="A96" s="40" t="s">
        <v>133</v>
      </c>
      <c r="B96" s="38" t="s">
        <v>112</v>
      </c>
      <c r="C96" s="22">
        <v>1383800</v>
      </c>
      <c r="D96" s="26"/>
      <c r="E96" s="27">
        <v>0</v>
      </c>
    </row>
    <row r="97" spans="1:16" ht="39.6">
      <c r="A97" s="40" t="s">
        <v>139</v>
      </c>
      <c r="B97" s="38" t="s">
        <v>112</v>
      </c>
      <c r="C97" s="22">
        <v>30575020.420000002</v>
      </c>
      <c r="D97" s="26"/>
      <c r="E97" s="27">
        <v>0</v>
      </c>
    </row>
    <row r="98" spans="1:16" ht="39.6">
      <c r="A98" s="40" t="s">
        <v>140</v>
      </c>
      <c r="B98" s="38" t="s">
        <v>112</v>
      </c>
      <c r="C98" s="22">
        <v>0</v>
      </c>
      <c r="D98" s="26"/>
      <c r="E98" s="27">
        <v>79557674.420000002</v>
      </c>
    </row>
    <row r="99" spans="1:16" ht="66">
      <c r="A99" s="40" t="s">
        <v>137</v>
      </c>
      <c r="B99" s="38" t="s">
        <v>112</v>
      </c>
      <c r="C99" s="22">
        <v>2774979.58</v>
      </c>
      <c r="D99" s="26"/>
      <c r="E99" s="27">
        <v>0</v>
      </c>
    </row>
    <row r="100" spans="1:16" ht="66">
      <c r="A100" s="40" t="s">
        <v>146</v>
      </c>
      <c r="B100" s="38" t="s">
        <v>112</v>
      </c>
      <c r="C100" s="22">
        <v>977300000</v>
      </c>
      <c r="D100" s="26"/>
      <c r="E100" s="27"/>
    </row>
    <row r="101" spans="1:16">
      <c r="A101" s="40"/>
      <c r="B101" s="38"/>
      <c r="C101" s="22"/>
      <c r="D101" s="26"/>
      <c r="E101" s="27"/>
    </row>
    <row r="102" spans="1:16" s="92" customFormat="1">
      <c r="A102" s="173" t="s">
        <v>115</v>
      </c>
      <c r="B102" s="87" t="s">
        <v>116</v>
      </c>
      <c r="C102" s="16">
        <v>142129979.03</v>
      </c>
      <c r="D102" s="59">
        <v>137396000</v>
      </c>
      <c r="E102" s="60">
        <v>137396000</v>
      </c>
      <c r="F102" s="126"/>
      <c r="G102" s="126"/>
      <c r="H102" s="126"/>
      <c r="I102" s="126"/>
      <c r="J102" s="126"/>
      <c r="K102" s="126"/>
      <c r="L102" s="126"/>
      <c r="M102" s="126"/>
      <c r="N102" s="118"/>
      <c r="O102" s="118"/>
      <c r="P102" s="118"/>
    </row>
    <row r="103" spans="1:16" s="49" customFormat="1" ht="26.4">
      <c r="A103" s="174" t="s">
        <v>117</v>
      </c>
      <c r="B103" s="48" t="s">
        <v>118</v>
      </c>
      <c r="C103" s="22">
        <v>4733979.03</v>
      </c>
      <c r="D103" s="26">
        <v>0</v>
      </c>
      <c r="E103" s="27">
        <v>0</v>
      </c>
      <c r="F103" s="127"/>
      <c r="G103" s="127"/>
      <c r="H103" s="127"/>
      <c r="I103" s="127"/>
      <c r="J103" s="127"/>
      <c r="K103" s="127"/>
      <c r="L103" s="127"/>
      <c r="M103" s="127"/>
      <c r="N103" s="119"/>
      <c r="O103" s="119"/>
      <c r="P103" s="119"/>
    </row>
    <row r="104" spans="1:16" ht="52.8">
      <c r="A104" s="174" t="s">
        <v>148</v>
      </c>
      <c r="B104" s="51" t="s">
        <v>118</v>
      </c>
      <c r="C104" s="52">
        <v>137396000</v>
      </c>
      <c r="D104" s="73">
        <v>137396000</v>
      </c>
      <c r="E104" s="74">
        <v>137396000</v>
      </c>
    </row>
    <row r="105" spans="1:16">
      <c r="A105" s="166"/>
      <c r="B105" s="54"/>
      <c r="C105" s="55"/>
      <c r="D105" s="75"/>
      <c r="E105" s="76"/>
    </row>
    <row r="106" spans="1:16">
      <c r="A106" s="53" t="s">
        <v>119</v>
      </c>
      <c r="B106" s="175"/>
      <c r="C106" s="184">
        <v>3457856579.73</v>
      </c>
      <c r="D106" s="184">
        <v>2426230918.75</v>
      </c>
      <c r="E106" s="184">
        <v>2565709517.1099997</v>
      </c>
    </row>
    <row r="107" spans="1:16">
      <c r="C107" s="129"/>
      <c r="D107" s="129"/>
      <c r="E107" s="129"/>
      <c r="F107" s="129"/>
      <c r="G107" s="129"/>
      <c r="H107" s="129"/>
      <c r="I107" s="129"/>
    </row>
    <row r="108" spans="1:16">
      <c r="C108" s="129"/>
      <c r="D108" s="129"/>
      <c r="E108" s="129"/>
      <c r="F108" s="129"/>
      <c r="G108" s="129"/>
      <c r="H108" s="129"/>
      <c r="I108" s="129"/>
    </row>
    <row r="109" spans="1:16">
      <c r="C109" s="129"/>
      <c r="D109" s="129"/>
      <c r="E109" s="129"/>
      <c r="F109" s="129"/>
      <c r="G109" s="129"/>
      <c r="H109" s="129"/>
      <c r="I109" s="129"/>
    </row>
    <row r="110" spans="1:16">
      <c r="C110" s="58"/>
    </row>
  </sheetData>
  <mergeCells count="10">
    <mergeCell ref="D1:E1"/>
    <mergeCell ref="C2:E2"/>
    <mergeCell ref="A10:A11"/>
    <mergeCell ref="B10:B11"/>
    <mergeCell ref="C10:E10"/>
    <mergeCell ref="D4:E4"/>
    <mergeCell ref="C5:E5"/>
    <mergeCell ref="D7:E7"/>
    <mergeCell ref="C8:E8"/>
    <mergeCell ref="A9:E9"/>
  </mergeCells>
  <pageMargins left="0.70866141732283472" right="0.19685039370078741" top="0.61" bottom="0.47244094488188981" header="0.38" footer="0.31496062992125984"/>
  <pageSetup paperSize="9" scale="8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Доходы на 2024 г.</vt:lpstr>
      <vt:lpstr>ПЗ</vt:lpstr>
      <vt:lpstr>_Приложение</vt:lpstr>
      <vt:lpstr>Приложение</vt:lpstr>
      <vt:lpstr>СД</vt:lpstr>
      <vt:lpstr>_Приложение!Заголовки_для_печати</vt:lpstr>
      <vt:lpstr>'Доходы на 2024 г.'!Заголовки_для_печати</vt:lpstr>
      <vt:lpstr>ПЗ!Заголовки_для_печати</vt:lpstr>
      <vt:lpstr>Приложение!Заголовки_для_печати</vt:lpstr>
      <vt:lpstr>СД!Заголовки_для_печати</vt:lpstr>
      <vt:lpstr>_Приложение!Область_печати</vt:lpstr>
      <vt:lpstr>'Доходы на 2024 г.'!Область_печати</vt:lpstr>
      <vt:lpstr>ПЗ!Область_печати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Bud-Vera</cp:lastModifiedBy>
  <cp:lastPrinted>2024-02-19T09:27:13Z</cp:lastPrinted>
  <dcterms:created xsi:type="dcterms:W3CDTF">2023-10-20T08:31:37Z</dcterms:created>
  <dcterms:modified xsi:type="dcterms:W3CDTF">2024-02-19T11:31:36Z</dcterms:modified>
</cp:coreProperties>
</file>