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15" windowWidth="19320" windowHeight="6405" firstSheet="2" activeTab="2"/>
  </bookViews>
  <sheets>
    <sheet name="для руководства" sheetId="7" state="hidden" r:id="rId1"/>
    <sheet name="доходы по федер бюдж" sheetId="5" state="hidden" r:id="rId2"/>
    <sheet name="Приложение" sheetId="12" r:id="rId3"/>
    <sheet name="ПЗ" sheetId="13" r:id="rId4"/>
    <sheet name="Лист1" sheetId="9" r:id="rId5"/>
  </sheets>
  <definedNames>
    <definedName name="OLE_LINK1" localSheetId="0">'для руководства'!#REF!</definedName>
    <definedName name="OLE_LINK1" localSheetId="1">'доходы по федер бюдж'!#REF!</definedName>
    <definedName name="OLE_LINK1" localSheetId="3">ПЗ!#REF!</definedName>
    <definedName name="OLE_LINK1" localSheetId="2">Приложение!#REF!</definedName>
    <definedName name="_xlnm.Print_Titles" localSheetId="0">'для руководства'!$10:$12</definedName>
    <definedName name="_xlnm.Print_Titles" localSheetId="1">'доходы по федер бюдж'!$10:$12</definedName>
    <definedName name="_xlnm.Print_Titles" localSheetId="3">ПЗ!$3:$4</definedName>
    <definedName name="_xlnm.Print_Titles" localSheetId="2">Приложение!$11:$12</definedName>
    <definedName name="_xlnm.Print_Area" localSheetId="0">'для руководства'!$A$1:$K$193</definedName>
    <definedName name="_xlnm.Print_Area" localSheetId="1">'доходы по федер бюдж'!$A$1:$K$193</definedName>
    <definedName name="_xlnm.Print_Area" localSheetId="3">ПЗ!$A$1:$I$100</definedName>
    <definedName name="_xlnm.Print_Area" localSheetId="2">Приложение!$A$1:$K$108</definedName>
  </definedNames>
  <calcPr calcId="124519"/>
</workbook>
</file>

<file path=xl/calcChain.xml><?xml version="1.0" encoding="utf-8"?>
<calcChain xmlns="http://schemas.openxmlformats.org/spreadsheetml/2006/main">
  <c r="H61" i="12"/>
  <c r="K60"/>
  <c r="H60"/>
  <c r="E60"/>
  <c r="E62"/>
  <c r="H62"/>
  <c r="K62"/>
  <c r="E63"/>
  <c r="H63"/>
  <c r="K63"/>
  <c r="H53" i="13"/>
  <c r="K52"/>
  <c r="H52"/>
  <c r="E52"/>
  <c r="K100" i="12"/>
  <c r="H100"/>
  <c r="K92" i="13"/>
  <c r="K90" s="1"/>
  <c r="H92"/>
  <c r="H90" s="1"/>
  <c r="J90"/>
  <c r="I90"/>
  <c r="G90"/>
  <c r="J98" i="12"/>
  <c r="I98"/>
  <c r="G98"/>
  <c r="K99"/>
  <c r="H99"/>
  <c r="K91" i="13"/>
  <c r="H91"/>
  <c r="F90"/>
  <c r="E90"/>
  <c r="D90"/>
  <c r="C90"/>
  <c r="E92"/>
  <c r="E91"/>
  <c r="F98" i="12"/>
  <c r="D98"/>
  <c r="C98"/>
  <c r="E100"/>
  <c r="E99"/>
  <c r="E98" i="13"/>
  <c r="E97" s="1"/>
  <c r="D97"/>
  <c r="C97"/>
  <c r="K95"/>
  <c r="H95"/>
  <c r="E95"/>
  <c r="K94"/>
  <c r="H94"/>
  <c r="E94"/>
  <c r="K93"/>
  <c r="H93"/>
  <c r="E93"/>
  <c r="K88"/>
  <c r="H88"/>
  <c r="E88"/>
  <c r="K87"/>
  <c r="H87"/>
  <c r="E87"/>
  <c r="K86"/>
  <c r="H86"/>
  <c r="E86"/>
  <c r="E85"/>
  <c r="K84"/>
  <c r="H84"/>
  <c r="E84"/>
  <c r="K83"/>
  <c r="H83"/>
  <c r="E83"/>
  <c r="K82"/>
  <c r="H82"/>
  <c r="E82"/>
  <c r="K81"/>
  <c r="H81"/>
  <c r="E81"/>
  <c r="K80"/>
  <c r="H80"/>
  <c r="E80"/>
  <c r="K79"/>
  <c r="H79"/>
  <c r="E79"/>
  <c r="K78"/>
  <c r="H78"/>
  <c r="E78"/>
  <c r="K77"/>
  <c r="H77"/>
  <c r="E77"/>
  <c r="K76"/>
  <c r="H76"/>
  <c r="E76"/>
  <c r="K75"/>
  <c r="H75"/>
  <c r="H73" s="1"/>
  <c r="E75"/>
  <c r="K74"/>
  <c r="K73" s="1"/>
  <c r="H74"/>
  <c r="E74"/>
  <c r="E73" s="1"/>
  <c r="J73"/>
  <c r="I73"/>
  <c r="G73"/>
  <c r="F73"/>
  <c r="D73"/>
  <c r="C73"/>
  <c r="K71"/>
  <c r="I71"/>
  <c r="H71"/>
  <c r="F71"/>
  <c r="E71"/>
  <c r="K70"/>
  <c r="H70"/>
  <c r="E70"/>
  <c r="K69"/>
  <c r="H69"/>
  <c r="E69"/>
  <c r="K68"/>
  <c r="H68"/>
  <c r="E68"/>
  <c r="K67"/>
  <c r="H67"/>
  <c r="E67"/>
  <c r="K66"/>
  <c r="H66"/>
  <c r="E66"/>
  <c r="K65"/>
  <c r="H65"/>
  <c r="E65"/>
  <c r="K64"/>
  <c r="H64"/>
  <c r="E64"/>
  <c r="K63"/>
  <c r="H63"/>
  <c r="E63"/>
  <c r="K62"/>
  <c r="H62"/>
  <c r="E62"/>
  <c r="K61"/>
  <c r="H61"/>
  <c r="E61"/>
  <c r="K60"/>
  <c r="H60"/>
  <c r="E60"/>
  <c r="K59"/>
  <c r="H59"/>
  <c r="E59"/>
  <c r="K58"/>
  <c r="H58"/>
  <c r="E58"/>
  <c r="K57"/>
  <c r="H57"/>
  <c r="E57"/>
  <c r="K56"/>
  <c r="H56"/>
  <c r="E56"/>
  <c r="K55"/>
  <c r="H55"/>
  <c r="E55"/>
  <c r="K54"/>
  <c r="H54"/>
  <c r="E54"/>
  <c r="K51"/>
  <c r="H51"/>
  <c r="E51"/>
  <c r="K50"/>
  <c r="H50"/>
  <c r="E50"/>
  <c r="K49"/>
  <c r="H49"/>
  <c r="E49"/>
  <c r="K48"/>
  <c r="H48"/>
  <c r="H47" s="1"/>
  <c r="E48"/>
  <c r="K47"/>
  <c r="J47"/>
  <c r="I47"/>
  <c r="G47"/>
  <c r="F47"/>
  <c r="E47"/>
  <c r="D47"/>
  <c r="D42" s="1"/>
  <c r="D40" s="1"/>
  <c r="C47"/>
  <c r="K44"/>
  <c r="H44"/>
  <c r="H43" s="1"/>
  <c r="E44"/>
  <c r="K43"/>
  <c r="J43"/>
  <c r="I43"/>
  <c r="I42" s="1"/>
  <c r="I40" s="1"/>
  <c r="G43"/>
  <c r="F43"/>
  <c r="E43"/>
  <c r="D43"/>
  <c r="C43"/>
  <c r="C42" s="1"/>
  <c r="J42"/>
  <c r="J40" s="1"/>
  <c r="F42"/>
  <c r="F40" s="1"/>
  <c r="K38"/>
  <c r="H38"/>
  <c r="E38"/>
  <c r="K36"/>
  <c r="H36"/>
  <c r="E36"/>
  <c r="K35"/>
  <c r="H35"/>
  <c r="H34" s="1"/>
  <c r="E35"/>
  <c r="K34"/>
  <c r="J34"/>
  <c r="I34"/>
  <c r="G34"/>
  <c r="F34"/>
  <c r="E34"/>
  <c r="D34"/>
  <c r="C34"/>
  <c r="E31"/>
  <c r="K30"/>
  <c r="J30"/>
  <c r="I30"/>
  <c r="H30"/>
  <c r="G30"/>
  <c r="F30"/>
  <c r="E30"/>
  <c r="D30"/>
  <c r="C30"/>
  <c r="K28"/>
  <c r="H28"/>
  <c r="E28"/>
  <c r="E26"/>
  <c r="C26"/>
  <c r="I26" s="1"/>
  <c r="K26" s="1"/>
  <c r="K25"/>
  <c r="E25"/>
  <c r="F24"/>
  <c r="I24" s="1"/>
  <c r="C24"/>
  <c r="E24" s="1"/>
  <c r="E23" s="1"/>
  <c r="J23"/>
  <c r="G23"/>
  <c r="D23"/>
  <c r="C23"/>
  <c r="K21"/>
  <c r="H21"/>
  <c r="E21"/>
  <c r="K20"/>
  <c r="H20"/>
  <c r="H19" s="1"/>
  <c r="E20"/>
  <c r="K19"/>
  <c r="J19"/>
  <c r="I19"/>
  <c r="G19"/>
  <c r="F19"/>
  <c r="E19"/>
  <c r="D19"/>
  <c r="C19"/>
  <c r="K17"/>
  <c r="H17"/>
  <c r="E17"/>
  <c r="K16"/>
  <c r="H16"/>
  <c r="E16"/>
  <c r="K15"/>
  <c r="H15"/>
  <c r="E15"/>
  <c r="K14"/>
  <c r="K13" s="1"/>
  <c r="H14"/>
  <c r="E14"/>
  <c r="E13" s="1"/>
  <c r="J13"/>
  <c r="I13"/>
  <c r="H13"/>
  <c r="G13"/>
  <c r="F13"/>
  <c r="D13"/>
  <c r="C13"/>
  <c r="K11"/>
  <c r="K10" s="1"/>
  <c r="H11"/>
  <c r="E11"/>
  <c r="J10"/>
  <c r="I10"/>
  <c r="H10"/>
  <c r="F10"/>
  <c r="E10"/>
  <c r="C10"/>
  <c r="K8"/>
  <c r="K7" s="1"/>
  <c r="H8"/>
  <c r="E8"/>
  <c r="E7" s="1"/>
  <c r="J7"/>
  <c r="J5" s="1"/>
  <c r="I7"/>
  <c r="H7"/>
  <c r="G7"/>
  <c r="F7"/>
  <c r="D7"/>
  <c r="D5" s="1"/>
  <c r="C7"/>
  <c r="G5"/>
  <c r="C5"/>
  <c r="K46" i="12"/>
  <c r="K44"/>
  <c r="K42" s="1"/>
  <c r="K43"/>
  <c r="J42"/>
  <c r="J38"/>
  <c r="K38"/>
  <c r="K36"/>
  <c r="K33"/>
  <c r="J31"/>
  <c r="K29"/>
  <c r="K27" s="1"/>
  <c r="K28"/>
  <c r="J27"/>
  <c r="K25"/>
  <c r="K24"/>
  <c r="K23"/>
  <c r="K22"/>
  <c r="J21"/>
  <c r="K19"/>
  <c r="J18"/>
  <c r="K18"/>
  <c r="K16"/>
  <c r="J15"/>
  <c r="K15"/>
  <c r="J13"/>
  <c r="H46"/>
  <c r="H44"/>
  <c r="H42" s="1"/>
  <c r="H43"/>
  <c r="G42"/>
  <c r="G38"/>
  <c r="H38"/>
  <c r="H36"/>
  <c r="G31"/>
  <c r="H29"/>
  <c r="H28"/>
  <c r="G27"/>
  <c r="H27"/>
  <c r="H25"/>
  <c r="H24"/>
  <c r="H23"/>
  <c r="H22"/>
  <c r="G21"/>
  <c r="H19"/>
  <c r="H16"/>
  <c r="G15"/>
  <c r="H15"/>
  <c r="G13"/>
  <c r="D15"/>
  <c r="D42"/>
  <c r="D38"/>
  <c r="D31"/>
  <c r="D21"/>
  <c r="D27"/>
  <c r="E46"/>
  <c r="E44"/>
  <c r="E43"/>
  <c r="E39"/>
  <c r="E38" s="1"/>
  <c r="E36"/>
  <c r="E33"/>
  <c r="E29"/>
  <c r="E28"/>
  <c r="E27" s="1"/>
  <c r="E23"/>
  <c r="E24"/>
  <c r="E25"/>
  <c r="E22"/>
  <c r="E21" s="1"/>
  <c r="E19"/>
  <c r="E18" s="1"/>
  <c r="E16"/>
  <c r="E15" s="1"/>
  <c r="D55"/>
  <c r="D81"/>
  <c r="E106"/>
  <c r="E105" s="1"/>
  <c r="D105"/>
  <c r="J81"/>
  <c r="G81"/>
  <c r="K92"/>
  <c r="H92"/>
  <c r="E92"/>
  <c r="E93"/>
  <c r="K84"/>
  <c r="K85"/>
  <c r="K86"/>
  <c r="K87"/>
  <c r="K88"/>
  <c r="K89"/>
  <c r="K90"/>
  <c r="K91"/>
  <c r="K94"/>
  <c r="K95"/>
  <c r="K96"/>
  <c r="H84"/>
  <c r="H85"/>
  <c r="H86"/>
  <c r="H87"/>
  <c r="H88"/>
  <c r="H89"/>
  <c r="H90"/>
  <c r="H91"/>
  <c r="H94"/>
  <c r="H95"/>
  <c r="H96"/>
  <c r="E90"/>
  <c r="E91"/>
  <c r="E94"/>
  <c r="E95"/>
  <c r="E96"/>
  <c r="E87"/>
  <c r="E88"/>
  <c r="E89"/>
  <c r="E85"/>
  <c r="E86"/>
  <c r="E83"/>
  <c r="E84"/>
  <c r="K83"/>
  <c r="H83"/>
  <c r="K82"/>
  <c r="H82"/>
  <c r="H81" s="1"/>
  <c r="E82"/>
  <c r="K70"/>
  <c r="H70"/>
  <c r="E70"/>
  <c r="K69"/>
  <c r="H69"/>
  <c r="E69"/>
  <c r="E68"/>
  <c r="H67"/>
  <c r="H68"/>
  <c r="K67"/>
  <c r="K68"/>
  <c r="E67"/>
  <c r="J55"/>
  <c r="G55"/>
  <c r="E79"/>
  <c r="K101"/>
  <c r="H101"/>
  <c r="E101"/>
  <c r="K103"/>
  <c r="H103"/>
  <c r="E103"/>
  <c r="K102"/>
  <c r="H102"/>
  <c r="K77"/>
  <c r="K78"/>
  <c r="H77"/>
  <c r="H78"/>
  <c r="E77"/>
  <c r="E78"/>
  <c r="K76"/>
  <c r="H76"/>
  <c r="E76"/>
  <c r="K71"/>
  <c r="K72"/>
  <c r="K73"/>
  <c r="K74"/>
  <c r="K75"/>
  <c r="H71"/>
  <c r="H72"/>
  <c r="H73"/>
  <c r="H74"/>
  <c r="H75"/>
  <c r="E75"/>
  <c r="E74"/>
  <c r="E73"/>
  <c r="E72"/>
  <c r="E71"/>
  <c r="K66"/>
  <c r="H66"/>
  <c r="E66"/>
  <c r="E65"/>
  <c r="H65"/>
  <c r="K65"/>
  <c r="K58"/>
  <c r="K59"/>
  <c r="K64"/>
  <c r="H58"/>
  <c r="H59"/>
  <c r="H64"/>
  <c r="E58"/>
  <c r="E59"/>
  <c r="E64"/>
  <c r="K57"/>
  <c r="K56"/>
  <c r="H57"/>
  <c r="H56"/>
  <c r="E57"/>
  <c r="E56"/>
  <c r="J51"/>
  <c r="G51"/>
  <c r="K52"/>
  <c r="K51" s="1"/>
  <c r="H52"/>
  <c r="H51" s="1"/>
  <c r="D51"/>
  <c r="C51"/>
  <c r="E52"/>
  <c r="E51" s="1"/>
  <c r="E55" l="1"/>
  <c r="H98"/>
  <c r="E81"/>
  <c r="E42"/>
  <c r="D13"/>
  <c r="H21"/>
  <c r="K98"/>
  <c r="D50"/>
  <c r="D48" s="1"/>
  <c r="D108" s="1"/>
  <c r="G50"/>
  <c r="G48" s="1"/>
  <c r="G108" s="1"/>
  <c r="J50"/>
  <c r="J48" s="1"/>
  <c r="J108" s="1"/>
  <c r="K81"/>
  <c r="C40" i="13"/>
  <c r="C100" s="1"/>
  <c r="G42"/>
  <c r="G40" s="1"/>
  <c r="G100" s="1"/>
  <c r="K42"/>
  <c r="K40" s="1"/>
  <c r="D100"/>
  <c r="E42"/>
  <c r="E5"/>
  <c r="H42"/>
  <c r="H40" s="1"/>
  <c r="N23"/>
  <c r="H24"/>
  <c r="I23"/>
  <c r="I5" s="1"/>
  <c r="I100" s="1"/>
  <c r="K24"/>
  <c r="K23" s="1"/>
  <c r="K5"/>
  <c r="J100"/>
  <c r="E40"/>
  <c r="F26"/>
  <c r="K21" i="12"/>
  <c r="C105"/>
  <c r="I81"/>
  <c r="F81"/>
  <c r="C81"/>
  <c r="I79"/>
  <c r="K79" s="1"/>
  <c r="K55" s="1"/>
  <c r="K50" s="1"/>
  <c r="K48" s="1"/>
  <c r="F79"/>
  <c r="I55"/>
  <c r="C55"/>
  <c r="I51"/>
  <c r="F51"/>
  <c r="I42"/>
  <c r="F42"/>
  <c r="C42"/>
  <c r="I38"/>
  <c r="F38"/>
  <c r="C38"/>
  <c r="C34"/>
  <c r="F32"/>
  <c r="C32"/>
  <c r="I27"/>
  <c r="F27"/>
  <c r="C27"/>
  <c r="I21"/>
  <c r="F21"/>
  <c r="C21"/>
  <c r="I18"/>
  <c r="F18"/>
  <c r="H18" s="1"/>
  <c r="C18"/>
  <c r="I15"/>
  <c r="F15"/>
  <c r="C15"/>
  <c r="K100" i="13" l="1"/>
  <c r="I50" i="12"/>
  <c r="I48" s="1"/>
  <c r="F34"/>
  <c r="H34" s="1"/>
  <c r="E34"/>
  <c r="I32"/>
  <c r="K32" s="1"/>
  <c r="H32"/>
  <c r="C31"/>
  <c r="E32"/>
  <c r="E31" s="1"/>
  <c r="E13" s="1"/>
  <c r="E100" i="13"/>
  <c r="H26"/>
  <c r="H23" s="1"/>
  <c r="H5" s="1"/>
  <c r="H100" s="1"/>
  <c r="F23"/>
  <c r="F5" s="1"/>
  <c r="F100" s="1"/>
  <c r="C13" i="12"/>
  <c r="F55"/>
  <c r="H79"/>
  <c r="H55" s="1"/>
  <c r="H50" s="1"/>
  <c r="H48" s="1"/>
  <c r="F50"/>
  <c r="F48" s="1"/>
  <c r="N31"/>
  <c r="I34"/>
  <c r="F31"/>
  <c r="F13" s="1"/>
  <c r="H31" l="1"/>
  <c r="H13" s="1"/>
  <c r="I31"/>
  <c r="I13" s="1"/>
  <c r="I108" s="1"/>
  <c r="K34"/>
  <c r="H108"/>
  <c r="K31"/>
  <c r="K13" s="1"/>
  <c r="K108" s="1"/>
  <c r="F108"/>
  <c r="L195" i="7"/>
  <c r="L193"/>
  <c r="K191"/>
  <c r="K190" s="1"/>
  <c r="K189" s="1"/>
  <c r="J191"/>
  <c r="J190" s="1"/>
  <c r="J189" s="1"/>
  <c r="I191"/>
  <c r="I190" s="1"/>
  <c r="I189" s="1"/>
  <c r="H190"/>
  <c r="H189" s="1"/>
  <c r="G190"/>
  <c r="G189" s="1"/>
  <c r="F190"/>
  <c r="F189" s="1"/>
  <c r="E190"/>
  <c r="E189" s="1"/>
  <c r="D190"/>
  <c r="D189" s="1"/>
  <c r="C190"/>
  <c r="L189"/>
  <c r="C189"/>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H79"/>
  <c r="G79"/>
  <c r="F79"/>
  <c r="H78"/>
  <c r="G78"/>
  <c r="F78"/>
  <c r="H77"/>
  <c r="G77"/>
  <c r="F77"/>
  <c r="K76"/>
  <c r="J76"/>
  <c r="I76"/>
  <c r="E76"/>
  <c r="D76"/>
  <c r="C76"/>
  <c r="H74"/>
  <c r="G74"/>
  <c r="F74"/>
  <c r="H73"/>
  <c r="H71" s="1"/>
  <c r="G73"/>
  <c r="F73"/>
  <c r="H72"/>
  <c r="G72"/>
  <c r="F72"/>
  <c r="K71"/>
  <c r="J71"/>
  <c r="I71"/>
  <c r="I70" s="1"/>
  <c r="E71"/>
  <c r="D71"/>
  <c r="D70" s="1"/>
  <c r="C71"/>
  <c r="L70"/>
  <c r="K66"/>
  <c r="J66"/>
  <c r="I66"/>
  <c r="K65"/>
  <c r="J65"/>
  <c r="I65"/>
  <c r="K64"/>
  <c r="J64"/>
  <c r="I64"/>
  <c r="K63"/>
  <c r="J63"/>
  <c r="I63"/>
  <c r="H62"/>
  <c r="G62"/>
  <c r="F62"/>
  <c r="E62"/>
  <c r="D62"/>
  <c r="C62"/>
  <c r="K60"/>
  <c r="K59" s="1"/>
  <c r="J60"/>
  <c r="J59" s="1"/>
  <c r="I60"/>
  <c r="I59"/>
  <c r="H59"/>
  <c r="G59"/>
  <c r="F59"/>
  <c r="E59"/>
  <c r="D59"/>
  <c r="C59"/>
  <c r="K57"/>
  <c r="J57"/>
  <c r="J56" s="1"/>
  <c r="I57"/>
  <c r="I56" s="1"/>
  <c r="K56"/>
  <c r="H56"/>
  <c r="G56"/>
  <c r="F56"/>
  <c r="E56"/>
  <c r="D56"/>
  <c r="C56"/>
  <c r="K54"/>
  <c r="J54"/>
  <c r="I54"/>
  <c r="K53"/>
  <c r="K52" s="1"/>
  <c r="J53"/>
  <c r="I53"/>
  <c r="H52"/>
  <c r="G52"/>
  <c r="F52"/>
  <c r="E52"/>
  <c r="D52"/>
  <c r="C52"/>
  <c r="K50"/>
  <c r="J50"/>
  <c r="I50"/>
  <c r="I47" s="1"/>
  <c r="K49"/>
  <c r="J49"/>
  <c r="I49"/>
  <c r="K48"/>
  <c r="J48"/>
  <c r="I48"/>
  <c r="H47"/>
  <c r="G47"/>
  <c r="F47"/>
  <c r="E47"/>
  <c r="D47"/>
  <c r="C47"/>
  <c r="K45"/>
  <c r="J45"/>
  <c r="I45"/>
  <c r="K44"/>
  <c r="J44"/>
  <c r="I44"/>
  <c r="K43"/>
  <c r="J43"/>
  <c r="I43"/>
  <c r="K42"/>
  <c r="J42"/>
  <c r="I42"/>
  <c r="K41"/>
  <c r="J41"/>
  <c r="I41"/>
  <c r="H40"/>
  <c r="G40"/>
  <c r="F40"/>
  <c r="E40"/>
  <c r="D40"/>
  <c r="C40"/>
  <c r="K38"/>
  <c r="J38"/>
  <c r="I38"/>
  <c r="K37"/>
  <c r="J37"/>
  <c r="J36" s="1"/>
  <c r="I37"/>
  <c r="H36"/>
  <c r="G36"/>
  <c r="F36"/>
  <c r="E36"/>
  <c r="D36"/>
  <c r="C36"/>
  <c r="K34"/>
  <c r="J34"/>
  <c r="I34"/>
  <c r="K33"/>
  <c r="J33"/>
  <c r="I33"/>
  <c r="K32"/>
  <c r="J32"/>
  <c r="I32"/>
  <c r="H31"/>
  <c r="G31"/>
  <c r="F31"/>
  <c r="E31"/>
  <c r="D31"/>
  <c r="C31"/>
  <c r="K29"/>
  <c r="J29"/>
  <c r="I29"/>
  <c r="K28"/>
  <c r="J28"/>
  <c r="I28"/>
  <c r="K27"/>
  <c r="J27"/>
  <c r="J26" s="1"/>
  <c r="I27"/>
  <c r="I26" s="1"/>
  <c r="H26"/>
  <c r="G26"/>
  <c r="F26"/>
  <c r="E26"/>
  <c r="D26"/>
  <c r="C26"/>
  <c r="K24"/>
  <c r="K23" s="1"/>
  <c r="J24"/>
  <c r="J23" s="1"/>
  <c r="I24"/>
  <c r="I23" s="1"/>
  <c r="H23"/>
  <c r="G23"/>
  <c r="F23"/>
  <c r="E23"/>
  <c r="D23"/>
  <c r="C23"/>
  <c r="K21"/>
  <c r="K20" s="1"/>
  <c r="J21"/>
  <c r="J20" s="1"/>
  <c r="I21"/>
  <c r="I20"/>
  <c r="H20"/>
  <c r="G20"/>
  <c r="F20"/>
  <c r="E20"/>
  <c r="D20"/>
  <c r="C20"/>
  <c r="K18"/>
  <c r="J18"/>
  <c r="J16" s="1"/>
  <c r="I18"/>
  <c r="K17"/>
  <c r="K16" s="1"/>
  <c r="J17"/>
  <c r="I17"/>
  <c r="H16"/>
  <c r="G16"/>
  <c r="F16"/>
  <c r="E16"/>
  <c r="E14" s="1"/>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K31" i="7" l="1"/>
  <c r="K36"/>
  <c r="J40"/>
  <c r="J47"/>
  <c r="C70"/>
  <c r="C68" s="1"/>
  <c r="J70"/>
  <c r="K70"/>
  <c r="K68" s="1"/>
  <c r="F169"/>
  <c r="F14"/>
  <c r="I36"/>
  <c r="J52"/>
  <c r="I62"/>
  <c r="F145"/>
  <c r="E70"/>
  <c r="E68" s="1"/>
  <c r="H145"/>
  <c r="I16"/>
  <c r="K26"/>
  <c r="H76"/>
  <c r="F71"/>
  <c r="H169"/>
  <c r="J31"/>
  <c r="K40"/>
  <c r="K14" s="1"/>
  <c r="K193" s="1"/>
  <c r="J62"/>
  <c r="C14"/>
  <c r="C193" s="1"/>
  <c r="G76"/>
  <c r="H14"/>
  <c r="I31"/>
  <c r="I14" s="1"/>
  <c r="I193" s="1"/>
  <c r="I40"/>
  <c r="I52"/>
  <c r="K62"/>
  <c r="G169"/>
  <c r="D14"/>
  <c r="D193" s="1"/>
  <c r="D68"/>
  <c r="K47"/>
  <c r="G71"/>
  <c r="G14"/>
  <c r="G145"/>
  <c r="F76"/>
  <c r="F70" s="1"/>
  <c r="F68" s="1"/>
  <c r="F193" s="1"/>
  <c r="E193"/>
  <c r="I68"/>
  <c r="J68"/>
  <c r="H70" l="1"/>
  <c r="H68" s="1"/>
  <c r="H193" s="1"/>
  <c r="G70"/>
  <c r="G68" s="1"/>
  <c r="G193" s="1"/>
  <c r="J14"/>
  <c r="J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 r="C50" i="12"/>
  <c r="C48" s="1"/>
  <c r="C108" s="1"/>
  <c r="E102"/>
  <c r="E98" l="1"/>
  <c r="E50" s="1"/>
  <c r="E48" s="1"/>
  <c r="E108" s="1"/>
</calcChain>
</file>

<file path=xl/sharedStrings.xml><?xml version="1.0" encoding="utf-8"?>
<sst xmlns="http://schemas.openxmlformats.org/spreadsheetml/2006/main" count="1039" uniqueCount="427">
  <si>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</si>
  <si>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</si>
  <si>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</si>
  <si>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</si>
  <si>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</si>
  <si>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</si>
  <si>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</si>
  <si>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</si>
  <si>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</si>
  <si>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</si>
  <si>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</si>
  <si>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</si>
  <si>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</si>
  <si>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</si>
  <si>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</si>
  <si>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</si>
  <si>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</si>
  <si>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</si>
  <si>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</si>
  <si>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</si>
  <si>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</si>
  <si>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</si>
  <si>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</si>
  <si>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</si>
  <si>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</si>
  <si>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</si>
  <si>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</si>
  <si>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</si>
  <si>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</si>
  <si>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</si>
  <si>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</si>
  <si>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</si>
  <si>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</si>
  <si>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</si>
  <si>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</si>
  <si>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</si>
  <si>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</si>
  <si>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</si>
  <si>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</si>
  <si>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</si>
  <si>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</si>
  <si>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</si>
  <si>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</si>
  <si>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</si>
  <si>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</si>
  <si>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</si>
  <si>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</si>
  <si>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</si>
  <si>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</si>
  <si>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</si>
  <si>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</si>
  <si>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</si>
  <si>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</si>
  <si>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</si>
  <si>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</si>
  <si>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</si>
  <si>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</si>
  <si>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</si>
  <si>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</si>
  <si>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</si>
  <si>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</si>
  <si>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</si>
  <si>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</si>
  <si>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</si>
  <si>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</si>
  <si>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</si>
  <si>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</si>
  <si>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</si>
  <si>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</si>
  <si>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</si>
  <si>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</si>
  <si>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</si>
  <si>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</si>
  <si>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</si>
  <si>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</si>
  <si>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</si>
  <si>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</si>
  <si>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</si>
  <si>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</si>
  <si>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</si>
  <si>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</si>
  <si>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</si>
  <si>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</si>
  <si>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</si>
  <si>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</si>
  <si>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</si>
  <si>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</si>
  <si>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</si>
  <si>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</si>
  <si>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</si>
  <si>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</si>
  <si>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</si>
  <si>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</si>
  <si>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</si>
  <si>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</si>
  <si>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</si>
  <si>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</si>
  <si>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</si>
  <si>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</si>
  <si>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</si>
  <si>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</si>
  <si>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</si>
  <si>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</si>
  <si>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</si>
  <si>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</si>
  <si>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</si>
  <si>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</si>
  <si>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</si>
  <si>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</si>
  <si>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</si>
  <si>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</si>
  <si>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</si>
  <si>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</si>
  <si>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</si>
  <si>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</si>
  <si>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</si>
  <si>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</si>
  <si>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</si>
  <si>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</si>
  <si>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</si>
  <si>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</si>
  <si>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</si>
  <si>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</si>
  <si>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</si>
  <si>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</si>
  <si>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</si>
  <si>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</si>
  <si>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</si>
  <si>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</si>
  <si>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</si>
  <si>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</si>
  <si>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</si>
  <si>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</si>
  <si>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</si>
  <si>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</si>
  <si>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</si>
  <si>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</si>
  <si>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</si>
  <si>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</si>
  <si>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</si>
  <si>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</si>
  <si>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</si>
  <si>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</si>
  <si>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</si>
  <si>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</si>
  <si>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</si>
  <si>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</si>
  <si>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</si>
  <si>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</si>
  <si>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</si>
  <si>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</si>
  <si>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</si>
  <si>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</si>
  <si>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</si>
  <si>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</si>
  <si>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</si>
  <si>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</si>
  <si>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</si>
  <si>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</si>
  <si>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</si>
  <si>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</si>
  <si>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</si>
  <si>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</si>
  <si>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</si>
  <si>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</si>
  <si>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</si>
  <si>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</si>
  <si>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</si>
  <si>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</si>
  <si>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</si>
  <si>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</si>
  <si>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</si>
  <si>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</si>
  <si>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</si>
  <si>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</si>
  <si>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</si>
  <si>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</si>
  <si>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</si>
  <si>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</si>
  <si>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</si>
  <si>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</si>
  <si>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</si>
  <si>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</si>
  <si>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</si>
  <si>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</si>
  <si>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</si>
  <si>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</si>
  <si>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</si>
  <si>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</si>
  <si>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</si>
  <si>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</si>
  <si>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</si>
  <si>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</si>
  <si>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</si>
  <si>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</si>
  <si>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</si>
  <si>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</si>
  <si>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</si>
  <si>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</si>
  <si>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</si>
  <si>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</si>
  <si>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</si>
  <si>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</si>
  <si>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</si>
  <si>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</si>
  <si>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</si>
  <si>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</si>
  <si>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</si>
  <si>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</si>
  <si>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</si>
  <si>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</si>
  <si>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</si>
  <si>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</si>
  <si>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</si>
  <si>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</si>
  <si>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</si>
  <si>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</si>
  <si>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</si>
  <si>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</si>
  <si>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</si>
  <si>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</si>
  <si>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</si>
  <si>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</si>
  <si>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</si>
  <si>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</si>
  <si>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</si>
  <si>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</si>
  <si>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</si>
  <si>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</si>
  <si>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</si>
  <si>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</si>
  <si>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</si>
  <si>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</si>
  <si>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</si>
  <si>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</si>
  <si>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</si>
  <si>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</si>
  <si>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</si>
  <si>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</si>
  <si>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</si>
  <si>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</si>
  <si>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</si>
  <si>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</si>
  <si>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</si>
  <si>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</si>
  <si>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</si>
  <si>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</si>
  <si>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</si>
  <si>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</si>
  <si>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</si>
  <si>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</si>
  <si>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</si>
  <si>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</si>
  <si>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</si>
  <si>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</si>
  <si>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</si>
  <si>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</si>
  <si>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</si>
  <si>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</si>
  <si>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</si>
  <si>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</si>
  <si>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</si>
  <si>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</si>
  <si>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</si>
  <si>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</si>
  <si>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</si>
  <si>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</si>
  <si>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</si>
  <si>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</si>
  <si>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</si>
  <si>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</si>
  <si>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</si>
  <si>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</si>
  <si>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</si>
  <si>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</si>
  <si>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</si>
  <si>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</si>
  <si>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</si>
  <si>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</si>
  <si>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</si>
  <si>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</si>
  <si>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</si>
  <si>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</si>
  <si>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</si>
  <si>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</si>
  <si>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</si>
  <si>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</si>
  <si>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</si>
  <si>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</si>
  <si>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</si>
  <si>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</si>
  <si>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</si>
  <si>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</si>
  <si>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</si>
  <si>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</si>
  <si>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</si>
  <si>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</si>
  <si>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</si>
  <si>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</si>
  <si>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</si>
  <si>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</si>
  <si>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</si>
  <si>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</si>
  <si>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</si>
  <si>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</si>
  <si>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</si>
  <si>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</si>
  <si>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</si>
  <si>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</si>
  <si>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</si>
  <si>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</si>
  <si>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</si>
  <si>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</si>
  <si>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</si>
  <si>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</si>
  <si>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</si>
  <si>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</si>
  <si>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</si>
  <si>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</si>
  <si>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</si>
  <si>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</si>
  <si>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</si>
  <si>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</si>
  <si>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</si>
  <si>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</si>
  <si>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</si>
  <si>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</si>
  <si>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</si>
  <si>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</si>
  <si>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</si>
  <si>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</si>
  <si>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</si>
  <si>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</si>
  <si>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</si>
  <si>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</si>
  <si>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</si>
  <si>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</si>
  <si>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</si>
  <si>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</si>
  <si>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2 02 15002 02 0000 150</t>
  </si>
  <si>
    <t>Дотации бюджетам субъектов Российской Федерации на поддержку мер по обеспечению сбалансированности бюджетов</t>
  </si>
  <si>
    <t>Сумма,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</si>
  <si>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</si>
  <si>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</si>
  <si>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</si>
  <si>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 xml:space="preserve">ЕНВД для отдельных видов деятельности  </t>
  </si>
  <si>
    <t>Единый сельскохозяйственный налога</t>
  </si>
  <si>
    <t>Налог, взимаемый в связи с применением патентной СН</t>
  </si>
  <si>
    <t>1 05 04000 00 0000 110</t>
  </si>
  <si>
    <t>1 05 03000 00 0000 110</t>
  </si>
  <si>
    <t>1 05 02000 00 0000 110</t>
  </si>
  <si>
    <t xml:space="preserve">Дотации на выравнивание бюджетной обеспеченности муниципальных районов </t>
  </si>
  <si>
    <t>2 02 15001 05 0000 150</t>
  </si>
  <si>
    <t>Субсидии бюджетам муниципальных районов на софинансирование капитальных вложений в объекты муниципальной собственности_ ГП АО "Обеспечение качественным, доступным жильем и объектами инженерной инфраструктуры населения"</t>
  </si>
  <si>
    <t>2 02 20077 05 0000 150</t>
  </si>
  <si>
    <t>Субсидии бюджетам муниципальных районов на софинансирование капитальных вложений в объекты муниципальной собственности_ АП АО "Переселение граждан из аварийного жилищного фонда" на 2019 – 2025 годы</t>
  </si>
  <si>
    <t xml:space="preserve">Субсидии бюджетам муниципальных районов на софинансирование капитальных вложений в объекты муниципальной собственности _ АП АО "Переселение граждан из аварийного жилищного фонда" на 2019 – 2025 годы </t>
  </si>
  <si>
    <t>Субсидии бюджетам муниципальных районов на софинансирование капитальных вложений в объекты муниципальной собственности_ ГП АО"Культура Русского Севера"</t>
  </si>
  <si>
    <t>Субсидии бюджетам МО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</si>
  <si>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2 02 20216 05 0000 150</t>
  </si>
  <si>
    <t>Субсидии бюджетам МО на организацию бесплатного горячего питания обучающихся, получ.начальное общее образование</t>
  </si>
  <si>
    <t>2 02 25304 05 0000 150</t>
  </si>
  <si>
    <t>Субсидии бюджетам МО на комплектование книжных фондов библиотек муниципальных образований Архангельской области и подписку на периодическую печать на 2021 год</t>
  </si>
  <si>
    <t>2 02 29999 05 0000 150</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</si>
  <si>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</si>
  <si>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бюджетам МО на создание условий для обеспечения поселений и жителей городских округов услугами торговли на 2021 г.</t>
  </si>
  <si>
    <t>Субсидии бюджетам МО  на развитие территориального общественного самоуправления в Архангельской области</t>
  </si>
  <si>
    <t>Субсидии бюджета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</si>
  <si>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Субсидии на софинансирование вопросов местного значения</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</si>
  <si>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</si>
  <si>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2 02 30024 05 0000 150</t>
  </si>
  <si>
    <t>Субвенции бюджетам МО на осуществление государственных полномочий в сфере охраны труда на 2021 г.</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</si>
  <si>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</si>
  <si>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Субвенции бюджетам МО на осуществление государственных полномочий по формированию торгового реестра на 2021 г.</t>
  </si>
  <si>
    <t>Субвенции бюджетам МО на  оплату стоимости набора продуктов питания в оздоровительных лагерях с дневным пребыванием детей на 2021 г.</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</si>
  <si>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</si>
  <si>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детьми.посещающими образовательные организациии, реализующих образовательную программу дошкольного образования</t>
  </si>
  <si>
    <t>2 02 30029 05 0000 150</t>
  </si>
  <si>
    <t xml:space="preserve">Субвенции бюджетам МО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t>
  </si>
  <si>
    <t>2 02 35082 05 0000 150</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</si>
  <si>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</si>
  <si>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2 02 35118 00 0000 150</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</si>
  <si>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</si>
  <si>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</si>
  <si>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2 02 39998 05 0000 150</t>
  </si>
  <si>
    <t>Субвенции бюджету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</si>
  <si>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Субвенции бюджету МО  на реализацию образовательных программ на 2021 г.</t>
  </si>
  <si>
    <t>2 02 39999 05 0000 150</t>
  </si>
  <si>
    <t>Иные межбюджетные трансферты бюджету МО  на обеспечение равной доступности услуг общественного транспорта для категорий граждан, установленных статьями 2 и 4 Федерального закона от 12 января 1995 года № 5-ФЗ "О ветеранах" на 2021 г.</t>
  </si>
  <si>
    <t>2 02 49999 05 0000 150</t>
  </si>
  <si>
    <t>1 08 03000 01 0000 110</t>
  </si>
  <si>
    <t>Государственная пошлина по делам, рассматриваемым в судах общей юрисдикции, мировыми судьями</t>
  </si>
  <si>
    <t>к решению сессии шестого созыва</t>
  </si>
  <si>
    <t>Прогнозируемое поступление доходов бюджета Устьянского муниципального района на 2021 год и плановый период 2022 и 2023 годов</t>
  </si>
  <si>
    <t>Единая субвенция бюджету МО  на 2021 г. (организация и осуществление деятельности по опеке и попечительству;  создание КДН; административных ком)</t>
  </si>
  <si>
    <t>Приложение № 4</t>
  </si>
  <si>
    <t>Собрания депутатов № 298  от 23 декабря 2020 года</t>
  </si>
  <si>
    <t>2 07 0000 05 0000 150</t>
  </si>
  <si>
    <t>изменения</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</si>
  <si>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</si>
  <si>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2 02 20299 05 0000 150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</si>
  <si>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</si>
  <si>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2 02 20302 05 0000 150</t>
  </si>
  <si>
    <t>Субсидии бюджетам МО на государственную поддержку отрасли культуры (Федеральный проект "Культурная среда") (Оснащение образовательных учреждений в сфере культуры (детских школ искусств по видам искусств и училищ) музыкальными инструментами, оборудованием и учебными материалами)</t>
  </si>
  <si>
    <t>2 02 25519 05 0000 150</t>
  </si>
  <si>
    <t>2 02 25576 05 0000 150</t>
  </si>
  <si>
    <t>Субсидии бюджетам муниципальных районов на  обеспечение комплексного развития сельских территорий (жилье на селе)</t>
  </si>
  <si>
    <t>Субсидии бюджетам МО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t>
  </si>
  <si>
    <t>2 02 27139 05 0000 150</t>
  </si>
  <si>
    <t>Иные межбюджетные трансферты бюджетам МО  на развитие территориального общественного самоуправления в Архангельской области</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</si>
  <si>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</si>
  <si>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</si>
  <si>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</si>
  <si>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</si>
  <si>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государственную поддержку отрасли культуры (Федеральный проект "Культурная среда") (Обеспечение учреждений культуры специализированным автотранспортом для обслуживания населения, в том числе сельского населения)</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</si>
  <si>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t>
  </si>
  <si>
    <t>Субсидии бюджетам МО на государственную поддержку отрасли культуры (Федеральный проект "Культурная среда") (Создание и модернизация учреждений культурно-досугового типа в сельской местности, включая строительство, реконструкцию и капитальный ремонт зданий)</t>
  </si>
  <si>
    <t>2 02 35469 05 0000 150</t>
  </si>
  <si>
    <t>Субвенции бюджету МО на проведение Всероссийской переписи населения 2020 года</t>
  </si>
  <si>
    <t>2 02 35303 05 0000 150</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</si>
  <si>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</si>
  <si>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Межбюджетные трансферты, передаваемые бюджетам муниципальных районов из бюджетов поселений по заключенным соглашениям (ГО и ЧС.  Профилактика терроризма)</t>
  </si>
  <si>
    <t>Межбюджетные трансферты, передаваемые бюджетам муниципальных районов из бюджетов поселений по заключенным соглашениям (КРК)</t>
  </si>
  <si>
    <t>2 02 40014 05 0000 150</t>
  </si>
  <si>
    <t>2 02 27112 05 0000 150</t>
  </si>
  <si>
    <t>Приложение № 2</t>
  </si>
  <si>
    <t>Собрания депутатов № 314 от 19  февраля 2021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</si>
</sst>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3">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b/>
      <sz val="10"/>
      <name val="Times New Roman"/>
      <family val="1"/>
      <charset val="204"/>
    </font>
    <font>
      <b/>
      <sz val="10"/>
      <color theme="1"/>
      <name val="Times New Roman"/>
      <family val="1"/>
      <charset val="204"/>
    </font>
    <font>
      <sz val="10"/>
      <color rgb="FF000000"/>
      <name val="Times New Roman"/>
      <family val="1"/>
      <charset val="204"/>
    </font>
    <font>
      <sz val="8"/>
      <color theme="1"/>
      <name val="Times New Roman"/>
      <family val="1"/>
      <charset val="204"/>
    </font>
    <font>
      <b/>
      <sz val="9"/>
      <color theme="1"/>
      <name val="Times New Roman"/>
      <family val="1"/>
      <charset val="204"/>
    </font>
    <font>
      <sz val="11"/>
      <name val="Times New Roman"/>
      <family val="1"/>
      <charset val="204"/>
    </font>
    <font>
      <sz val="10"/>
      <name val="Times New Roman Cyr"/>
      <charset val="204"/>
    </font>
    <font>
      <b/>
      <sz val="11"/>
      <name val="Times New Roman"/>
      <family val="1"/>
      <charset val="204"/>
    </font>
    <font>
      <sz val="8"/>
      <color theme="0"/>
      <name val="Times New Roman"/>
      <family val="1"/>
      <charset val="204"/>
    </font>
    <font>
      <sz val="10"/>
      <color rgb="FFFF0000"/>
      <name val="Times New Roman"/>
      <family val="1"/>
      <charset val="204"/>
    </font>
    <font>
      <sz val="9"/>
      <color rgb="FF000000"/>
      <name val="Times New Roman"/>
      <family val="1"/>
      <charset val="204"/>
    </font>
    <font>
      <sz val="9"/>
      <name val="Times New Roman"/>
      <family val="1"/>
      <charset val="204"/>
    </font>
  </fonts>
  <fills count="7">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1" fillId="0" borderId="0"/>
    <xf numFmtId="0" fontId="17" fillId="0" borderId="28">
      <alignment horizontal="left" vertical="top" wrapText="1"/>
    </xf>
    <xf numFmtId="9" fontId="1" fillId="0" borderId="0" applyFont="0" applyFill="0" applyBorder="0" applyAlignment="0" applyProtection="0"/>
    <xf numFmtId="0" fontId="27" fillId="0" borderId="0"/>
  </cellStyleXfs>
  <cellXfs count="284">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18" fillId="0" borderId="0" xfId="0" applyFont="1" applyFill="1" applyAlignment="1">
      <alignment wrapText="1"/>
    </xf>
    <xf numFmtId="43" fontId="19" fillId="0" borderId="0" xfId="0" applyNumberFormat="1" applyFont="1" applyFill="1"/>
    <xf numFmtId="0" fontId="26" fillId="4" borderId="0" xfId="0" applyFont="1" applyFill="1"/>
    <xf numFmtId="0" fontId="26" fillId="4" borderId="0" xfId="0" applyFont="1" applyFill="1" applyBorder="1" applyAlignment="1">
      <alignment horizontal="center" vertical="center" wrapText="1"/>
    </xf>
    <xf numFmtId="0" fontId="18" fillId="0" borderId="0" xfId="0" applyFont="1" applyFill="1" applyAlignment="1">
      <alignment horizontal="center" vertical="center" wrapText="1"/>
    </xf>
    <xf numFmtId="4" fontId="26" fillId="4" borderId="0" xfId="0" applyNumberFormat="1" applyFont="1" applyFill="1" applyAlignment="1"/>
    <xf numFmtId="4" fontId="26" fillId="4" borderId="0" xfId="0" applyNumberFormat="1" applyFont="1" applyFill="1" applyBorder="1" applyAlignment="1">
      <alignment vertical="center"/>
    </xf>
    <xf numFmtId="4" fontId="19" fillId="0" borderId="0" xfId="0" applyNumberFormat="1" applyFont="1" applyFill="1" applyAlignment="1"/>
    <xf numFmtId="4" fontId="29" fillId="0" borderId="0" xfId="0" applyNumberFormat="1" applyFont="1" applyFill="1" applyAlignment="1"/>
    <xf numFmtId="4" fontId="18" fillId="0" borderId="0" xfId="0" applyNumberFormat="1" applyFont="1" applyFill="1" applyAlignment="1"/>
    <xf numFmtId="4" fontId="19" fillId="0" borderId="0" xfId="0" applyNumberFormat="1" applyFont="1" applyFill="1"/>
    <xf numFmtId="4" fontId="18" fillId="0" borderId="0" xfId="0" applyNumberFormat="1" applyFont="1" applyFill="1"/>
    <xf numFmtId="4" fontId="26" fillId="4" borderId="0" xfId="4" applyNumberFormat="1" applyFont="1" applyFill="1" applyBorder="1" applyAlignment="1">
      <alignment horizontal="left" vertical="center" wrapText="1"/>
    </xf>
    <xf numFmtId="4" fontId="26" fillId="4" borderId="0" xfId="4" applyNumberFormat="1" applyFont="1" applyFill="1" applyBorder="1" applyAlignment="1">
      <alignment horizontal="left" vertical="center"/>
    </xf>
    <xf numFmtId="0" fontId="28" fillId="4" borderId="0" xfId="0" applyFont="1" applyFill="1" applyBorder="1" applyAlignment="1">
      <alignment horizontal="center" vertical="center" wrapText="1"/>
    </xf>
    <xf numFmtId="0" fontId="30" fillId="0" borderId="0" xfId="0" applyFont="1" applyFill="1" applyAlignment="1">
      <alignment vertical="center"/>
    </xf>
    <xf numFmtId="4" fontId="22" fillId="0" borderId="0" xfId="0" applyNumberFormat="1" applyFont="1" applyFill="1"/>
    <xf numFmtId="0" fontId="22" fillId="0" borderId="0" xfId="0" applyFont="1" applyFill="1"/>
    <xf numFmtId="0" fontId="21" fillId="0" borderId="0" xfId="0" applyFont="1" applyFill="1"/>
    <xf numFmtId="0" fontId="21" fillId="0" borderId="29" xfId="0" applyFont="1" applyFill="1" applyBorder="1" applyAlignment="1">
      <alignment horizontal="center" vertical="center" wrapText="1"/>
    </xf>
    <xf numFmtId="0" fontId="18" fillId="0" borderId="29" xfId="0" applyFont="1" applyFill="1" applyBorder="1" applyAlignment="1">
      <alignment horizontal="center" vertical="center" wrapText="1"/>
    </xf>
    <xf numFmtId="49" fontId="21" fillId="0" borderId="29" xfId="0" applyNumberFormat="1" applyFont="1" applyFill="1" applyBorder="1" applyAlignment="1">
      <alignment horizontal="center" vertical="center" wrapText="1"/>
    </xf>
    <xf numFmtId="4" fontId="22" fillId="0" borderId="29" xfId="0" applyNumberFormat="1" applyFont="1" applyFill="1" applyBorder="1" applyAlignment="1">
      <alignment vertical="center"/>
    </xf>
    <xf numFmtId="4" fontId="19" fillId="0" borderId="29" xfId="0" applyNumberFormat="1" applyFont="1" applyFill="1" applyBorder="1" applyAlignment="1">
      <alignment vertical="center"/>
    </xf>
    <xf numFmtId="4" fontId="24" fillId="0" borderId="29" xfId="3" applyNumberFormat="1" applyFont="1" applyFill="1" applyBorder="1" applyAlignment="1">
      <alignment vertical="center"/>
    </xf>
    <xf numFmtId="49" fontId="18" fillId="0" borderId="29" xfId="0" applyNumberFormat="1" applyFont="1" applyFill="1" applyBorder="1" applyAlignment="1">
      <alignment horizontal="center" vertical="center" wrapText="1"/>
    </xf>
    <xf numFmtId="164" fontId="21" fillId="0" borderId="29" xfId="0" applyNumberFormat="1" applyFont="1" applyFill="1" applyBorder="1" applyAlignment="1">
      <alignment horizontal="center" vertical="center" wrapText="1"/>
    </xf>
    <xf numFmtId="4" fontId="25" fillId="0" borderId="29" xfId="0" applyNumberFormat="1" applyFont="1" applyFill="1" applyBorder="1" applyAlignment="1">
      <alignment vertical="center"/>
    </xf>
    <xf numFmtId="164" fontId="18" fillId="0" borderId="29" xfId="0" applyNumberFormat="1" applyFont="1" applyFill="1" applyBorder="1" applyAlignment="1">
      <alignment horizontal="center" vertical="center" wrapText="1"/>
    </xf>
    <xf numFmtId="0" fontId="23" fillId="0" borderId="29" xfId="0" applyFont="1" applyFill="1" applyBorder="1" applyAlignment="1">
      <alignment horizontal="center" vertical="center" wrapText="1"/>
    </xf>
    <xf numFmtId="4" fontId="18" fillId="0" borderId="29" xfId="0" applyNumberFormat="1" applyFont="1" applyFill="1" applyBorder="1" applyAlignment="1">
      <alignment vertical="center"/>
    </xf>
    <xf numFmtId="4" fontId="21" fillId="0" borderId="29" xfId="0" applyNumberFormat="1" applyFont="1" applyFill="1" applyBorder="1" applyAlignment="1">
      <alignment vertical="center"/>
    </xf>
    <xf numFmtId="0" fontId="21" fillId="0" borderId="29" xfId="0" applyFont="1" applyFill="1" applyBorder="1" applyAlignment="1">
      <alignment vertical="center" wrapText="1"/>
    </xf>
    <xf numFmtId="0" fontId="18" fillId="0" borderId="29" xfId="0" applyFont="1" applyFill="1" applyBorder="1" applyAlignment="1">
      <alignment vertical="center" wrapText="1"/>
    </xf>
    <xf numFmtId="0" fontId="31" fillId="4" borderId="29" xfId="0" applyFont="1" applyFill="1" applyBorder="1" applyAlignment="1">
      <alignment wrapText="1"/>
    </xf>
    <xf numFmtId="0" fontId="26" fillId="4" borderId="0" xfId="0" applyFont="1" applyFill="1" applyBorder="1" applyAlignment="1"/>
    <xf numFmtId="0" fontId="20" fillId="0" borderId="0" xfId="0" applyFont="1" applyFill="1" applyAlignment="1"/>
    <xf numFmtId="0" fontId="18" fillId="0" borderId="29" xfId="0" applyNumberFormat="1" applyFont="1" applyFill="1" applyBorder="1" applyAlignment="1">
      <alignment vertical="center" wrapText="1"/>
    </xf>
    <xf numFmtId="0" fontId="23" fillId="0" borderId="29" xfId="0" applyFont="1" applyFill="1" applyBorder="1" applyAlignment="1">
      <alignment vertical="center" wrapText="1"/>
    </xf>
    <xf numFmtId="0" fontId="19" fillId="0" borderId="29" xfId="0" applyFont="1" applyFill="1" applyBorder="1" applyAlignment="1">
      <alignment vertical="center" wrapText="1"/>
    </xf>
    <xf numFmtId="0" fontId="18" fillId="0" borderId="0" xfId="0" applyFont="1" applyFill="1" applyAlignment="1"/>
    <xf numFmtId="0" fontId="18" fillId="4" borderId="7" xfId="0" applyFont="1" applyFill="1" applyBorder="1" applyAlignment="1">
      <alignment vertical="center" wrapText="1"/>
    </xf>
    <xf numFmtId="0" fontId="18" fillId="4" borderId="7" xfId="0" applyNumberFormat="1" applyFont="1" applyFill="1" applyBorder="1" applyAlignment="1">
      <alignment horizontal="left" vertical="top" wrapText="1"/>
    </xf>
    <xf numFmtId="0" fontId="18" fillId="0" borderId="29" xfId="0" applyFont="1" applyBorder="1" applyAlignment="1">
      <alignment wrapText="1"/>
    </xf>
    <xf numFmtId="0" fontId="18" fillId="4" borderId="29" xfId="0" applyFont="1" applyFill="1" applyBorder="1" applyAlignment="1">
      <alignment vertical="top" wrapText="1"/>
    </xf>
    <xf numFmtId="0" fontId="18" fillId="4" borderId="29" xfId="0" applyNumberFormat="1" applyFont="1" applyFill="1" applyBorder="1" applyAlignment="1">
      <alignment horizontal="left" vertical="top" wrapText="1"/>
    </xf>
    <xf numFmtId="164" fontId="18" fillId="4" borderId="29" xfId="0" applyNumberFormat="1" applyFont="1" applyFill="1" applyBorder="1" applyAlignment="1">
      <alignment horizontal="center" vertical="center" wrapText="1"/>
    </xf>
    <xf numFmtId="0" fontId="18" fillId="4" borderId="29" xfId="0" applyFont="1" applyFill="1" applyBorder="1" applyAlignment="1">
      <alignment horizontal="left" vertical="center" wrapText="1"/>
    </xf>
    <xf numFmtId="4" fontId="29" fillId="4" borderId="0" xfId="0" applyNumberFormat="1" applyFont="1" applyFill="1" applyAlignment="1"/>
    <xf numFmtId="0" fontId="21"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4" fontId="22" fillId="4" borderId="0" xfId="0" applyNumberFormat="1" applyFont="1" applyFill="1" applyBorder="1" applyAlignment="1">
      <alignment vertical="center"/>
    </xf>
    <xf numFmtId="4" fontId="24" fillId="4" borderId="0" xfId="3" applyNumberFormat="1" applyFont="1" applyFill="1" applyBorder="1" applyAlignment="1">
      <alignment vertical="center"/>
    </xf>
    <xf numFmtId="4" fontId="19" fillId="4" borderId="0" xfId="0" applyNumberFormat="1" applyFont="1" applyFill="1" applyBorder="1" applyAlignment="1">
      <alignment vertical="center"/>
    </xf>
    <xf numFmtId="4" fontId="25" fillId="4" borderId="0" xfId="0" applyNumberFormat="1" applyFont="1" applyFill="1" applyBorder="1" applyAlignment="1">
      <alignment vertical="center"/>
    </xf>
    <xf numFmtId="4" fontId="18" fillId="4" borderId="0" xfId="0" applyNumberFormat="1" applyFont="1" applyFill="1" applyBorder="1" applyAlignment="1">
      <alignment vertical="center"/>
    </xf>
    <xf numFmtId="4" fontId="21" fillId="4" borderId="0" xfId="0" applyNumberFormat="1" applyFont="1" applyFill="1" applyBorder="1" applyAlignment="1">
      <alignment vertical="center"/>
    </xf>
    <xf numFmtId="4" fontId="18" fillId="4" borderId="0" xfId="0" applyNumberFormat="1" applyFont="1" applyFill="1" applyAlignment="1"/>
    <xf numFmtId="4" fontId="19" fillId="4" borderId="0" xfId="0" applyNumberFormat="1" applyFont="1" applyFill="1" applyAlignment="1"/>
    <xf numFmtId="0" fontId="18" fillId="4" borderId="29" xfId="0" applyFont="1" applyFill="1" applyBorder="1" applyAlignment="1">
      <alignment horizontal="center" vertical="center" wrapText="1"/>
    </xf>
    <xf numFmtId="4" fontId="22" fillId="4" borderId="29" xfId="0" applyNumberFormat="1" applyFont="1" applyFill="1" applyBorder="1" applyAlignment="1">
      <alignment vertical="center"/>
    </xf>
    <xf numFmtId="4" fontId="19" fillId="4" borderId="29" xfId="0" applyNumberFormat="1" applyFont="1" applyFill="1" applyBorder="1" applyAlignment="1">
      <alignment vertical="center"/>
    </xf>
    <xf numFmtId="4" fontId="25" fillId="4" borderId="29" xfId="0" applyNumberFormat="1" applyFont="1" applyFill="1" applyBorder="1" applyAlignment="1">
      <alignment vertical="center"/>
    </xf>
    <xf numFmtId="4" fontId="18" fillId="4" borderId="29" xfId="0" applyNumberFormat="1" applyFont="1" applyFill="1" applyBorder="1" applyAlignment="1">
      <alignment vertical="center"/>
    </xf>
    <xf numFmtId="4" fontId="21" fillId="4" borderId="29" xfId="0" applyNumberFormat="1" applyFont="1" applyFill="1" applyBorder="1" applyAlignment="1">
      <alignment vertical="center"/>
    </xf>
    <xf numFmtId="4" fontId="24" fillId="4" borderId="29" xfId="3" applyNumberFormat="1" applyFont="1" applyFill="1" applyBorder="1" applyAlignment="1">
      <alignment vertical="center"/>
    </xf>
    <xf numFmtId="0" fontId="21" fillId="4" borderId="29" xfId="0" applyFont="1" applyFill="1" applyBorder="1" applyAlignment="1">
      <alignment horizontal="center" vertical="center" wrapText="1"/>
    </xf>
    <xf numFmtId="4" fontId="21" fillId="0" borderId="0" xfId="0" applyNumberFormat="1" applyFont="1" applyFill="1"/>
    <xf numFmtId="0" fontId="32" fillId="4" borderId="29" xfId="0" applyFont="1" applyFill="1" applyBorder="1" applyAlignment="1">
      <alignment horizontal="left" vertical="top" wrapText="1"/>
    </xf>
    <xf numFmtId="0" fontId="18" fillId="4" borderId="29" xfId="0" applyFont="1" applyFill="1" applyBorder="1" applyAlignment="1">
      <alignment vertical="center" wrapText="1"/>
    </xf>
    <xf numFmtId="0" fontId="19" fillId="4" borderId="0" xfId="0" applyFont="1" applyFill="1"/>
    <xf numFmtId="0" fontId="18" fillId="4" borderId="0" xfId="0" applyFont="1" applyFill="1"/>
    <xf numFmtId="0" fontId="23" fillId="4" borderId="29"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4" fontId="26" fillId="4" borderId="0" xfId="4" applyNumberFormat="1" applyFont="1" applyFill="1" applyBorder="1" applyAlignment="1">
      <alignment horizontal="right" vertical="center" wrapText="1"/>
    </xf>
    <xf numFmtId="0" fontId="0" fillId="0" borderId="0" xfId="0" applyAlignment="1">
      <alignment horizontal="right"/>
    </xf>
    <xf numFmtId="0" fontId="0" fillId="0" borderId="0" xfId="0" applyAlignment="1"/>
    <xf numFmtId="4" fontId="26" fillId="4" borderId="0" xfId="4" applyNumberFormat="1" applyFont="1" applyFill="1" applyBorder="1" applyAlignment="1">
      <alignment horizontal="right" vertical="center"/>
    </xf>
    <xf numFmtId="0" fontId="28" fillId="4" borderId="0" xfId="0" applyFont="1" applyFill="1" applyBorder="1" applyAlignment="1">
      <alignment horizontal="center" vertical="center" wrapText="1"/>
    </xf>
    <xf numFmtId="4" fontId="19" fillId="0" borderId="29" xfId="0" applyNumberFormat="1" applyFont="1" applyFill="1" applyBorder="1" applyAlignment="1">
      <alignment vertical="center" wrapText="1"/>
    </xf>
    <xf numFmtId="4" fontId="19" fillId="0" borderId="29" xfId="0" applyNumberFormat="1" applyFont="1" applyFill="1" applyBorder="1" applyAlignment="1">
      <alignment horizontal="center" vertical="center" wrapText="1"/>
    </xf>
    <xf numFmtId="0" fontId="18" fillId="0" borderId="29"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cellXfs>
  <cellStyles count="5">
    <cellStyle name="xl25" xfId="2"/>
    <cellStyle name="Обычный" xfId="0" builtinId="0"/>
    <cellStyle name="Обычный 3" xfId="1"/>
    <cellStyle name="Обычный_Приложение 5 - прогноз доходов" xfId="4"/>
    <cellStyle name="Процентный" xfId="3" builtinId="5"/>
  </cellStyles>
  <dxfs count="0"/>
  <tableStyles count="0" defaultTableStyle="TableStyleMedium9" defaultPivotStyle="PivotStyleLight16"/>
  <colors>
    <mruColors>
      <color rgb="FF95F868"/>
      <color rgb="FFE10D3F"/>
      <color rgb="FF31EF75"/>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8" t="s">
        <v>336</v>
      </c>
      <c r="B8" s="258"/>
      <c r="C8" s="259"/>
      <c r="D8" s="259"/>
      <c r="E8" s="259"/>
      <c r="F8" s="259"/>
      <c r="G8" s="259"/>
      <c r="H8" s="259"/>
      <c r="I8" s="259"/>
      <c r="J8" s="259"/>
      <c r="K8" s="128"/>
      <c r="L8" s="128"/>
    </row>
    <row r="9" spans="1:12" ht="12" customHeight="1">
      <c r="A9" s="3"/>
      <c r="B9" s="5"/>
      <c r="C9" s="5"/>
      <c r="D9" s="5"/>
      <c r="E9" s="5"/>
      <c r="F9" s="5"/>
      <c r="G9" s="5"/>
      <c r="H9" s="5"/>
      <c r="I9" s="5"/>
      <c r="J9" s="5"/>
      <c r="K9" s="5"/>
      <c r="L9" s="11"/>
    </row>
    <row r="10" spans="1:12" ht="30" customHeight="1">
      <c r="A10" s="260" t="s">
        <v>50</v>
      </c>
      <c r="B10" s="262" t="s">
        <v>51</v>
      </c>
      <c r="C10" s="264" t="s">
        <v>337</v>
      </c>
      <c r="D10" s="265"/>
      <c r="E10" s="266"/>
      <c r="F10" s="264" t="s">
        <v>290</v>
      </c>
      <c r="G10" s="265"/>
      <c r="H10" s="266"/>
      <c r="I10" s="267" t="s">
        <v>338</v>
      </c>
      <c r="J10" s="268"/>
      <c r="K10" s="269"/>
      <c r="L10" s="11"/>
    </row>
    <row r="11" spans="1:12" ht="22.5" customHeight="1">
      <c r="A11" s="261"/>
      <c r="B11" s="26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258" t="s">
        <v>292</v>
      </c>
      <c r="B8" s="258"/>
      <c r="C8" s="259"/>
      <c r="D8" s="259"/>
      <c r="E8" s="259"/>
      <c r="F8" s="259"/>
      <c r="G8" s="259"/>
      <c r="H8" s="259"/>
      <c r="I8" s="259"/>
      <c r="J8" s="259"/>
      <c r="K8" s="19"/>
      <c r="L8" s="19"/>
    </row>
    <row r="9" spans="1:12" ht="12" customHeight="1">
      <c r="A9" s="3"/>
      <c r="B9" s="5"/>
      <c r="C9" s="5"/>
      <c r="D9" s="5"/>
      <c r="E9" s="5"/>
      <c r="F9" s="5"/>
      <c r="G9" s="5"/>
      <c r="H9" s="5"/>
      <c r="I9" s="5"/>
      <c r="J9" s="5"/>
      <c r="K9" s="5"/>
      <c r="L9" s="11"/>
    </row>
    <row r="10" spans="1:12" ht="20.25" customHeight="1">
      <c r="A10" s="260" t="s">
        <v>50</v>
      </c>
      <c r="B10" s="262" t="s">
        <v>51</v>
      </c>
      <c r="C10" s="264" t="s">
        <v>289</v>
      </c>
      <c r="D10" s="265"/>
      <c r="E10" s="266"/>
      <c r="F10" s="264" t="s">
        <v>290</v>
      </c>
      <c r="G10" s="265"/>
      <c r="H10" s="266"/>
      <c r="I10" s="267" t="s">
        <v>291</v>
      </c>
      <c r="J10" s="268"/>
      <c r="K10" s="269"/>
      <c r="L10" s="11"/>
    </row>
    <row r="11" spans="1:12" ht="22.5" customHeight="1">
      <c r="A11" s="261"/>
      <c r="B11" s="263"/>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O112"/>
  <sheetViews>
    <sheetView tabSelected="1" zoomScale="85" zoomScaleNormal="85" zoomScaleSheetLayoutView="100" workbookViewId="0">
      <selection activeCell="K9" sqref="K9"/>
    </sheetView>
  </sheetViews>
  <sheetFormatPr defaultColWidth="8.85546875" defaultRowHeight="12.75"/>
  <cols>
    <col min="1" max="1" width="45.140625" style="225" customWidth="1"/>
    <col min="2" max="2" width="21.85546875" style="189" customWidth="1"/>
    <col min="3" max="3" width="15.140625" style="192" hidden="1" customWidth="1"/>
    <col min="4" max="4" width="15.140625" style="243" hidden="1" customWidth="1"/>
    <col min="5" max="5" width="15.140625" style="192" customWidth="1"/>
    <col min="6" max="6" width="15.140625" style="192" hidden="1" customWidth="1"/>
    <col min="7" max="7" width="15.140625" style="243" hidden="1" customWidth="1"/>
    <col min="8" max="8" width="16.5703125" style="192" customWidth="1"/>
    <col min="9" max="9" width="15.140625" style="192" hidden="1" customWidth="1"/>
    <col min="10" max="10" width="15.140625" style="243" hidden="1" customWidth="1"/>
    <col min="11" max="11" width="15.140625" style="192" customWidth="1"/>
    <col min="12" max="12" width="15.140625" style="243" customWidth="1"/>
    <col min="13" max="13" width="16.85546875" style="184" customWidth="1"/>
    <col min="14" max="14" width="16.42578125" style="184" customWidth="1"/>
    <col min="15" max="15" width="16.42578125" style="183" customWidth="1"/>
    <col min="16" max="16384" width="8.85546875" style="183"/>
  </cols>
  <sheetData>
    <row r="1" spans="1:14" s="187" customFormat="1" ht="15" customHeight="1">
      <c r="A1" s="270" t="s">
        <v>425</v>
      </c>
      <c r="B1" s="271"/>
      <c r="C1" s="271"/>
      <c r="D1" s="271"/>
      <c r="E1" s="271"/>
      <c r="F1" s="271"/>
      <c r="G1" s="271"/>
      <c r="H1" s="271"/>
      <c r="I1" s="271"/>
      <c r="J1" s="271"/>
      <c r="K1" s="271"/>
      <c r="L1" s="197"/>
    </row>
    <row r="2" spans="1:14" s="187" customFormat="1" ht="15" customHeight="1">
      <c r="A2" s="270" t="s">
        <v>392</v>
      </c>
      <c r="B2" s="271"/>
      <c r="C2" s="271"/>
      <c r="D2" s="271"/>
      <c r="E2" s="271"/>
      <c r="F2" s="271"/>
      <c r="G2" s="271"/>
      <c r="H2" s="271"/>
      <c r="I2" s="271"/>
      <c r="J2" s="271"/>
      <c r="K2" s="272"/>
      <c r="L2" s="197"/>
    </row>
    <row r="3" spans="1:14" s="187" customFormat="1" ht="15">
      <c r="A3" s="273" t="s">
        <v>426</v>
      </c>
      <c r="B3" s="271"/>
      <c r="C3" s="271"/>
      <c r="D3" s="271"/>
      <c r="E3" s="271"/>
      <c r="F3" s="271"/>
      <c r="G3" s="271"/>
      <c r="H3" s="271"/>
      <c r="I3" s="271"/>
      <c r="J3" s="271"/>
      <c r="K3" s="271"/>
      <c r="L3" s="198"/>
    </row>
    <row r="4" spans="1:14" s="187" customFormat="1" ht="15">
      <c r="A4" s="220"/>
      <c r="B4" s="188"/>
      <c r="C4" s="198"/>
      <c r="D4" s="198"/>
      <c r="E4" s="198"/>
      <c r="F4" s="198"/>
      <c r="G4" s="198"/>
      <c r="H4" s="198"/>
      <c r="I4" s="198"/>
      <c r="J4" s="198"/>
      <c r="K4" s="198"/>
      <c r="L4" s="198"/>
    </row>
    <row r="5" spans="1:14" s="187" customFormat="1" ht="15" customHeight="1">
      <c r="A5" s="270" t="s">
        <v>395</v>
      </c>
      <c r="B5" s="271"/>
      <c r="C5" s="271"/>
      <c r="D5" s="271"/>
      <c r="E5" s="271"/>
      <c r="F5" s="271"/>
      <c r="G5" s="271"/>
      <c r="H5" s="271"/>
      <c r="I5" s="271"/>
      <c r="J5" s="271"/>
      <c r="K5" s="271"/>
      <c r="L5" s="197"/>
    </row>
    <row r="6" spans="1:14" s="187" customFormat="1" ht="15" customHeight="1">
      <c r="A6" s="270" t="s">
        <v>392</v>
      </c>
      <c r="B6" s="271"/>
      <c r="C6" s="271"/>
      <c r="D6" s="271"/>
      <c r="E6" s="271"/>
      <c r="F6" s="271"/>
      <c r="G6" s="271"/>
      <c r="H6" s="271"/>
      <c r="I6" s="271"/>
      <c r="J6" s="271"/>
      <c r="K6" s="271"/>
      <c r="L6" s="197"/>
    </row>
    <row r="7" spans="1:14" s="187" customFormat="1" ht="15">
      <c r="A7" s="273" t="s">
        <v>396</v>
      </c>
      <c r="B7" s="271"/>
      <c r="C7" s="271"/>
      <c r="D7" s="271"/>
      <c r="E7" s="271"/>
      <c r="F7" s="271"/>
      <c r="G7" s="271"/>
      <c r="H7" s="271"/>
      <c r="I7" s="271"/>
      <c r="J7" s="271"/>
      <c r="K7" s="271"/>
      <c r="L7" s="198"/>
    </row>
    <row r="8" spans="1:14" s="187" customFormat="1" ht="8.25" customHeight="1">
      <c r="A8" s="220"/>
      <c r="B8" s="188"/>
      <c r="C8" s="191"/>
      <c r="D8" s="191"/>
      <c r="E8" s="191"/>
      <c r="F8" s="191"/>
      <c r="G8" s="191"/>
      <c r="H8" s="191"/>
      <c r="I8" s="190"/>
      <c r="J8" s="191"/>
      <c r="K8" s="191"/>
      <c r="L8" s="190"/>
    </row>
    <row r="9" spans="1:14" s="187" customFormat="1" ht="33" customHeight="1">
      <c r="A9" s="274" t="s">
        <v>393</v>
      </c>
      <c r="B9" s="274"/>
      <c r="C9" s="274"/>
      <c r="D9" s="274"/>
      <c r="E9" s="274"/>
      <c r="F9" s="274"/>
      <c r="G9" s="274"/>
      <c r="H9" s="274"/>
      <c r="I9" s="274"/>
      <c r="J9" s="199"/>
      <c r="K9" s="199"/>
      <c r="L9" s="199"/>
    </row>
    <row r="10" spans="1:14" ht="6.75" customHeight="1">
      <c r="A10" s="221"/>
      <c r="C10" s="193">
        <v>230740084</v>
      </c>
      <c r="D10" s="233"/>
      <c r="E10" s="193"/>
      <c r="F10" s="193">
        <v>212759382</v>
      </c>
      <c r="G10" s="233"/>
      <c r="H10" s="193"/>
      <c r="I10" s="193">
        <v>218611152</v>
      </c>
      <c r="J10" s="233"/>
      <c r="K10" s="193"/>
      <c r="L10" s="233"/>
    </row>
    <row r="11" spans="1:14" ht="12.75" customHeight="1">
      <c r="A11" s="275" t="s">
        <v>50</v>
      </c>
      <c r="B11" s="276" t="s">
        <v>51</v>
      </c>
      <c r="C11" s="277" t="s">
        <v>341</v>
      </c>
      <c r="D11" s="277"/>
      <c r="E11" s="277"/>
      <c r="F11" s="278"/>
      <c r="G11" s="278"/>
      <c r="H11" s="278"/>
      <c r="I11" s="278"/>
      <c r="J11" s="251"/>
      <c r="K11" s="204"/>
      <c r="L11" s="234"/>
    </row>
    <row r="12" spans="1:14" ht="34.15" customHeight="1">
      <c r="A12" s="275"/>
      <c r="B12" s="276"/>
      <c r="C12" s="205" t="s">
        <v>139</v>
      </c>
      <c r="D12" s="244" t="s">
        <v>398</v>
      </c>
      <c r="E12" s="205" t="s">
        <v>139</v>
      </c>
      <c r="F12" s="205" t="s">
        <v>191</v>
      </c>
      <c r="G12" s="244" t="s">
        <v>398</v>
      </c>
      <c r="H12" s="205" t="s">
        <v>191</v>
      </c>
      <c r="I12" s="205" t="s">
        <v>344</v>
      </c>
      <c r="J12" s="244" t="s">
        <v>398</v>
      </c>
      <c r="K12" s="205" t="s">
        <v>344</v>
      </c>
      <c r="L12" s="235"/>
    </row>
    <row r="13" spans="1:14">
      <c r="A13" s="217" t="s">
        <v>59</v>
      </c>
      <c r="B13" s="206" t="s">
        <v>22</v>
      </c>
      <c r="C13" s="207">
        <f>C15+C18+C21+C27+C31+C36+C38+C42+C46</f>
        <v>230740084</v>
      </c>
      <c r="D13" s="245">
        <f t="shared" ref="D13:E13" si="0">D15+D18+D21+D27+D31+D36+D38+D42+D46</f>
        <v>0</v>
      </c>
      <c r="E13" s="207">
        <f t="shared" si="0"/>
        <v>230740084</v>
      </c>
      <c r="F13" s="207">
        <f>F15+F18+F21+F27+F31+F36+F38+F42+F46</f>
        <v>212759382</v>
      </c>
      <c r="G13" s="245">
        <f t="shared" ref="G13:H13" si="1">G15+G18+G21+G27+G31+G36+G38+G42+G46</f>
        <v>0</v>
      </c>
      <c r="H13" s="207">
        <f t="shared" si="1"/>
        <v>212759382</v>
      </c>
      <c r="I13" s="207">
        <f>I15+I18+I21+I27+I31+I36+I38+I42+I46</f>
        <v>218611152</v>
      </c>
      <c r="J13" s="245">
        <f t="shared" ref="J13:K13" si="2">J15+J18+J21+J27+J31+J36+J38+J42+J46</f>
        <v>0</v>
      </c>
      <c r="K13" s="207">
        <f t="shared" si="2"/>
        <v>218611152</v>
      </c>
      <c r="L13" s="236"/>
      <c r="M13" s="195"/>
      <c r="N13" s="195"/>
    </row>
    <row r="14" spans="1:14">
      <c r="A14" s="217"/>
      <c r="B14" s="206"/>
      <c r="C14" s="208"/>
      <c r="D14" s="246"/>
      <c r="E14" s="208"/>
      <c r="F14" s="209"/>
      <c r="G14" s="250"/>
      <c r="H14" s="209"/>
      <c r="I14" s="209"/>
      <c r="J14" s="250"/>
      <c r="K14" s="209"/>
      <c r="L14" s="237"/>
    </row>
    <row r="15" spans="1:14">
      <c r="A15" s="218" t="s">
        <v>18</v>
      </c>
      <c r="B15" s="210" t="s">
        <v>23</v>
      </c>
      <c r="C15" s="208">
        <f>C16</f>
        <v>167001145</v>
      </c>
      <c r="D15" s="246">
        <f t="shared" ref="D15:E15" si="3">D16</f>
        <v>0</v>
      </c>
      <c r="E15" s="208">
        <f t="shared" si="3"/>
        <v>167001145</v>
      </c>
      <c r="F15" s="208">
        <f t="shared" ref="F15:K15" si="4">F16</f>
        <v>148395163</v>
      </c>
      <c r="G15" s="246">
        <f t="shared" si="4"/>
        <v>0</v>
      </c>
      <c r="H15" s="208">
        <f t="shared" si="4"/>
        <v>148395163</v>
      </c>
      <c r="I15" s="208">
        <f t="shared" si="4"/>
        <v>152847018</v>
      </c>
      <c r="J15" s="246">
        <f t="shared" si="4"/>
        <v>0</v>
      </c>
      <c r="K15" s="208">
        <f t="shared" si="4"/>
        <v>152847018</v>
      </c>
      <c r="L15" s="238"/>
      <c r="M15" s="195"/>
    </row>
    <row r="16" spans="1:14">
      <c r="A16" s="218" t="s">
        <v>1</v>
      </c>
      <c r="B16" s="210" t="s">
        <v>25</v>
      </c>
      <c r="C16" s="208">
        <v>167001145</v>
      </c>
      <c r="D16" s="246"/>
      <c r="E16" s="208">
        <f>C16+D16</f>
        <v>167001145</v>
      </c>
      <c r="F16" s="208">
        <v>148395163</v>
      </c>
      <c r="G16" s="246"/>
      <c r="H16" s="208">
        <f>F16</f>
        <v>148395163</v>
      </c>
      <c r="I16" s="208">
        <v>152847018</v>
      </c>
      <c r="J16" s="246"/>
      <c r="K16" s="208">
        <f>I16</f>
        <v>152847018</v>
      </c>
      <c r="L16" s="238"/>
    </row>
    <row r="17" spans="1:14">
      <c r="A17" s="218"/>
      <c r="B17" s="210"/>
      <c r="C17" s="208"/>
      <c r="D17" s="246"/>
      <c r="E17" s="208"/>
      <c r="F17" s="209"/>
      <c r="G17" s="250"/>
      <c r="H17" s="209"/>
      <c r="I17" s="209"/>
      <c r="J17" s="250"/>
      <c r="K17" s="209"/>
      <c r="L17" s="237"/>
    </row>
    <row r="18" spans="1:14" ht="38.25">
      <c r="A18" s="218" t="s">
        <v>9</v>
      </c>
      <c r="B18" s="210" t="s">
        <v>26</v>
      </c>
      <c r="C18" s="208">
        <f>C19</f>
        <v>25733464</v>
      </c>
      <c r="D18" s="246"/>
      <c r="E18" s="208">
        <f>E19</f>
        <v>25733464</v>
      </c>
      <c r="F18" s="208">
        <f>F19</f>
        <v>28002753</v>
      </c>
      <c r="G18" s="246"/>
      <c r="H18" s="208">
        <f>F18</f>
        <v>28002753</v>
      </c>
      <c r="I18" s="208">
        <f>I19</f>
        <v>29831577</v>
      </c>
      <c r="J18" s="246">
        <f t="shared" ref="J18:K18" si="5">J19</f>
        <v>0</v>
      </c>
      <c r="K18" s="208">
        <f t="shared" si="5"/>
        <v>29831577</v>
      </c>
      <c r="L18" s="238"/>
    </row>
    <row r="19" spans="1:14" ht="38.25">
      <c r="A19" s="218" t="s">
        <v>10</v>
      </c>
      <c r="B19" s="210" t="s">
        <v>27</v>
      </c>
      <c r="C19" s="208">
        <v>25733464</v>
      </c>
      <c r="D19" s="246"/>
      <c r="E19" s="208">
        <f>C19+D19</f>
        <v>25733464</v>
      </c>
      <c r="F19" s="208">
        <v>28002753</v>
      </c>
      <c r="G19" s="246"/>
      <c r="H19" s="208">
        <f>F19</f>
        <v>28002753</v>
      </c>
      <c r="I19" s="208">
        <v>29831577</v>
      </c>
      <c r="J19" s="246"/>
      <c r="K19" s="208">
        <f>I19</f>
        <v>29831577</v>
      </c>
      <c r="L19" s="238"/>
    </row>
    <row r="20" spans="1:14">
      <c r="A20" s="218"/>
      <c r="B20" s="210"/>
      <c r="C20" s="208"/>
      <c r="D20" s="246"/>
      <c r="E20" s="208"/>
      <c r="F20" s="208"/>
      <c r="G20" s="246"/>
      <c r="H20" s="208"/>
      <c r="I20" s="208"/>
      <c r="J20" s="246"/>
      <c r="K20" s="208"/>
      <c r="L20" s="238"/>
    </row>
    <row r="21" spans="1:14">
      <c r="A21" s="218" t="s">
        <v>2</v>
      </c>
      <c r="B21" s="210" t="s">
        <v>28</v>
      </c>
      <c r="C21" s="208">
        <f>C22+C23+C24+C25</f>
        <v>14790509</v>
      </c>
      <c r="D21" s="246">
        <f t="shared" ref="D21:E21" si="6">D22+D23+D24+D25</f>
        <v>0</v>
      </c>
      <c r="E21" s="208">
        <f t="shared" si="6"/>
        <v>14790509</v>
      </c>
      <c r="F21" s="208">
        <f t="shared" ref="F21:K21" si="7">F22+F23+F24+F25</f>
        <v>14180500</v>
      </c>
      <c r="G21" s="246">
        <f t="shared" si="7"/>
        <v>0</v>
      </c>
      <c r="H21" s="208">
        <f t="shared" si="7"/>
        <v>14180500</v>
      </c>
      <c r="I21" s="208">
        <f t="shared" si="7"/>
        <v>14242500</v>
      </c>
      <c r="J21" s="246">
        <f t="shared" si="7"/>
        <v>0</v>
      </c>
      <c r="K21" s="208">
        <f t="shared" si="7"/>
        <v>14242500</v>
      </c>
      <c r="L21" s="238"/>
    </row>
    <row r="22" spans="1:14" ht="25.5">
      <c r="A22" s="218" t="s">
        <v>58</v>
      </c>
      <c r="B22" s="210" t="s">
        <v>29</v>
      </c>
      <c r="C22" s="208">
        <v>8630000</v>
      </c>
      <c r="D22" s="246"/>
      <c r="E22" s="208">
        <f>C22+D22</f>
        <v>8630000</v>
      </c>
      <c r="F22" s="208">
        <v>11917000</v>
      </c>
      <c r="G22" s="246"/>
      <c r="H22" s="208">
        <f>F22</f>
        <v>11917000</v>
      </c>
      <c r="I22" s="208">
        <v>11917000</v>
      </c>
      <c r="J22" s="246"/>
      <c r="K22" s="208">
        <f>I22</f>
        <v>11917000</v>
      </c>
      <c r="L22" s="238"/>
    </row>
    <row r="23" spans="1:14">
      <c r="A23" s="218" t="s">
        <v>345</v>
      </c>
      <c r="B23" s="210" t="s">
        <v>350</v>
      </c>
      <c r="C23" s="208">
        <v>4000000</v>
      </c>
      <c r="D23" s="246"/>
      <c r="E23" s="208">
        <f t="shared" ref="E23:E25" si="8">C23+D23</f>
        <v>4000000</v>
      </c>
      <c r="F23" s="208">
        <v>50000</v>
      </c>
      <c r="G23" s="246"/>
      <c r="H23" s="208">
        <f>F23</f>
        <v>50000</v>
      </c>
      <c r="I23" s="208">
        <v>25000</v>
      </c>
      <c r="J23" s="246"/>
      <c r="K23" s="208">
        <f>I23</f>
        <v>25000</v>
      </c>
      <c r="L23" s="238"/>
    </row>
    <row r="24" spans="1:14">
      <c r="A24" s="218" t="s">
        <v>346</v>
      </c>
      <c r="B24" s="210" t="s">
        <v>349</v>
      </c>
      <c r="C24" s="208">
        <v>2509</v>
      </c>
      <c r="D24" s="246"/>
      <c r="E24" s="208">
        <f t="shared" si="8"/>
        <v>2509</v>
      </c>
      <c r="F24" s="208">
        <v>2500</v>
      </c>
      <c r="G24" s="246"/>
      <c r="H24" s="208">
        <f>F24</f>
        <v>2500</v>
      </c>
      <c r="I24" s="208">
        <v>2500</v>
      </c>
      <c r="J24" s="246"/>
      <c r="K24" s="208">
        <f>I24</f>
        <v>2500</v>
      </c>
      <c r="L24" s="238"/>
    </row>
    <row r="25" spans="1:14" ht="25.5">
      <c r="A25" s="218" t="s">
        <v>347</v>
      </c>
      <c r="B25" s="210" t="s">
        <v>348</v>
      </c>
      <c r="C25" s="208">
        <v>2158000</v>
      </c>
      <c r="D25" s="246"/>
      <c r="E25" s="208">
        <f t="shared" si="8"/>
        <v>2158000</v>
      </c>
      <c r="F25" s="208">
        <v>2211000</v>
      </c>
      <c r="G25" s="246"/>
      <c r="H25" s="208">
        <f>F25</f>
        <v>2211000</v>
      </c>
      <c r="I25" s="208">
        <v>2298000</v>
      </c>
      <c r="J25" s="246"/>
      <c r="K25" s="208">
        <f>I25</f>
        <v>2298000</v>
      </c>
      <c r="L25" s="238"/>
    </row>
    <row r="26" spans="1:14">
      <c r="A26" s="218"/>
      <c r="B26" s="210"/>
      <c r="C26" s="208"/>
      <c r="D26" s="246"/>
      <c r="E26" s="208"/>
      <c r="F26" s="208"/>
      <c r="G26" s="246"/>
      <c r="H26" s="208"/>
      <c r="I26" s="208"/>
      <c r="J26" s="246"/>
      <c r="K26" s="208"/>
      <c r="L26" s="238"/>
    </row>
    <row r="27" spans="1:14">
      <c r="A27" s="218" t="s">
        <v>56</v>
      </c>
      <c r="B27" s="210" t="s">
        <v>37</v>
      </c>
      <c r="C27" s="208">
        <f>SUM(C28:C29)</f>
        <v>4510726</v>
      </c>
      <c r="D27" s="246">
        <f t="shared" ref="D27:E27" si="9">SUM(D28:D29)</f>
        <v>0</v>
      </c>
      <c r="E27" s="208">
        <f t="shared" si="9"/>
        <v>4510726</v>
      </c>
      <c r="F27" s="208">
        <f t="shared" ref="F27:K27" si="10">SUM(F28:F29)</f>
        <v>4000726</v>
      </c>
      <c r="G27" s="246">
        <f t="shared" si="10"/>
        <v>0</v>
      </c>
      <c r="H27" s="208">
        <f t="shared" si="10"/>
        <v>4000726</v>
      </c>
      <c r="I27" s="208">
        <f t="shared" si="10"/>
        <v>4118726</v>
      </c>
      <c r="J27" s="246">
        <f t="shared" si="10"/>
        <v>0</v>
      </c>
      <c r="K27" s="208">
        <f t="shared" si="10"/>
        <v>4118726</v>
      </c>
      <c r="L27" s="238"/>
    </row>
    <row r="28" spans="1:14" ht="38.25">
      <c r="A28" s="218" t="s">
        <v>391</v>
      </c>
      <c r="B28" s="210" t="s">
        <v>390</v>
      </c>
      <c r="C28" s="208">
        <v>3380726</v>
      </c>
      <c r="D28" s="246"/>
      <c r="E28" s="208">
        <f>C28+D28</f>
        <v>3380726</v>
      </c>
      <c r="F28" s="208">
        <v>2870726</v>
      </c>
      <c r="G28" s="246"/>
      <c r="H28" s="208">
        <f>F28</f>
        <v>2870726</v>
      </c>
      <c r="I28" s="208">
        <v>2988726</v>
      </c>
      <c r="J28" s="246"/>
      <c r="K28" s="208">
        <f>I28</f>
        <v>2988726</v>
      </c>
      <c r="L28" s="238"/>
    </row>
    <row r="29" spans="1:14" ht="38.25">
      <c r="A29" s="218" t="s">
        <v>17</v>
      </c>
      <c r="B29" s="210" t="s">
        <v>38</v>
      </c>
      <c r="C29" s="208">
        <v>1130000</v>
      </c>
      <c r="D29" s="246"/>
      <c r="E29" s="208">
        <f>C29+D29</f>
        <v>1130000</v>
      </c>
      <c r="F29" s="208">
        <v>1130000</v>
      </c>
      <c r="G29" s="246"/>
      <c r="H29" s="208">
        <f>F29</f>
        <v>1130000</v>
      </c>
      <c r="I29" s="208">
        <v>1130000</v>
      </c>
      <c r="J29" s="246"/>
      <c r="K29" s="208">
        <f>I29</f>
        <v>1130000</v>
      </c>
      <c r="L29" s="238"/>
    </row>
    <row r="30" spans="1:14">
      <c r="A30" s="218"/>
      <c r="B30" s="210"/>
      <c r="C30" s="208"/>
      <c r="D30" s="246"/>
      <c r="E30" s="208"/>
      <c r="F30" s="208"/>
      <c r="G30" s="246"/>
      <c r="H30" s="208"/>
      <c r="I30" s="208"/>
      <c r="J30" s="246"/>
      <c r="K30" s="208"/>
      <c r="L30" s="238"/>
    </row>
    <row r="31" spans="1:14" ht="38.25">
      <c r="A31" s="218" t="s">
        <v>13</v>
      </c>
      <c r="B31" s="210" t="s">
        <v>39</v>
      </c>
      <c r="C31" s="208">
        <f>SUM(C32:C34)</f>
        <v>15675000</v>
      </c>
      <c r="D31" s="246">
        <f t="shared" ref="D31:E31" si="11">SUM(D32:D34)</f>
        <v>0</v>
      </c>
      <c r="E31" s="208">
        <f t="shared" si="11"/>
        <v>15675000</v>
      </c>
      <c r="F31" s="208">
        <f t="shared" ref="F31:K31" si="12">SUM(F32:F34)</f>
        <v>15675000</v>
      </c>
      <c r="G31" s="246">
        <f t="shared" si="12"/>
        <v>0</v>
      </c>
      <c r="H31" s="208">
        <f t="shared" si="12"/>
        <v>15675000</v>
      </c>
      <c r="I31" s="208">
        <f t="shared" si="12"/>
        <v>15675000</v>
      </c>
      <c r="J31" s="246">
        <f t="shared" si="12"/>
        <v>0</v>
      </c>
      <c r="K31" s="208">
        <f t="shared" si="12"/>
        <v>15675000</v>
      </c>
      <c r="L31" s="238"/>
      <c r="M31" s="195"/>
      <c r="N31" s="186">
        <f>SUM(C32:C34)-C31</f>
        <v>0</v>
      </c>
    </row>
    <row r="32" spans="1:14" ht="89.25">
      <c r="A32" s="218" t="s">
        <v>60</v>
      </c>
      <c r="B32" s="210" t="s">
        <v>41</v>
      </c>
      <c r="C32" s="208">
        <f>250000+10115000+417000</f>
        <v>10782000</v>
      </c>
      <c r="D32" s="246"/>
      <c r="E32" s="208">
        <f>C32+D32</f>
        <v>10782000</v>
      </c>
      <c r="F32" s="208">
        <f>15675000-5309000-1000+417000</f>
        <v>10782000</v>
      </c>
      <c r="G32" s="246"/>
      <c r="H32" s="208">
        <f>F32</f>
        <v>10782000</v>
      </c>
      <c r="I32" s="208">
        <f>F32</f>
        <v>10782000</v>
      </c>
      <c r="J32" s="246"/>
      <c r="K32" s="208">
        <f>I32</f>
        <v>10782000</v>
      </c>
      <c r="L32" s="238"/>
    </row>
    <row r="33" spans="1:15" ht="25.5">
      <c r="A33" s="218" t="s">
        <v>14</v>
      </c>
      <c r="B33" s="210" t="s">
        <v>42</v>
      </c>
      <c r="C33" s="208">
        <v>0</v>
      </c>
      <c r="D33" s="246"/>
      <c r="E33" s="208">
        <f t="shared" ref="E33:E34" si="13">C33+D33</f>
        <v>0</v>
      </c>
      <c r="F33" s="208">
        <v>0</v>
      </c>
      <c r="G33" s="246"/>
      <c r="H33" s="208"/>
      <c r="I33" s="208">
        <v>0</v>
      </c>
      <c r="J33" s="246"/>
      <c r="K33" s="208">
        <f>I33</f>
        <v>0</v>
      </c>
      <c r="L33" s="238"/>
    </row>
    <row r="34" spans="1:15" ht="76.5">
      <c r="A34" s="222" t="s">
        <v>80</v>
      </c>
      <c r="B34" s="210" t="s">
        <v>77</v>
      </c>
      <c r="C34" s="208">
        <f>93000+4800000</f>
        <v>4893000</v>
      </c>
      <c r="D34" s="246"/>
      <c r="E34" s="208">
        <f t="shared" si="13"/>
        <v>4893000</v>
      </c>
      <c r="F34" s="208">
        <f>C34</f>
        <v>4893000</v>
      </c>
      <c r="G34" s="246"/>
      <c r="H34" s="208">
        <f>F34</f>
        <v>4893000</v>
      </c>
      <c r="I34" s="208">
        <f>C34</f>
        <v>4893000</v>
      </c>
      <c r="J34" s="246"/>
      <c r="K34" s="208">
        <f>I34</f>
        <v>4893000</v>
      </c>
      <c r="L34" s="238"/>
    </row>
    <row r="35" spans="1:15" s="184" customFormat="1">
      <c r="A35" s="222"/>
      <c r="B35" s="210"/>
      <c r="C35" s="208"/>
      <c r="D35" s="246"/>
      <c r="E35" s="208"/>
      <c r="F35" s="208"/>
      <c r="G35" s="246"/>
      <c r="H35" s="208"/>
      <c r="I35" s="208"/>
      <c r="J35" s="246"/>
      <c r="K35" s="208"/>
      <c r="L35" s="238"/>
      <c r="O35" s="183"/>
    </row>
    <row r="36" spans="1:15" s="184" customFormat="1" ht="25.5">
      <c r="A36" s="218" t="s">
        <v>19</v>
      </c>
      <c r="B36" s="210" t="s">
        <v>43</v>
      </c>
      <c r="C36" s="208">
        <v>237240</v>
      </c>
      <c r="D36" s="246"/>
      <c r="E36" s="208">
        <f>C36+D36</f>
        <v>237240</v>
      </c>
      <c r="F36" s="208">
        <v>237240</v>
      </c>
      <c r="G36" s="246"/>
      <c r="H36" s="208">
        <f>F36</f>
        <v>237240</v>
      </c>
      <c r="I36" s="208">
        <v>237240</v>
      </c>
      <c r="J36" s="246"/>
      <c r="K36" s="208">
        <f>I36</f>
        <v>237240</v>
      </c>
      <c r="L36" s="238"/>
      <c r="O36" s="183"/>
    </row>
    <row r="37" spans="1:15" s="184" customFormat="1">
      <c r="A37" s="218"/>
      <c r="B37" s="210"/>
      <c r="C37" s="208"/>
      <c r="D37" s="246"/>
      <c r="E37" s="208"/>
      <c r="F37" s="208"/>
      <c r="G37" s="246"/>
      <c r="H37" s="208"/>
      <c r="I37" s="208"/>
      <c r="J37" s="246"/>
      <c r="K37" s="208"/>
      <c r="L37" s="238"/>
      <c r="O37" s="183"/>
    </row>
    <row r="38" spans="1:15" s="184" customFormat="1" ht="25.5">
      <c r="A38" s="218" t="s">
        <v>141</v>
      </c>
      <c r="B38" s="210" t="s">
        <v>46</v>
      </c>
      <c r="C38" s="208">
        <f>SUM(C39:C40)</f>
        <v>100000</v>
      </c>
      <c r="D38" s="246">
        <f t="shared" ref="D38:E38" si="14">SUM(D39:D40)</f>
        <v>0</v>
      </c>
      <c r="E38" s="208">
        <f t="shared" si="14"/>
        <v>100000</v>
      </c>
      <c r="F38" s="208">
        <f t="shared" ref="F38:K38" si="15">SUM(F39:F40)</f>
        <v>0</v>
      </c>
      <c r="G38" s="246">
        <f t="shared" si="15"/>
        <v>0</v>
      </c>
      <c r="H38" s="208">
        <f t="shared" si="15"/>
        <v>0</v>
      </c>
      <c r="I38" s="208">
        <f t="shared" si="15"/>
        <v>0</v>
      </c>
      <c r="J38" s="246">
        <f t="shared" si="15"/>
        <v>0</v>
      </c>
      <c r="K38" s="208">
        <f t="shared" si="15"/>
        <v>0</v>
      </c>
      <c r="L38" s="238"/>
      <c r="O38" s="183"/>
    </row>
    <row r="39" spans="1:15" s="184" customFormat="1">
      <c r="A39" s="218" t="s">
        <v>63</v>
      </c>
      <c r="B39" s="210" t="s">
        <v>64</v>
      </c>
      <c r="C39" s="208">
        <v>100000</v>
      </c>
      <c r="D39" s="246"/>
      <c r="E39" s="208">
        <f>C39+D39</f>
        <v>100000</v>
      </c>
      <c r="F39" s="208"/>
      <c r="G39" s="246"/>
      <c r="H39" s="208"/>
      <c r="I39" s="208"/>
      <c r="J39" s="246"/>
      <c r="K39" s="208"/>
      <c r="L39" s="238"/>
      <c r="O39" s="183"/>
    </row>
    <row r="40" spans="1:15" s="184" customFormat="1">
      <c r="A40" s="218" t="s">
        <v>67</v>
      </c>
      <c r="B40" s="210" t="s">
        <v>70</v>
      </c>
      <c r="C40" s="208">
        <v>0</v>
      </c>
      <c r="D40" s="246"/>
      <c r="E40" s="208"/>
      <c r="F40" s="208"/>
      <c r="G40" s="246"/>
      <c r="H40" s="208"/>
      <c r="I40" s="208"/>
      <c r="J40" s="246"/>
      <c r="K40" s="208"/>
      <c r="L40" s="238"/>
      <c r="O40" s="183"/>
    </row>
    <row r="41" spans="1:15" s="184" customFormat="1">
      <c r="A41" s="218"/>
      <c r="B41" s="210"/>
      <c r="C41" s="208"/>
      <c r="D41" s="246"/>
      <c r="E41" s="208"/>
      <c r="F41" s="208"/>
      <c r="G41" s="246"/>
      <c r="H41" s="208"/>
      <c r="I41" s="208"/>
      <c r="J41" s="246"/>
      <c r="K41" s="208"/>
      <c r="L41" s="238"/>
      <c r="O41" s="183"/>
    </row>
    <row r="42" spans="1:15" s="184" customFormat="1" ht="25.5">
      <c r="A42" s="218" t="s">
        <v>20</v>
      </c>
      <c r="B42" s="210" t="s">
        <v>47</v>
      </c>
      <c r="C42" s="208">
        <f>C43+C44</f>
        <v>2194000</v>
      </c>
      <c r="D42" s="246">
        <f t="shared" ref="D42:E42" si="16">D43+D44</f>
        <v>0</v>
      </c>
      <c r="E42" s="208">
        <f t="shared" si="16"/>
        <v>2194000</v>
      </c>
      <c r="F42" s="208">
        <f>F43+F44</f>
        <v>1770000</v>
      </c>
      <c r="G42" s="246">
        <f t="shared" ref="G42:H42" si="17">G43+G44</f>
        <v>0</v>
      </c>
      <c r="H42" s="208">
        <f t="shared" si="17"/>
        <v>1770000</v>
      </c>
      <c r="I42" s="208">
        <f>I43+I44</f>
        <v>1161091</v>
      </c>
      <c r="J42" s="246">
        <f t="shared" ref="J42:K42" si="18">J43+J44</f>
        <v>0</v>
      </c>
      <c r="K42" s="208">
        <f t="shared" si="18"/>
        <v>1161091</v>
      </c>
      <c r="L42" s="238"/>
      <c r="O42" s="183"/>
    </row>
    <row r="43" spans="1:15" s="184" customFormat="1" ht="76.5">
      <c r="A43" s="218" t="s">
        <v>342</v>
      </c>
      <c r="B43" s="210" t="s">
        <v>343</v>
      </c>
      <c r="C43" s="208">
        <v>1894000</v>
      </c>
      <c r="D43" s="246"/>
      <c r="E43" s="208">
        <f>C43+D43</f>
        <v>1894000</v>
      </c>
      <c r="F43" s="208">
        <v>1470000</v>
      </c>
      <c r="G43" s="246"/>
      <c r="H43" s="208">
        <f>F43</f>
        <v>1470000</v>
      </c>
      <c r="I43" s="208">
        <v>861091</v>
      </c>
      <c r="J43" s="246"/>
      <c r="K43" s="208">
        <f>I43</f>
        <v>861091</v>
      </c>
      <c r="L43" s="238"/>
      <c r="O43" s="183"/>
    </row>
    <row r="44" spans="1:15" s="184" customFormat="1" ht="38.25">
      <c r="A44" s="218" t="s">
        <v>79</v>
      </c>
      <c r="B44" s="210" t="s">
        <v>55</v>
      </c>
      <c r="C44" s="208">
        <v>300000</v>
      </c>
      <c r="D44" s="246"/>
      <c r="E44" s="208">
        <f>C44+D44</f>
        <v>300000</v>
      </c>
      <c r="F44" s="208">
        <v>300000</v>
      </c>
      <c r="G44" s="246"/>
      <c r="H44" s="208">
        <f>F44</f>
        <v>300000</v>
      </c>
      <c r="I44" s="208">
        <v>300000</v>
      </c>
      <c r="J44" s="246"/>
      <c r="K44" s="208">
        <f>I44</f>
        <v>300000</v>
      </c>
      <c r="L44" s="238"/>
      <c r="O44" s="183"/>
    </row>
    <row r="45" spans="1:15" s="184" customFormat="1">
      <c r="A45" s="218"/>
      <c r="B45" s="210"/>
      <c r="C45" s="208"/>
      <c r="D45" s="246"/>
      <c r="E45" s="208"/>
      <c r="F45" s="208"/>
      <c r="G45" s="246"/>
      <c r="H45" s="208"/>
      <c r="I45" s="208"/>
      <c r="J45" s="246"/>
      <c r="K45" s="208"/>
      <c r="L45" s="238"/>
      <c r="O45" s="183"/>
    </row>
    <row r="46" spans="1:15" s="184" customFormat="1">
      <c r="A46" s="218" t="s">
        <v>15</v>
      </c>
      <c r="B46" s="210" t="s">
        <v>49</v>
      </c>
      <c r="C46" s="208">
        <v>498000</v>
      </c>
      <c r="D46" s="246"/>
      <c r="E46" s="208">
        <f>C46+D46</f>
        <v>498000</v>
      </c>
      <c r="F46" s="208">
        <v>498000</v>
      </c>
      <c r="G46" s="246"/>
      <c r="H46" s="208">
        <f>F46</f>
        <v>498000</v>
      </c>
      <c r="I46" s="208">
        <v>498000</v>
      </c>
      <c r="J46" s="246"/>
      <c r="K46" s="208">
        <f>I46</f>
        <v>498000</v>
      </c>
      <c r="L46" s="238"/>
      <c r="O46" s="183"/>
    </row>
    <row r="47" spans="1:15" s="184" customFormat="1">
      <c r="A47" s="218"/>
      <c r="B47" s="210"/>
      <c r="C47" s="208"/>
      <c r="D47" s="246"/>
      <c r="E47" s="208"/>
      <c r="F47" s="208"/>
      <c r="G47" s="246"/>
      <c r="H47" s="208"/>
      <c r="I47" s="208"/>
      <c r="J47" s="246"/>
      <c r="K47" s="208"/>
      <c r="L47" s="238"/>
      <c r="O47" s="183"/>
    </row>
    <row r="48" spans="1:15" s="184" customFormat="1">
      <c r="A48" s="217" t="s">
        <v>270</v>
      </c>
      <c r="B48" s="211" t="s">
        <v>271</v>
      </c>
      <c r="C48" s="212">
        <f t="shared" ref="C48:K48" si="19">C50+C105</f>
        <v>1092458750.8700001</v>
      </c>
      <c r="D48" s="247">
        <f t="shared" si="19"/>
        <v>67362575</v>
      </c>
      <c r="E48" s="212">
        <f t="shared" si="19"/>
        <v>1159821325.8700001</v>
      </c>
      <c r="F48" s="212">
        <f t="shared" si="19"/>
        <v>1637978576.21</v>
      </c>
      <c r="G48" s="247">
        <f t="shared" si="19"/>
        <v>54415355.730000004</v>
      </c>
      <c r="H48" s="212">
        <f t="shared" si="19"/>
        <v>1692393931.9399998</v>
      </c>
      <c r="I48" s="212">
        <f t="shared" si="19"/>
        <v>1539514100.48</v>
      </c>
      <c r="J48" s="247">
        <f t="shared" si="19"/>
        <v>54418912.900000006</v>
      </c>
      <c r="K48" s="212">
        <f t="shared" si="19"/>
        <v>1593933013.3799999</v>
      </c>
      <c r="L48" s="239"/>
      <c r="M48" s="195"/>
      <c r="O48" s="183"/>
    </row>
    <row r="49" spans="1:15" s="184" customFormat="1">
      <c r="A49" s="218"/>
      <c r="B49" s="210"/>
      <c r="C49" s="208"/>
      <c r="D49" s="246"/>
      <c r="E49" s="208"/>
      <c r="F49" s="208"/>
      <c r="G49" s="246"/>
      <c r="H49" s="208"/>
      <c r="I49" s="208"/>
      <c r="J49" s="246"/>
      <c r="K49" s="208"/>
      <c r="L49" s="238"/>
      <c r="O49" s="183"/>
    </row>
    <row r="50" spans="1:15" s="184" customFormat="1" ht="38.25">
      <c r="A50" s="218" t="s">
        <v>65</v>
      </c>
      <c r="B50" s="213" t="s">
        <v>57</v>
      </c>
      <c r="C50" s="208">
        <f t="shared" ref="C50:K50" si="20">C51+C55+C81+C98</f>
        <v>1085381727.8700001</v>
      </c>
      <c r="D50" s="246">
        <f t="shared" si="20"/>
        <v>71643789.760000005</v>
      </c>
      <c r="E50" s="208">
        <f t="shared" si="20"/>
        <v>1157025517.6300001</v>
      </c>
      <c r="F50" s="208">
        <f t="shared" si="20"/>
        <v>1637978576.21</v>
      </c>
      <c r="G50" s="246">
        <f t="shared" si="20"/>
        <v>54415355.730000004</v>
      </c>
      <c r="H50" s="208">
        <f t="shared" si="20"/>
        <v>1692393931.9399998</v>
      </c>
      <c r="I50" s="208">
        <f t="shared" si="20"/>
        <v>1539514100.48</v>
      </c>
      <c r="J50" s="246">
        <f t="shared" si="20"/>
        <v>54418912.900000006</v>
      </c>
      <c r="K50" s="208">
        <f t="shared" si="20"/>
        <v>1593933013.3799999</v>
      </c>
      <c r="L50" s="238"/>
      <c r="O50" s="183"/>
    </row>
    <row r="51" spans="1:15" s="203" customFormat="1" ht="25.5">
      <c r="A51" s="217" t="s">
        <v>75</v>
      </c>
      <c r="B51" s="211" t="s">
        <v>134</v>
      </c>
      <c r="C51" s="207">
        <f>SUM(C52:C53)</f>
        <v>46590640.799999997</v>
      </c>
      <c r="D51" s="245">
        <f t="shared" ref="D51:E51" si="21">SUM(D52:D53)</f>
        <v>0</v>
      </c>
      <c r="E51" s="207">
        <f t="shared" si="21"/>
        <v>46590640.799999997</v>
      </c>
      <c r="F51" s="207">
        <f t="shared" ref="F51:K51" si="22">F52+F53</f>
        <v>39711547.200000003</v>
      </c>
      <c r="G51" s="245">
        <f t="shared" si="22"/>
        <v>0</v>
      </c>
      <c r="H51" s="207">
        <f t="shared" si="22"/>
        <v>39711547.200000003</v>
      </c>
      <c r="I51" s="207">
        <f t="shared" si="22"/>
        <v>41122395.399999999</v>
      </c>
      <c r="J51" s="245">
        <f t="shared" si="22"/>
        <v>0</v>
      </c>
      <c r="K51" s="207">
        <f t="shared" si="22"/>
        <v>41122395.399999999</v>
      </c>
      <c r="L51" s="236"/>
      <c r="M51" s="201"/>
      <c r="N51" s="202"/>
    </row>
    <row r="52" spans="1:15" ht="25.5">
      <c r="A52" s="218" t="s">
        <v>351</v>
      </c>
      <c r="B52" s="213" t="s">
        <v>352</v>
      </c>
      <c r="C52" s="208">
        <v>46590640.799999997</v>
      </c>
      <c r="D52" s="246"/>
      <c r="E52" s="208">
        <f>C52</f>
        <v>46590640.799999997</v>
      </c>
      <c r="F52" s="208">
        <v>39711547.200000003</v>
      </c>
      <c r="G52" s="246"/>
      <c r="H52" s="208">
        <f>F52</f>
        <v>39711547.200000003</v>
      </c>
      <c r="I52" s="208">
        <v>41122395.399999999</v>
      </c>
      <c r="J52" s="246"/>
      <c r="K52" s="208">
        <f>I52</f>
        <v>41122395.399999999</v>
      </c>
      <c r="L52" s="238"/>
    </row>
    <row r="53" spans="1:15" ht="39.75" hidden="1" customHeight="1">
      <c r="A53" s="218" t="s">
        <v>340</v>
      </c>
      <c r="B53" s="213" t="s">
        <v>339</v>
      </c>
      <c r="C53" s="208"/>
      <c r="D53" s="246"/>
      <c r="E53" s="208"/>
      <c r="F53" s="208">
        <v>0</v>
      </c>
      <c r="G53" s="246"/>
      <c r="H53" s="208"/>
      <c r="I53" s="208">
        <v>0</v>
      </c>
      <c r="J53" s="246"/>
      <c r="K53" s="208"/>
      <c r="L53" s="238"/>
    </row>
    <row r="54" spans="1:15">
      <c r="A54" s="218"/>
      <c r="B54" s="213"/>
      <c r="C54" s="208"/>
      <c r="D54" s="246"/>
      <c r="E54" s="208"/>
      <c r="F54" s="208"/>
      <c r="G54" s="246"/>
      <c r="H54" s="208"/>
      <c r="I54" s="208"/>
      <c r="J54" s="246"/>
      <c r="K54" s="208"/>
      <c r="L54" s="238"/>
    </row>
    <row r="55" spans="1:15" s="203" customFormat="1" ht="25.5">
      <c r="A55" s="217" t="s">
        <v>71</v>
      </c>
      <c r="B55" s="211" t="s">
        <v>135</v>
      </c>
      <c r="C55" s="207">
        <f>SUM(C56:C79)</f>
        <v>341470174.31</v>
      </c>
      <c r="D55" s="245">
        <f>SUM(D56:D79)</f>
        <v>34088662.850000001</v>
      </c>
      <c r="E55" s="207">
        <f>SUM(E56:E79)</f>
        <v>375558837.16000003</v>
      </c>
      <c r="F55" s="207">
        <f>SUM(F56:F79)</f>
        <v>886221211.46000004</v>
      </c>
      <c r="G55" s="245">
        <f t="shared" ref="G55:H55" si="23">SUM(G56:G79)</f>
        <v>23717241.870000001</v>
      </c>
      <c r="H55" s="207">
        <f t="shared" si="23"/>
        <v>909938453.32999992</v>
      </c>
      <c r="I55" s="207">
        <f>SUM(I56:I79)</f>
        <v>778791355.41000009</v>
      </c>
      <c r="J55" s="245">
        <f t="shared" ref="J55:K55" si="24">SUM(J56:J79)</f>
        <v>22251971.580000006</v>
      </c>
      <c r="K55" s="207">
        <f t="shared" si="24"/>
        <v>801043326.99000001</v>
      </c>
      <c r="L55" s="236"/>
      <c r="M55" s="201"/>
      <c r="N55" s="202"/>
    </row>
    <row r="56" spans="1:15" s="256" customFormat="1" ht="67.5" customHeight="1">
      <c r="A56" s="254" t="s">
        <v>353</v>
      </c>
      <c r="B56" s="231" t="s">
        <v>354</v>
      </c>
      <c r="C56" s="246">
        <v>3400000</v>
      </c>
      <c r="D56" s="246">
        <v>-3400000</v>
      </c>
      <c r="E56" s="246">
        <f>C56+D56</f>
        <v>0</v>
      </c>
      <c r="F56" s="246">
        <v>1700000</v>
      </c>
      <c r="G56" s="246">
        <v>-1700000</v>
      </c>
      <c r="H56" s="246">
        <f>F56+G56</f>
        <v>0</v>
      </c>
      <c r="I56" s="246">
        <v>2254500</v>
      </c>
      <c r="J56" s="246">
        <v>-2254500</v>
      </c>
      <c r="K56" s="246">
        <f>I56+J56</f>
        <v>0</v>
      </c>
      <c r="L56" s="238"/>
      <c r="M56" s="255"/>
      <c r="N56" s="255"/>
    </row>
    <row r="57" spans="1:15" s="256" customFormat="1" ht="68.45" customHeight="1">
      <c r="A57" s="254" t="s">
        <v>355</v>
      </c>
      <c r="B57" s="231" t="s">
        <v>354</v>
      </c>
      <c r="C57" s="246">
        <v>29005750</v>
      </c>
      <c r="D57" s="246">
        <v>-29005750</v>
      </c>
      <c r="E57" s="246">
        <f>C57+D57</f>
        <v>0</v>
      </c>
      <c r="F57" s="246">
        <v>90874250</v>
      </c>
      <c r="G57" s="246">
        <v>-90874250</v>
      </c>
      <c r="H57" s="246">
        <f>F57+G57</f>
        <v>0</v>
      </c>
      <c r="I57" s="246">
        <v>462548426.54000002</v>
      </c>
      <c r="J57" s="246">
        <v>-462548426.54000002</v>
      </c>
      <c r="K57" s="246">
        <f>I57+J57</f>
        <v>0</v>
      </c>
      <c r="L57" s="238"/>
      <c r="M57" s="255"/>
      <c r="N57" s="255"/>
    </row>
    <row r="58" spans="1:15" s="256" customFormat="1" ht="71.45" customHeight="1">
      <c r="A58" s="254" t="s">
        <v>356</v>
      </c>
      <c r="B58" s="244" t="s">
        <v>354</v>
      </c>
      <c r="C58" s="246"/>
      <c r="D58" s="246"/>
      <c r="E58" s="246">
        <f t="shared" ref="E58:E79" si="25">C58+D58</f>
        <v>0</v>
      </c>
      <c r="F58" s="246">
        <v>244172538.50999999</v>
      </c>
      <c r="G58" s="246">
        <v>-244172538.50999999</v>
      </c>
      <c r="H58" s="246">
        <f t="shared" ref="H58:H79" si="26">F58+G58</f>
        <v>0</v>
      </c>
      <c r="I58" s="246"/>
      <c r="J58" s="246"/>
      <c r="K58" s="246">
        <f t="shared" ref="K58:K79" si="27">I58+J58</f>
        <v>0</v>
      </c>
      <c r="L58" s="238"/>
      <c r="M58" s="255"/>
      <c r="N58" s="255"/>
    </row>
    <row r="59" spans="1:15" s="256" customFormat="1" ht="57" customHeight="1">
      <c r="A59" s="254" t="s">
        <v>357</v>
      </c>
      <c r="B59" s="257" t="s">
        <v>354</v>
      </c>
      <c r="C59" s="246"/>
      <c r="D59" s="246"/>
      <c r="E59" s="246">
        <f t="shared" si="25"/>
        <v>0</v>
      </c>
      <c r="F59" s="246">
        <v>222222222</v>
      </c>
      <c r="G59" s="246">
        <v>-222222222</v>
      </c>
      <c r="H59" s="246">
        <f t="shared" si="26"/>
        <v>0</v>
      </c>
      <c r="I59" s="246"/>
      <c r="J59" s="246"/>
      <c r="K59" s="246">
        <f t="shared" si="27"/>
        <v>0</v>
      </c>
      <c r="L59" s="238"/>
      <c r="M59" s="255"/>
      <c r="N59" s="255"/>
    </row>
    <row r="60" spans="1:15" s="256" customFormat="1" ht="71.45" customHeight="1">
      <c r="A60" s="254" t="s">
        <v>353</v>
      </c>
      <c r="B60" s="231" t="s">
        <v>424</v>
      </c>
      <c r="C60" s="246"/>
      <c r="D60" s="246">
        <v>3400000</v>
      </c>
      <c r="E60" s="246">
        <f t="shared" si="25"/>
        <v>3400000</v>
      </c>
      <c r="F60" s="246"/>
      <c r="G60" s="246">
        <v>1700000</v>
      </c>
      <c r="H60" s="246">
        <f t="shared" si="26"/>
        <v>1700000</v>
      </c>
      <c r="I60" s="246"/>
      <c r="J60" s="246">
        <v>2254500</v>
      </c>
      <c r="K60" s="246">
        <f t="shared" si="27"/>
        <v>2254500</v>
      </c>
      <c r="L60" s="238"/>
      <c r="M60" s="255"/>
      <c r="N60" s="255"/>
    </row>
    <row r="61" spans="1:15" s="256" customFormat="1" ht="71.45" customHeight="1">
      <c r="A61" s="254" t="s">
        <v>356</v>
      </c>
      <c r="B61" s="231" t="s">
        <v>424</v>
      </c>
      <c r="C61" s="246"/>
      <c r="D61" s="246"/>
      <c r="E61" s="246"/>
      <c r="F61" s="246"/>
      <c r="G61" s="246">
        <v>244172538.50999999</v>
      </c>
      <c r="H61" s="246">
        <f t="shared" si="26"/>
        <v>244172538.50999999</v>
      </c>
      <c r="I61" s="246"/>
      <c r="J61" s="246"/>
      <c r="K61" s="246"/>
      <c r="L61" s="238"/>
      <c r="M61" s="255"/>
      <c r="N61" s="255"/>
    </row>
    <row r="62" spans="1:15" ht="114.6" customHeight="1">
      <c r="A62" s="229" t="s">
        <v>410</v>
      </c>
      <c r="B62" s="214" t="s">
        <v>411</v>
      </c>
      <c r="C62" s="208"/>
      <c r="D62" s="246"/>
      <c r="E62" s="208">
        <f t="shared" ref="E62" si="28">C62+D62</f>
        <v>0</v>
      </c>
      <c r="F62" s="208"/>
      <c r="G62" s="246">
        <v>222222222</v>
      </c>
      <c r="H62" s="208">
        <f t="shared" ref="H62" si="29">F62+G62</f>
        <v>222222222</v>
      </c>
      <c r="I62" s="208"/>
      <c r="J62" s="246"/>
      <c r="K62" s="208">
        <f t="shared" ref="K62" si="30">I62+J62</f>
        <v>0</v>
      </c>
      <c r="L62" s="238"/>
    </row>
    <row r="63" spans="1:15" ht="90" customHeight="1">
      <c r="A63" s="218" t="s">
        <v>358</v>
      </c>
      <c r="B63" s="213" t="s">
        <v>359</v>
      </c>
      <c r="C63" s="208">
        <v>5785750</v>
      </c>
      <c r="D63" s="246"/>
      <c r="E63" s="208">
        <f t="shared" si="25"/>
        <v>5785750</v>
      </c>
      <c r="F63" s="208">
        <v>5810750</v>
      </c>
      <c r="G63" s="246"/>
      <c r="H63" s="208">
        <f t="shared" si="26"/>
        <v>5810750</v>
      </c>
      <c r="I63" s="208">
        <v>5839250</v>
      </c>
      <c r="J63" s="246"/>
      <c r="K63" s="208">
        <f t="shared" si="27"/>
        <v>5839250</v>
      </c>
      <c r="L63" s="238"/>
    </row>
    <row r="64" spans="1:15" ht="99" customHeight="1">
      <c r="A64" s="219" t="s">
        <v>399</v>
      </c>
      <c r="B64" s="213" t="s">
        <v>400</v>
      </c>
      <c r="C64" s="208"/>
      <c r="D64" s="246">
        <v>28455035</v>
      </c>
      <c r="E64" s="208">
        <f t="shared" si="25"/>
        <v>28455035</v>
      </c>
      <c r="F64" s="208"/>
      <c r="G64" s="246">
        <v>89144965</v>
      </c>
      <c r="H64" s="208">
        <f t="shared" si="26"/>
        <v>89144965</v>
      </c>
      <c r="I64" s="208"/>
      <c r="J64" s="246">
        <v>453751209.22000003</v>
      </c>
      <c r="K64" s="208">
        <f t="shared" si="27"/>
        <v>453751209.22000003</v>
      </c>
      <c r="L64" s="238"/>
    </row>
    <row r="65" spans="1:15" ht="76.900000000000006" customHeight="1">
      <c r="A65" s="219" t="s">
        <v>401</v>
      </c>
      <c r="B65" s="213" t="s">
        <v>402</v>
      </c>
      <c r="C65" s="208"/>
      <c r="D65" s="246">
        <v>550715</v>
      </c>
      <c r="E65" s="208">
        <f t="shared" si="25"/>
        <v>550715</v>
      </c>
      <c r="F65" s="208"/>
      <c r="G65" s="246">
        <v>1729285</v>
      </c>
      <c r="H65" s="208">
        <f t="shared" si="26"/>
        <v>1729285</v>
      </c>
      <c r="I65" s="208"/>
      <c r="J65" s="246">
        <v>8797217.3200000003</v>
      </c>
      <c r="K65" s="208">
        <f t="shared" si="27"/>
        <v>8797217.3200000003</v>
      </c>
      <c r="L65" s="238"/>
    </row>
    <row r="66" spans="1:15" ht="43.9" customHeight="1">
      <c r="A66" s="218" t="s">
        <v>360</v>
      </c>
      <c r="B66" s="213" t="s">
        <v>361</v>
      </c>
      <c r="C66" s="208">
        <v>15600800</v>
      </c>
      <c r="D66" s="246">
        <v>564159.4</v>
      </c>
      <c r="E66" s="208">
        <f t="shared" si="25"/>
        <v>16164959.4</v>
      </c>
      <c r="F66" s="208">
        <v>16305700</v>
      </c>
      <c r="G66" s="246">
        <v>-420.2</v>
      </c>
      <c r="H66" s="208">
        <f t="shared" si="26"/>
        <v>16305279.800000001</v>
      </c>
      <c r="I66" s="208">
        <v>0</v>
      </c>
      <c r="J66" s="246">
        <v>16586802.9</v>
      </c>
      <c r="K66" s="208">
        <f t="shared" si="27"/>
        <v>16586802.9</v>
      </c>
      <c r="L66" s="238"/>
    </row>
    <row r="67" spans="1:15" ht="58.15" customHeight="1">
      <c r="A67" s="230" t="s">
        <v>412</v>
      </c>
      <c r="B67" s="213" t="s">
        <v>413</v>
      </c>
      <c r="C67" s="208"/>
      <c r="D67" s="246">
        <v>1250000</v>
      </c>
      <c r="E67" s="208">
        <f t="shared" si="25"/>
        <v>1250000</v>
      </c>
      <c r="F67" s="208"/>
      <c r="G67" s="246">
        <v>0</v>
      </c>
      <c r="H67" s="208">
        <f t="shared" si="26"/>
        <v>0</v>
      </c>
      <c r="I67" s="208"/>
      <c r="J67" s="246">
        <v>1250000</v>
      </c>
      <c r="K67" s="208">
        <f t="shared" si="27"/>
        <v>1250000</v>
      </c>
      <c r="L67" s="238"/>
    </row>
    <row r="68" spans="1:15" ht="83.45" customHeight="1">
      <c r="A68" s="227" t="s">
        <v>414</v>
      </c>
      <c r="B68" s="213" t="s">
        <v>404</v>
      </c>
      <c r="C68" s="208"/>
      <c r="D68" s="246">
        <v>0</v>
      </c>
      <c r="E68" s="208">
        <f t="shared" si="25"/>
        <v>0</v>
      </c>
      <c r="F68" s="208"/>
      <c r="G68" s="246">
        <v>0</v>
      </c>
      <c r="H68" s="208">
        <f t="shared" si="26"/>
        <v>0</v>
      </c>
      <c r="I68" s="208"/>
      <c r="J68" s="246">
        <v>4447000</v>
      </c>
      <c r="K68" s="208">
        <f t="shared" si="27"/>
        <v>4447000</v>
      </c>
      <c r="L68" s="238"/>
    </row>
    <row r="69" spans="1:15" ht="68.45" customHeight="1">
      <c r="A69" s="227" t="s">
        <v>415</v>
      </c>
      <c r="B69" s="213" t="s">
        <v>404</v>
      </c>
      <c r="C69" s="208"/>
      <c r="D69" s="246">
        <v>0</v>
      </c>
      <c r="E69" s="208">
        <f t="shared" ref="E69" si="31">C69+D69</f>
        <v>0</v>
      </c>
      <c r="F69" s="208"/>
      <c r="G69" s="246">
        <v>12334525.93</v>
      </c>
      <c r="H69" s="208">
        <f t="shared" ref="H69" si="32">F69+G69</f>
        <v>12334525.93</v>
      </c>
      <c r="I69" s="208"/>
      <c r="J69" s="246">
        <v>0</v>
      </c>
      <c r="K69" s="208">
        <f t="shared" ref="K69" si="33">I69+J69</f>
        <v>0</v>
      </c>
      <c r="L69" s="238"/>
    </row>
    <row r="70" spans="1:15" ht="84.6" customHeight="1">
      <c r="A70" s="227" t="s">
        <v>416</v>
      </c>
      <c r="B70" s="213" t="s">
        <v>404</v>
      </c>
      <c r="C70" s="208"/>
      <c r="D70" s="246">
        <v>6186702.9900000002</v>
      </c>
      <c r="E70" s="208">
        <f t="shared" ref="E70" si="34">C70+D70</f>
        <v>6186702.9900000002</v>
      </c>
      <c r="F70" s="208"/>
      <c r="G70" s="246">
        <v>11415200</v>
      </c>
      <c r="H70" s="208">
        <f t="shared" ref="H70" si="35">F70+G70</f>
        <v>11415200</v>
      </c>
      <c r="I70" s="208"/>
      <c r="J70" s="246">
        <v>0</v>
      </c>
      <c r="K70" s="208">
        <f t="shared" ref="K70" si="36">I70+J70</f>
        <v>0</v>
      </c>
      <c r="L70" s="238"/>
    </row>
    <row r="71" spans="1:15" ht="96" customHeight="1">
      <c r="A71" s="227" t="s">
        <v>403</v>
      </c>
      <c r="B71" s="213" t="s">
        <v>404</v>
      </c>
      <c r="C71" s="208"/>
      <c r="D71" s="246">
        <v>3499139.47</v>
      </c>
      <c r="E71" s="208">
        <f t="shared" si="25"/>
        <v>3499139.47</v>
      </c>
      <c r="F71" s="208"/>
      <c r="G71" s="246"/>
      <c r="H71" s="208">
        <f t="shared" si="26"/>
        <v>0</v>
      </c>
      <c r="I71" s="208"/>
      <c r="J71" s="246"/>
      <c r="K71" s="208">
        <f t="shared" si="27"/>
        <v>0</v>
      </c>
      <c r="L71" s="238"/>
    </row>
    <row r="72" spans="1:15" ht="43.15" customHeight="1">
      <c r="A72" s="226" t="s">
        <v>406</v>
      </c>
      <c r="B72" s="213" t="s">
        <v>405</v>
      </c>
      <c r="C72" s="208"/>
      <c r="D72" s="246">
        <v>2753667.5</v>
      </c>
      <c r="E72" s="208">
        <f t="shared" si="25"/>
        <v>2753667.5</v>
      </c>
      <c r="F72" s="208"/>
      <c r="G72" s="246"/>
      <c r="H72" s="208">
        <f t="shared" si="26"/>
        <v>0</v>
      </c>
      <c r="I72" s="208"/>
      <c r="J72" s="246"/>
      <c r="K72" s="208">
        <f t="shared" si="27"/>
        <v>0</v>
      </c>
      <c r="L72" s="238"/>
    </row>
    <row r="73" spans="1:15" ht="55.15" customHeight="1">
      <c r="A73" s="228" t="s">
        <v>407</v>
      </c>
      <c r="B73" s="213" t="s">
        <v>408</v>
      </c>
      <c r="C73" s="208"/>
      <c r="D73" s="246">
        <v>20299630</v>
      </c>
      <c r="E73" s="208">
        <f t="shared" si="25"/>
        <v>20299630</v>
      </c>
      <c r="F73" s="208"/>
      <c r="G73" s="246"/>
      <c r="H73" s="208">
        <f t="shared" si="26"/>
        <v>0</v>
      </c>
      <c r="I73" s="208"/>
      <c r="J73" s="246"/>
      <c r="K73" s="208">
        <f t="shared" si="27"/>
        <v>0</v>
      </c>
      <c r="L73" s="238"/>
    </row>
    <row r="74" spans="1:15" s="184" customFormat="1" ht="55.15" customHeight="1">
      <c r="A74" s="218" t="s">
        <v>362</v>
      </c>
      <c r="B74" s="213" t="s">
        <v>363</v>
      </c>
      <c r="C74" s="208">
        <v>534400</v>
      </c>
      <c r="D74" s="246"/>
      <c r="E74" s="208">
        <f t="shared" si="25"/>
        <v>534400</v>
      </c>
      <c r="F74" s="208">
        <v>0</v>
      </c>
      <c r="G74" s="246"/>
      <c r="H74" s="208">
        <f t="shared" si="26"/>
        <v>0</v>
      </c>
      <c r="I74" s="208">
        <v>0</v>
      </c>
      <c r="J74" s="246"/>
      <c r="K74" s="208">
        <f t="shared" si="27"/>
        <v>0</v>
      </c>
      <c r="L74" s="238"/>
      <c r="O74" s="183"/>
    </row>
    <row r="75" spans="1:15" s="184" customFormat="1" ht="63.75">
      <c r="A75" s="223" t="s">
        <v>364</v>
      </c>
      <c r="B75" s="214" t="s">
        <v>363</v>
      </c>
      <c r="C75" s="208">
        <v>230700</v>
      </c>
      <c r="D75" s="246"/>
      <c r="E75" s="208">
        <f t="shared" si="25"/>
        <v>230700</v>
      </c>
      <c r="F75" s="208">
        <v>219700</v>
      </c>
      <c r="G75" s="246"/>
      <c r="H75" s="208">
        <f t="shared" si="26"/>
        <v>219700</v>
      </c>
      <c r="I75" s="208">
        <v>219700</v>
      </c>
      <c r="J75" s="246"/>
      <c r="K75" s="208">
        <f t="shared" si="27"/>
        <v>219700</v>
      </c>
      <c r="L75" s="238"/>
      <c r="O75" s="183"/>
    </row>
    <row r="76" spans="1:15" s="184" customFormat="1" ht="38.25">
      <c r="A76" s="218" t="s">
        <v>365</v>
      </c>
      <c r="B76" s="213" t="s">
        <v>363</v>
      </c>
      <c r="C76" s="208">
        <v>379500</v>
      </c>
      <c r="D76" s="246"/>
      <c r="E76" s="208">
        <f t="shared" si="25"/>
        <v>379500</v>
      </c>
      <c r="F76" s="208">
        <v>335800</v>
      </c>
      <c r="G76" s="246"/>
      <c r="H76" s="208">
        <f t="shared" si="26"/>
        <v>335800</v>
      </c>
      <c r="I76" s="208">
        <v>330400</v>
      </c>
      <c r="J76" s="246"/>
      <c r="K76" s="208">
        <f t="shared" si="27"/>
        <v>330400</v>
      </c>
      <c r="L76" s="238"/>
      <c r="O76" s="183"/>
    </row>
    <row r="77" spans="1:15" s="184" customFormat="1" ht="38.25">
      <c r="A77" s="218" t="s">
        <v>366</v>
      </c>
      <c r="B77" s="213" t="s">
        <v>363</v>
      </c>
      <c r="C77" s="208">
        <v>438269.62</v>
      </c>
      <c r="D77" s="246">
        <v>-438269.62</v>
      </c>
      <c r="E77" s="208">
        <f t="shared" si="25"/>
        <v>0</v>
      </c>
      <c r="F77" s="208">
        <v>6108.29</v>
      </c>
      <c r="G77" s="246">
        <v>-6108.29</v>
      </c>
      <c r="H77" s="208">
        <f t="shared" si="26"/>
        <v>0</v>
      </c>
      <c r="I77" s="208">
        <v>6108.29</v>
      </c>
      <c r="J77" s="246">
        <v>-6108.29</v>
      </c>
      <c r="K77" s="208">
        <f t="shared" si="27"/>
        <v>0</v>
      </c>
      <c r="L77" s="238"/>
      <c r="O77" s="183"/>
    </row>
    <row r="78" spans="1:15" s="184" customFormat="1" ht="102.6" customHeight="1">
      <c r="A78" s="218" t="s">
        <v>367</v>
      </c>
      <c r="B78" s="213" t="s">
        <v>363</v>
      </c>
      <c r="C78" s="208">
        <v>26366.89</v>
      </c>
      <c r="D78" s="246">
        <v>-26366.89</v>
      </c>
      <c r="E78" s="208">
        <f t="shared" si="25"/>
        <v>0</v>
      </c>
      <c r="F78" s="208">
        <v>25955.57</v>
      </c>
      <c r="G78" s="246">
        <v>-25955.57</v>
      </c>
      <c r="H78" s="208">
        <f t="shared" si="26"/>
        <v>0</v>
      </c>
      <c r="I78" s="208">
        <v>25723.03</v>
      </c>
      <c r="J78" s="246">
        <v>-25723.03</v>
      </c>
      <c r="K78" s="208">
        <f t="shared" si="27"/>
        <v>0</v>
      </c>
      <c r="L78" s="238"/>
      <c r="O78" s="183"/>
    </row>
    <row r="79" spans="1:15" s="184" customFormat="1" ht="25.5">
      <c r="A79" s="224" t="s">
        <v>368</v>
      </c>
      <c r="B79" s="214" t="s">
        <v>363</v>
      </c>
      <c r="C79" s="208">
        <v>286068637.80000001</v>
      </c>
      <c r="D79" s="246"/>
      <c r="E79" s="208">
        <f t="shared" si="25"/>
        <v>286068637.80000001</v>
      </c>
      <c r="F79" s="208">
        <f>296068637.8+8479549.29</f>
        <v>304548187.09000003</v>
      </c>
      <c r="G79" s="246"/>
      <c r="H79" s="208">
        <f t="shared" si="26"/>
        <v>304548187.09000003</v>
      </c>
      <c r="I79" s="208">
        <f>296068637.8+11498609.75</f>
        <v>307567247.55000001</v>
      </c>
      <c r="J79" s="246"/>
      <c r="K79" s="208">
        <f t="shared" si="27"/>
        <v>307567247.55000001</v>
      </c>
      <c r="L79" s="238"/>
      <c r="O79" s="183"/>
    </row>
    <row r="80" spans="1:15" s="184" customFormat="1">
      <c r="A80" s="218"/>
      <c r="B80" s="213"/>
      <c r="C80" s="208"/>
      <c r="D80" s="246"/>
      <c r="E80" s="208"/>
      <c r="F80" s="208"/>
      <c r="G80" s="246"/>
      <c r="H80" s="208"/>
      <c r="I80" s="208"/>
      <c r="J80" s="246"/>
      <c r="K80" s="208"/>
      <c r="L80" s="238"/>
      <c r="O80" s="183"/>
    </row>
    <row r="81" spans="1:15" s="202" customFormat="1" ht="25.5">
      <c r="A81" s="217" t="s">
        <v>76</v>
      </c>
      <c r="B81" s="211" t="s">
        <v>112</v>
      </c>
      <c r="C81" s="207">
        <f>SUM(C82:C96)</f>
        <v>697295033.34000003</v>
      </c>
      <c r="D81" s="245">
        <f>SUM(D82:D96)</f>
        <v>36988328.399999999</v>
      </c>
      <c r="E81" s="207">
        <f>SUM(E82:E96)</f>
        <v>734283361.74000001</v>
      </c>
      <c r="F81" s="207">
        <f>SUM(F82:F96)</f>
        <v>712019938.13</v>
      </c>
      <c r="G81" s="245">
        <f t="shared" ref="G81:H81" si="37">SUM(G82:G96)</f>
        <v>30631050</v>
      </c>
      <c r="H81" s="207">
        <f t="shared" si="37"/>
        <v>742650988.13</v>
      </c>
      <c r="I81" s="207">
        <f>SUM(I82:I96)</f>
        <v>719574470.25</v>
      </c>
      <c r="J81" s="245">
        <f t="shared" ref="J81:K81" si="38">SUM(J82:J96)</f>
        <v>32100110</v>
      </c>
      <c r="K81" s="207">
        <f t="shared" si="38"/>
        <v>751674580.25</v>
      </c>
      <c r="L81" s="236"/>
      <c r="M81" s="201"/>
      <c r="O81" s="203"/>
    </row>
    <row r="82" spans="1:15" s="184" customFormat="1" ht="63.6" customHeight="1">
      <c r="A82" s="218" t="s">
        <v>369</v>
      </c>
      <c r="B82" s="213" t="s">
        <v>370</v>
      </c>
      <c r="C82" s="208">
        <v>6140661.2000000002</v>
      </c>
      <c r="D82" s="246"/>
      <c r="E82" s="208">
        <f>C82+D82</f>
        <v>6140661.2000000002</v>
      </c>
      <c r="F82" s="208">
        <v>4918525.4400000004</v>
      </c>
      <c r="G82" s="246"/>
      <c r="H82" s="208">
        <f>F82+G82</f>
        <v>4918525.4400000004</v>
      </c>
      <c r="I82" s="208">
        <v>4912528.96</v>
      </c>
      <c r="J82" s="246"/>
      <c r="K82" s="208">
        <f>I82+J82</f>
        <v>4912528.96</v>
      </c>
      <c r="L82" s="238"/>
      <c r="O82" s="183"/>
    </row>
    <row r="83" spans="1:15" s="184" customFormat="1" ht="38.25">
      <c r="A83" s="218" t="s">
        <v>371</v>
      </c>
      <c r="B83" s="213" t="s">
        <v>370</v>
      </c>
      <c r="C83" s="208">
        <v>366140.1</v>
      </c>
      <c r="D83" s="246"/>
      <c r="E83" s="208">
        <f t="shared" ref="E83:E96" si="39">C83+D83</f>
        <v>366140.1</v>
      </c>
      <c r="F83" s="208">
        <v>369351.5</v>
      </c>
      <c r="G83" s="246"/>
      <c r="H83" s="208">
        <f>F83+G83</f>
        <v>369351.5</v>
      </c>
      <c r="I83" s="208">
        <v>382325.56</v>
      </c>
      <c r="J83" s="246"/>
      <c r="K83" s="208">
        <f>I83+J83</f>
        <v>382325.56</v>
      </c>
      <c r="L83" s="238"/>
      <c r="O83" s="183"/>
    </row>
    <row r="84" spans="1:15" s="184" customFormat="1" ht="76.5">
      <c r="A84" s="218" t="s">
        <v>372</v>
      </c>
      <c r="B84" s="213" t="s">
        <v>370</v>
      </c>
      <c r="C84" s="208">
        <v>14000</v>
      </c>
      <c r="D84" s="246"/>
      <c r="E84" s="208">
        <f t="shared" si="39"/>
        <v>14000</v>
      </c>
      <c r="F84" s="208">
        <v>14000</v>
      </c>
      <c r="G84" s="246"/>
      <c r="H84" s="208">
        <f t="shared" ref="H84:H96" si="40">F84+G84</f>
        <v>14000</v>
      </c>
      <c r="I84" s="208">
        <v>14000</v>
      </c>
      <c r="J84" s="246"/>
      <c r="K84" s="208">
        <f t="shared" ref="K84:K96" si="41">I84+J84</f>
        <v>14000</v>
      </c>
      <c r="L84" s="238"/>
      <c r="O84" s="183"/>
    </row>
    <row r="85" spans="1:15" s="184" customFormat="1" ht="38.25">
      <c r="A85" s="218" t="s">
        <v>373</v>
      </c>
      <c r="B85" s="213" t="s">
        <v>370</v>
      </c>
      <c r="C85" s="208">
        <v>35000</v>
      </c>
      <c r="D85" s="246"/>
      <c r="E85" s="208">
        <f t="shared" si="39"/>
        <v>35000</v>
      </c>
      <c r="F85" s="208">
        <v>35000</v>
      </c>
      <c r="G85" s="246"/>
      <c r="H85" s="208">
        <f t="shared" si="40"/>
        <v>35000</v>
      </c>
      <c r="I85" s="208">
        <v>35000</v>
      </c>
      <c r="J85" s="246"/>
      <c r="K85" s="208">
        <f t="shared" si="41"/>
        <v>35000</v>
      </c>
      <c r="L85" s="238"/>
      <c r="O85" s="183"/>
    </row>
    <row r="86" spans="1:15" s="184" customFormat="1" ht="38.25">
      <c r="A86" s="218" t="s">
        <v>374</v>
      </c>
      <c r="B86" s="213" t="s">
        <v>370</v>
      </c>
      <c r="C86" s="208">
        <v>4922960.71</v>
      </c>
      <c r="D86" s="246"/>
      <c r="E86" s="208">
        <f t="shared" si="39"/>
        <v>4922960.71</v>
      </c>
      <c r="F86" s="208">
        <v>4922960.71</v>
      </c>
      <c r="G86" s="246"/>
      <c r="H86" s="208">
        <f t="shared" si="40"/>
        <v>4922960.71</v>
      </c>
      <c r="I86" s="208">
        <v>4922960.7</v>
      </c>
      <c r="J86" s="246"/>
      <c r="K86" s="208">
        <f t="shared" si="41"/>
        <v>4922960.7</v>
      </c>
      <c r="L86" s="238"/>
      <c r="O86" s="183"/>
    </row>
    <row r="87" spans="1:15" s="184" customFormat="1" ht="63.75">
      <c r="A87" s="218" t="s">
        <v>375</v>
      </c>
      <c r="B87" s="213" t="s">
        <v>370</v>
      </c>
      <c r="C87" s="208">
        <v>42738210</v>
      </c>
      <c r="D87" s="246"/>
      <c r="E87" s="208">
        <f t="shared" si="39"/>
        <v>42738210</v>
      </c>
      <c r="F87" s="208">
        <v>55320000</v>
      </c>
      <c r="G87" s="246"/>
      <c r="H87" s="208">
        <f t="shared" si="40"/>
        <v>55320000</v>
      </c>
      <c r="I87" s="208">
        <v>57532800</v>
      </c>
      <c r="J87" s="246"/>
      <c r="K87" s="208">
        <f t="shared" si="41"/>
        <v>57532800</v>
      </c>
      <c r="L87" s="238"/>
      <c r="O87" s="183"/>
    </row>
    <row r="88" spans="1:15" s="184" customFormat="1" ht="53.25" customHeight="1">
      <c r="A88" s="218" t="s">
        <v>376</v>
      </c>
      <c r="B88" s="213" t="s">
        <v>377</v>
      </c>
      <c r="C88" s="208">
        <v>6883340</v>
      </c>
      <c r="D88" s="246"/>
      <c r="E88" s="208">
        <f t="shared" si="39"/>
        <v>6883340</v>
      </c>
      <c r="F88" s="208">
        <v>7967440</v>
      </c>
      <c r="G88" s="246"/>
      <c r="H88" s="208">
        <f t="shared" si="40"/>
        <v>7967440</v>
      </c>
      <c r="I88" s="208">
        <v>7967440</v>
      </c>
      <c r="J88" s="246">
        <v>-161940</v>
      </c>
      <c r="K88" s="208">
        <f t="shared" si="41"/>
        <v>7805500</v>
      </c>
      <c r="L88" s="238"/>
      <c r="O88" s="183"/>
    </row>
    <row r="89" spans="1:15" s="184" customFormat="1" ht="76.5">
      <c r="A89" s="218" t="s">
        <v>378</v>
      </c>
      <c r="B89" s="213" t="s">
        <v>379</v>
      </c>
      <c r="C89" s="208">
        <v>5594187.8600000003</v>
      </c>
      <c r="D89" s="246"/>
      <c r="E89" s="208">
        <f t="shared" si="39"/>
        <v>5594187.8600000003</v>
      </c>
      <c r="F89" s="208">
        <v>5923107.0099999998</v>
      </c>
      <c r="G89" s="246"/>
      <c r="H89" s="208">
        <f t="shared" si="40"/>
        <v>5923107.0099999998</v>
      </c>
      <c r="I89" s="208">
        <v>5923107.0099999998</v>
      </c>
      <c r="J89" s="246"/>
      <c r="K89" s="208">
        <f t="shared" si="41"/>
        <v>5923107.0099999998</v>
      </c>
      <c r="L89" s="238"/>
      <c r="O89" s="183"/>
    </row>
    <row r="90" spans="1:15" s="184" customFormat="1" ht="51">
      <c r="A90" s="218" t="s">
        <v>380</v>
      </c>
      <c r="B90" s="213" t="s">
        <v>381</v>
      </c>
      <c r="C90" s="208">
        <v>3343489.6999999993</v>
      </c>
      <c r="D90" s="246"/>
      <c r="E90" s="208">
        <f t="shared" si="39"/>
        <v>3343489.6999999993</v>
      </c>
      <c r="F90" s="208">
        <v>3378621</v>
      </c>
      <c r="G90" s="246"/>
      <c r="H90" s="208">
        <f t="shared" si="40"/>
        <v>3378621</v>
      </c>
      <c r="I90" s="208">
        <v>3514692</v>
      </c>
      <c r="J90" s="246"/>
      <c r="K90" s="208">
        <f t="shared" si="41"/>
        <v>3514692</v>
      </c>
      <c r="L90" s="238"/>
      <c r="O90" s="183"/>
    </row>
    <row r="91" spans="1:15" s="184" customFormat="1" ht="51">
      <c r="A91" s="218" t="s">
        <v>382</v>
      </c>
      <c r="B91" s="213" t="s">
        <v>383</v>
      </c>
      <c r="C91" s="208">
        <v>9704.2199999999993</v>
      </c>
      <c r="D91" s="246"/>
      <c r="E91" s="208">
        <f t="shared" si="39"/>
        <v>9704.2199999999993</v>
      </c>
      <c r="F91" s="208">
        <v>108967.95</v>
      </c>
      <c r="G91" s="246"/>
      <c r="H91" s="208">
        <f t="shared" si="40"/>
        <v>108967.95</v>
      </c>
      <c r="I91" s="208">
        <v>4005.55</v>
      </c>
      <c r="J91" s="246"/>
      <c r="K91" s="208">
        <f t="shared" si="41"/>
        <v>4005.55</v>
      </c>
      <c r="L91" s="238"/>
      <c r="O91" s="183"/>
    </row>
    <row r="92" spans="1:15" s="184" customFormat="1" ht="60.6" customHeight="1">
      <c r="A92" s="232" t="s">
        <v>420</v>
      </c>
      <c r="B92" s="213" t="s">
        <v>419</v>
      </c>
      <c r="C92" s="208"/>
      <c r="D92" s="246">
        <v>30279350</v>
      </c>
      <c r="E92" s="208">
        <f t="shared" si="39"/>
        <v>30279350</v>
      </c>
      <c r="F92" s="208"/>
      <c r="G92" s="246">
        <v>30279350</v>
      </c>
      <c r="H92" s="208">
        <f t="shared" si="40"/>
        <v>30279350</v>
      </c>
      <c r="I92" s="208"/>
      <c r="J92" s="246">
        <v>30279350</v>
      </c>
      <c r="K92" s="208">
        <f t="shared" si="41"/>
        <v>30279350</v>
      </c>
      <c r="L92" s="238"/>
      <c r="O92" s="183"/>
    </row>
    <row r="93" spans="1:15" s="184" customFormat="1" ht="33" customHeight="1">
      <c r="A93" s="218" t="s">
        <v>418</v>
      </c>
      <c r="B93" s="213" t="s">
        <v>417</v>
      </c>
      <c r="C93" s="208"/>
      <c r="D93" s="246">
        <v>412178.4</v>
      </c>
      <c r="E93" s="208">
        <f t="shared" si="39"/>
        <v>412178.4</v>
      </c>
      <c r="F93" s="208"/>
      <c r="G93" s="246"/>
      <c r="H93" s="208"/>
      <c r="I93" s="208"/>
      <c r="J93" s="246"/>
      <c r="K93" s="208"/>
      <c r="L93" s="238"/>
      <c r="O93" s="183"/>
    </row>
    <row r="94" spans="1:15" s="184" customFormat="1" ht="51">
      <c r="A94" s="218" t="s">
        <v>394</v>
      </c>
      <c r="B94" s="213" t="s">
        <v>384</v>
      </c>
      <c r="C94" s="208">
        <v>7641881.75</v>
      </c>
      <c r="D94" s="246"/>
      <c r="E94" s="208">
        <f t="shared" si="39"/>
        <v>7641881.75</v>
      </c>
      <c r="F94" s="208">
        <v>7696475.5599999996</v>
      </c>
      <c r="G94" s="246"/>
      <c r="H94" s="208">
        <f t="shared" si="40"/>
        <v>7696475.5599999996</v>
      </c>
      <c r="I94" s="208">
        <v>7917034.5800000001</v>
      </c>
      <c r="J94" s="246"/>
      <c r="K94" s="208">
        <f t="shared" si="41"/>
        <v>7917034.5800000001</v>
      </c>
      <c r="L94" s="238"/>
      <c r="O94" s="183"/>
    </row>
    <row r="95" spans="1:15" ht="82.9" customHeight="1">
      <c r="A95" s="218" t="s">
        <v>385</v>
      </c>
      <c r="B95" s="213" t="s">
        <v>387</v>
      </c>
      <c r="C95" s="208">
        <v>16170957.800000001</v>
      </c>
      <c r="D95" s="246"/>
      <c r="E95" s="208">
        <f t="shared" si="39"/>
        <v>16170957.800000001</v>
      </c>
      <c r="F95" s="208">
        <v>16630088.960000001</v>
      </c>
      <c r="G95" s="246"/>
      <c r="H95" s="208">
        <f t="shared" si="40"/>
        <v>16630088.960000001</v>
      </c>
      <c r="I95" s="208">
        <v>8630275.8900000006</v>
      </c>
      <c r="J95" s="246"/>
      <c r="K95" s="208">
        <f t="shared" si="41"/>
        <v>8630275.8900000006</v>
      </c>
      <c r="L95" s="238"/>
    </row>
    <row r="96" spans="1:15" ht="29.45" customHeight="1">
      <c r="A96" s="218" t="s">
        <v>386</v>
      </c>
      <c r="B96" s="213" t="s">
        <v>387</v>
      </c>
      <c r="C96" s="208">
        <v>603434500</v>
      </c>
      <c r="D96" s="246">
        <v>6296800</v>
      </c>
      <c r="E96" s="208">
        <f t="shared" si="39"/>
        <v>609731300</v>
      </c>
      <c r="F96" s="208">
        <v>604735400</v>
      </c>
      <c r="G96" s="246">
        <v>351700</v>
      </c>
      <c r="H96" s="208">
        <f t="shared" si="40"/>
        <v>605087100</v>
      </c>
      <c r="I96" s="208">
        <v>617818300</v>
      </c>
      <c r="J96" s="246">
        <v>1982700</v>
      </c>
      <c r="K96" s="208">
        <f t="shared" si="41"/>
        <v>619801000</v>
      </c>
      <c r="L96" s="238"/>
    </row>
    <row r="97" spans="1:15">
      <c r="A97" s="218"/>
      <c r="B97" s="205"/>
      <c r="C97" s="208"/>
      <c r="D97" s="246"/>
      <c r="E97" s="208"/>
      <c r="F97" s="208"/>
      <c r="G97" s="246"/>
      <c r="H97" s="208"/>
      <c r="I97" s="208"/>
      <c r="J97" s="246"/>
      <c r="K97" s="208"/>
      <c r="L97" s="238"/>
    </row>
    <row r="98" spans="1:15" s="203" customFormat="1" ht="22.9" customHeight="1">
      <c r="A98" s="217" t="s">
        <v>54</v>
      </c>
      <c r="B98" s="211" t="s">
        <v>130</v>
      </c>
      <c r="C98" s="207">
        <f t="shared" ref="C98:K98" si="42">SUM(C99:C103)</f>
        <v>25879.42</v>
      </c>
      <c r="D98" s="207">
        <f t="shared" si="42"/>
        <v>566798.51</v>
      </c>
      <c r="E98" s="207">
        <f t="shared" si="42"/>
        <v>592677.92999999993</v>
      </c>
      <c r="F98" s="207">
        <f t="shared" si="42"/>
        <v>25879.42</v>
      </c>
      <c r="G98" s="207">
        <f t="shared" si="42"/>
        <v>67063.86</v>
      </c>
      <c r="H98" s="207">
        <f t="shared" si="42"/>
        <v>92943.279999999984</v>
      </c>
      <c r="I98" s="207">
        <f t="shared" si="42"/>
        <v>25879.42</v>
      </c>
      <c r="J98" s="245">
        <f t="shared" si="42"/>
        <v>66831.319999999992</v>
      </c>
      <c r="K98" s="207">
        <f t="shared" si="42"/>
        <v>92710.739999999991</v>
      </c>
      <c r="L98" s="236"/>
      <c r="M98" s="201"/>
      <c r="N98" s="202"/>
    </row>
    <row r="99" spans="1:15" ht="51" customHeight="1">
      <c r="A99" s="253" t="s">
        <v>421</v>
      </c>
      <c r="B99" s="213" t="s">
        <v>423</v>
      </c>
      <c r="C99" s="208"/>
      <c r="D99" s="246">
        <v>35000</v>
      </c>
      <c r="E99" s="208">
        <f>C99+D99</f>
        <v>35000</v>
      </c>
      <c r="F99" s="208"/>
      <c r="G99" s="246">
        <v>35000</v>
      </c>
      <c r="H99" s="208">
        <f>G99</f>
        <v>35000</v>
      </c>
      <c r="I99" s="208"/>
      <c r="J99" s="246">
        <v>35000</v>
      </c>
      <c r="K99" s="208">
        <f>J99</f>
        <v>35000</v>
      </c>
      <c r="L99" s="238"/>
      <c r="M99" s="195"/>
    </row>
    <row r="100" spans="1:15" ht="49.9" customHeight="1">
      <c r="A100" s="253" t="s">
        <v>422</v>
      </c>
      <c r="B100" s="213" t="s">
        <v>423</v>
      </c>
      <c r="C100" s="208"/>
      <c r="D100" s="246">
        <v>67162</v>
      </c>
      <c r="E100" s="208">
        <f>C100+D100</f>
        <v>67162</v>
      </c>
      <c r="F100" s="208"/>
      <c r="G100" s="246"/>
      <c r="H100" s="208">
        <f>G100</f>
        <v>0</v>
      </c>
      <c r="I100" s="208"/>
      <c r="J100" s="246"/>
      <c r="K100" s="208">
        <f>J100</f>
        <v>0</v>
      </c>
      <c r="L100" s="238"/>
      <c r="M100" s="195"/>
    </row>
    <row r="101" spans="1:15" ht="67.900000000000006" customHeight="1">
      <c r="A101" s="218" t="s">
        <v>388</v>
      </c>
      <c r="B101" s="213" t="s">
        <v>389</v>
      </c>
      <c r="C101" s="215">
        <v>25879.42</v>
      </c>
      <c r="D101" s="248"/>
      <c r="E101" s="215">
        <f>C101+D101</f>
        <v>25879.42</v>
      </c>
      <c r="F101" s="215">
        <v>25879.42</v>
      </c>
      <c r="G101" s="248"/>
      <c r="H101" s="215">
        <f>F101+G101</f>
        <v>25879.42</v>
      </c>
      <c r="I101" s="215">
        <v>25879.42</v>
      </c>
      <c r="J101" s="248"/>
      <c r="K101" s="215">
        <f>I101+J101</f>
        <v>25879.42</v>
      </c>
      <c r="L101" s="240"/>
      <c r="M101" s="183"/>
      <c r="N101" s="183"/>
    </row>
    <row r="102" spans="1:15" s="184" customFormat="1" ht="102">
      <c r="A102" s="218" t="s">
        <v>367</v>
      </c>
      <c r="B102" s="213" t="s">
        <v>389</v>
      </c>
      <c r="C102" s="208"/>
      <c r="D102" s="246">
        <v>26366.89</v>
      </c>
      <c r="E102" s="208">
        <f t="shared" ref="E102:E103" si="43">C102+D102</f>
        <v>26366.89</v>
      </c>
      <c r="F102" s="208"/>
      <c r="G102" s="246">
        <v>25955.57</v>
      </c>
      <c r="H102" s="208">
        <f t="shared" ref="H102:H103" si="44">F102+G102</f>
        <v>25955.57</v>
      </c>
      <c r="I102" s="208"/>
      <c r="J102" s="246">
        <v>25723.03</v>
      </c>
      <c r="K102" s="208">
        <f t="shared" ref="K102:K103" si="45">I102+J102</f>
        <v>25723.03</v>
      </c>
      <c r="L102" s="238"/>
      <c r="O102" s="183"/>
    </row>
    <row r="103" spans="1:15" s="184" customFormat="1" ht="47.45" customHeight="1">
      <c r="A103" s="218" t="s">
        <v>409</v>
      </c>
      <c r="B103" s="213" t="s">
        <v>389</v>
      </c>
      <c r="C103" s="208"/>
      <c r="D103" s="246">
        <v>438269.62</v>
      </c>
      <c r="E103" s="208">
        <f t="shared" si="43"/>
        <v>438269.62</v>
      </c>
      <c r="F103" s="208"/>
      <c r="G103" s="246">
        <v>6108.29</v>
      </c>
      <c r="H103" s="208">
        <f t="shared" si="44"/>
        <v>6108.29</v>
      </c>
      <c r="I103" s="208"/>
      <c r="J103" s="246">
        <v>6108.29</v>
      </c>
      <c r="K103" s="208">
        <f t="shared" si="45"/>
        <v>6108.29</v>
      </c>
      <c r="L103" s="238"/>
      <c r="O103" s="183"/>
    </row>
    <row r="104" spans="1:15">
      <c r="A104" s="218"/>
      <c r="B104" s="205"/>
      <c r="C104" s="215"/>
      <c r="D104" s="248"/>
      <c r="E104" s="215"/>
      <c r="F104" s="215"/>
      <c r="G104" s="248"/>
      <c r="H104" s="215"/>
      <c r="I104" s="215"/>
      <c r="J104" s="248"/>
      <c r="K104" s="215"/>
      <c r="L104" s="240"/>
      <c r="M104" s="183"/>
      <c r="N104" s="183"/>
    </row>
    <row r="105" spans="1:15">
      <c r="A105" s="218" t="s">
        <v>256</v>
      </c>
      <c r="B105" s="213" t="s">
        <v>257</v>
      </c>
      <c r="C105" s="215">
        <f>C106</f>
        <v>7077023</v>
      </c>
      <c r="D105" s="248">
        <f t="shared" ref="D105:E105" si="46">D106</f>
        <v>-4281214.76</v>
      </c>
      <c r="E105" s="215">
        <f t="shared" si="46"/>
        <v>2795808.24</v>
      </c>
      <c r="F105" s="215"/>
      <c r="G105" s="248"/>
      <c r="H105" s="215"/>
      <c r="I105" s="215"/>
      <c r="J105" s="248"/>
      <c r="K105" s="215"/>
      <c r="L105" s="240"/>
      <c r="M105" s="196"/>
      <c r="N105" s="183"/>
    </row>
    <row r="106" spans="1:15" ht="25.5">
      <c r="A106" s="218" t="s">
        <v>258</v>
      </c>
      <c r="B106" s="231" t="s">
        <v>397</v>
      </c>
      <c r="C106" s="215">
        <v>7077023</v>
      </c>
      <c r="D106" s="248">
        <v>-4281214.76</v>
      </c>
      <c r="E106" s="215">
        <f>C106+D106</f>
        <v>2795808.24</v>
      </c>
      <c r="F106" s="215">
        <v>0</v>
      </c>
      <c r="G106" s="248"/>
      <c r="H106" s="215">
        <v>0</v>
      </c>
      <c r="I106" s="215">
        <v>0</v>
      </c>
      <c r="J106" s="248"/>
      <c r="K106" s="215">
        <v>0</v>
      </c>
      <c r="L106" s="240"/>
      <c r="M106" s="200"/>
      <c r="N106" s="183"/>
    </row>
    <row r="107" spans="1:15">
      <c r="A107" s="218"/>
      <c r="B107" s="213"/>
      <c r="C107" s="215"/>
      <c r="D107" s="248"/>
      <c r="E107" s="215"/>
      <c r="F107" s="215"/>
      <c r="G107" s="248"/>
      <c r="H107" s="215"/>
      <c r="I107" s="215"/>
      <c r="J107" s="248"/>
      <c r="K107" s="215"/>
      <c r="L107" s="240"/>
      <c r="M107" s="183"/>
      <c r="N107" s="183"/>
    </row>
    <row r="108" spans="1:15">
      <c r="A108" s="217" t="s">
        <v>66</v>
      </c>
      <c r="B108" s="211"/>
      <c r="C108" s="216">
        <f>C13+C48</f>
        <v>1323198834.8700001</v>
      </c>
      <c r="D108" s="249">
        <f t="shared" ref="D108:E108" si="47">D13+D48</f>
        <v>67362575</v>
      </c>
      <c r="E108" s="216">
        <f t="shared" si="47"/>
        <v>1390561409.8700001</v>
      </c>
      <c r="F108" s="216">
        <f>F13+F48</f>
        <v>1850737958.21</v>
      </c>
      <c r="G108" s="249">
        <f t="shared" ref="G108:H108" si="48">G13+G48</f>
        <v>54415355.730000004</v>
      </c>
      <c r="H108" s="216">
        <f t="shared" si="48"/>
        <v>1905153313.9399998</v>
      </c>
      <c r="I108" s="216">
        <f>I13+I48</f>
        <v>1758125252.48</v>
      </c>
      <c r="J108" s="249">
        <f t="shared" ref="J108:K108" si="49">J13+J48</f>
        <v>54418912.900000006</v>
      </c>
      <c r="K108" s="216">
        <f t="shared" si="49"/>
        <v>1812544165.3799999</v>
      </c>
      <c r="L108" s="241"/>
      <c r="M108" s="183"/>
      <c r="N108" s="183"/>
    </row>
    <row r="109" spans="1:15">
      <c r="C109" s="194"/>
      <c r="D109" s="242"/>
      <c r="E109" s="194"/>
      <c r="F109" s="194"/>
      <c r="G109" s="242"/>
      <c r="H109" s="194"/>
      <c r="I109" s="194"/>
      <c r="J109" s="242"/>
      <c r="K109" s="194"/>
      <c r="L109" s="242"/>
      <c r="M109" s="183"/>
      <c r="N109" s="183"/>
    </row>
    <row r="110" spans="1:15">
      <c r="C110" s="194"/>
      <c r="D110" s="242"/>
      <c r="E110" s="194"/>
      <c r="F110" s="194"/>
      <c r="G110" s="242"/>
      <c r="H110" s="194"/>
      <c r="I110" s="194"/>
      <c r="J110" s="242"/>
      <c r="K110" s="194"/>
      <c r="L110" s="242"/>
      <c r="M110" s="183"/>
      <c r="N110" s="183"/>
    </row>
    <row r="112" spans="1:15">
      <c r="A112" s="185"/>
    </row>
  </sheetData>
  <mergeCells count="10">
    <mergeCell ref="A1:K1"/>
    <mergeCell ref="A2:K2"/>
    <mergeCell ref="A3:K3"/>
    <mergeCell ref="A9:I9"/>
    <mergeCell ref="A11:A12"/>
    <mergeCell ref="B11:B12"/>
    <mergeCell ref="C11:I11"/>
    <mergeCell ref="A5:K5"/>
    <mergeCell ref="A6:K6"/>
    <mergeCell ref="A7:K7"/>
  </mergeCells>
  <pageMargins left="0.74803149606299213" right="0.35" top="0.15748031496062992" bottom="0.15748031496062992" header="0.15748031496062992" footer="0.15748031496062992"/>
  <pageSetup paperSize="9" scale="81" firstPageNumber="44" fitToHeight="0"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O104"/>
  <sheetViews>
    <sheetView topLeftCell="A52" zoomScale="85" zoomScaleNormal="85" zoomScaleSheetLayoutView="100" workbookViewId="0">
      <selection activeCell="D57" sqref="D57"/>
    </sheetView>
  </sheetViews>
  <sheetFormatPr defaultColWidth="9.140625" defaultRowHeight="12.75"/>
  <cols>
    <col min="1" max="1" width="45.140625" style="225" customWidth="1"/>
    <col min="2" max="2" width="21.85546875" style="189" customWidth="1"/>
    <col min="3" max="3" width="15.140625" style="192" customWidth="1"/>
    <col min="4" max="4" width="15.140625" style="243" customWidth="1"/>
    <col min="5" max="6" width="15.140625" style="192" customWidth="1"/>
    <col min="7" max="7" width="15.140625" style="243" customWidth="1"/>
    <col min="8" max="9" width="15.140625" style="192" customWidth="1"/>
    <col min="10" max="10" width="15.140625" style="243" customWidth="1"/>
    <col min="11" max="11" width="15.140625" style="192" customWidth="1"/>
    <col min="12" max="12" width="15.140625" style="243" customWidth="1"/>
    <col min="13" max="13" width="16.85546875" style="184" customWidth="1"/>
    <col min="14" max="14" width="16.42578125" style="184" customWidth="1"/>
    <col min="15" max="15" width="16.42578125" style="183" customWidth="1"/>
    <col min="16" max="16384" width="9.140625" style="183"/>
  </cols>
  <sheetData>
    <row r="1" spans="1:14" s="187" customFormat="1" ht="33" customHeight="1">
      <c r="A1" s="274" t="s">
        <v>393</v>
      </c>
      <c r="B1" s="274"/>
      <c r="C1" s="274"/>
      <c r="D1" s="274"/>
      <c r="E1" s="274"/>
      <c r="F1" s="274"/>
      <c r="G1" s="274"/>
      <c r="H1" s="274"/>
      <c r="I1" s="274"/>
      <c r="J1" s="199"/>
      <c r="K1" s="199"/>
      <c r="L1" s="199"/>
    </row>
    <row r="2" spans="1:14" ht="6.75" customHeight="1">
      <c r="A2" s="221"/>
      <c r="C2" s="193">
        <v>230740084</v>
      </c>
      <c r="D2" s="233"/>
      <c r="E2" s="193"/>
      <c r="F2" s="193">
        <v>212759382</v>
      </c>
      <c r="G2" s="233"/>
      <c r="H2" s="193"/>
      <c r="I2" s="193">
        <v>218611152</v>
      </c>
      <c r="J2" s="233"/>
      <c r="K2" s="193"/>
      <c r="L2" s="233"/>
    </row>
    <row r="3" spans="1:14" ht="12.75" customHeight="1">
      <c r="A3" s="275" t="s">
        <v>50</v>
      </c>
      <c r="B3" s="276" t="s">
        <v>51</v>
      </c>
      <c r="C3" s="279" t="s">
        <v>341</v>
      </c>
      <c r="D3" s="280"/>
      <c r="E3" s="280"/>
      <c r="F3" s="281"/>
      <c r="G3" s="281"/>
      <c r="H3" s="281"/>
      <c r="I3" s="281"/>
      <c r="J3" s="282"/>
      <c r="K3" s="283"/>
      <c r="L3" s="234"/>
    </row>
    <row r="4" spans="1:14" ht="34.15" customHeight="1">
      <c r="A4" s="275"/>
      <c r="B4" s="276"/>
      <c r="C4" s="205" t="s">
        <v>139</v>
      </c>
      <c r="D4" s="244" t="s">
        <v>398</v>
      </c>
      <c r="E4" s="205" t="s">
        <v>139</v>
      </c>
      <c r="F4" s="205" t="s">
        <v>191</v>
      </c>
      <c r="G4" s="244" t="s">
        <v>398</v>
      </c>
      <c r="H4" s="205" t="s">
        <v>191</v>
      </c>
      <c r="I4" s="205" t="s">
        <v>344</v>
      </c>
      <c r="J4" s="244" t="s">
        <v>398</v>
      </c>
      <c r="K4" s="205" t="s">
        <v>344</v>
      </c>
      <c r="L4" s="235"/>
    </row>
    <row r="5" spans="1:14">
      <c r="A5" s="217" t="s">
        <v>59</v>
      </c>
      <c r="B5" s="206" t="s">
        <v>22</v>
      </c>
      <c r="C5" s="207">
        <f>C7+C10+C13+C19+C23+C28+C30+C34+C38</f>
        <v>230740084</v>
      </c>
      <c r="D5" s="245">
        <f t="shared" ref="D5:E5" si="0">D7+D10+D13+D19+D23+D28+D30+D34+D38</f>
        <v>0</v>
      </c>
      <c r="E5" s="207">
        <f t="shared" si="0"/>
        <v>230740084</v>
      </c>
      <c r="F5" s="207">
        <f>F7+F10+F13+F19+F23+F28+F30+F34+F38</f>
        <v>212759382</v>
      </c>
      <c r="G5" s="245">
        <f t="shared" ref="G5:H5" si="1">G7+G10+G13+G19+G23+G28+G30+G34+G38</f>
        <v>0</v>
      </c>
      <c r="H5" s="207">
        <f t="shared" si="1"/>
        <v>212759382</v>
      </c>
      <c r="I5" s="207">
        <f>I7+I10+I13+I19+I23+I28+I30+I34+I38</f>
        <v>218611152</v>
      </c>
      <c r="J5" s="245">
        <f t="shared" ref="J5:K5" si="2">J7+J10+J13+J19+J23+J28+J30+J34+J38</f>
        <v>0</v>
      </c>
      <c r="K5" s="207">
        <f t="shared" si="2"/>
        <v>218611152</v>
      </c>
      <c r="L5" s="236"/>
      <c r="M5" s="195"/>
      <c r="N5" s="195"/>
    </row>
    <row r="6" spans="1:14">
      <c r="A6" s="217"/>
      <c r="B6" s="206"/>
      <c r="C6" s="208"/>
      <c r="D6" s="246"/>
      <c r="E6" s="208"/>
      <c r="F6" s="209"/>
      <c r="G6" s="250"/>
      <c r="H6" s="209"/>
      <c r="I6" s="209"/>
      <c r="J6" s="250"/>
      <c r="K6" s="209"/>
      <c r="L6" s="237"/>
    </row>
    <row r="7" spans="1:14">
      <c r="A7" s="218" t="s">
        <v>18</v>
      </c>
      <c r="B7" s="210" t="s">
        <v>23</v>
      </c>
      <c r="C7" s="208">
        <f>C8</f>
        <v>167001145</v>
      </c>
      <c r="D7" s="246">
        <f t="shared" ref="D7:K7" si="3">D8</f>
        <v>0</v>
      </c>
      <c r="E7" s="208">
        <f t="shared" si="3"/>
        <v>167001145</v>
      </c>
      <c r="F7" s="208">
        <f t="shared" si="3"/>
        <v>148395163</v>
      </c>
      <c r="G7" s="246">
        <f t="shared" si="3"/>
        <v>0</v>
      </c>
      <c r="H7" s="208">
        <f t="shared" si="3"/>
        <v>148395163</v>
      </c>
      <c r="I7" s="208">
        <f t="shared" si="3"/>
        <v>152847018</v>
      </c>
      <c r="J7" s="246">
        <f t="shared" si="3"/>
        <v>0</v>
      </c>
      <c r="K7" s="208">
        <f t="shared" si="3"/>
        <v>152847018</v>
      </c>
      <c r="L7" s="238"/>
      <c r="M7" s="195"/>
    </row>
    <row r="8" spans="1:14">
      <c r="A8" s="218" t="s">
        <v>1</v>
      </c>
      <c r="B8" s="210" t="s">
        <v>25</v>
      </c>
      <c r="C8" s="208">
        <v>167001145</v>
      </c>
      <c r="D8" s="246"/>
      <c r="E8" s="208">
        <f>C8+D8</f>
        <v>167001145</v>
      </c>
      <c r="F8" s="208">
        <v>148395163</v>
      </c>
      <c r="G8" s="246"/>
      <c r="H8" s="208">
        <f>F8</f>
        <v>148395163</v>
      </c>
      <c r="I8" s="208">
        <v>152847018</v>
      </c>
      <c r="J8" s="246"/>
      <c r="K8" s="208">
        <f>I8</f>
        <v>152847018</v>
      </c>
      <c r="L8" s="238"/>
    </row>
    <row r="9" spans="1:14">
      <c r="A9" s="218"/>
      <c r="B9" s="210"/>
      <c r="C9" s="208"/>
      <c r="D9" s="246"/>
      <c r="E9" s="208"/>
      <c r="F9" s="209"/>
      <c r="G9" s="250"/>
      <c r="H9" s="209"/>
      <c r="I9" s="209"/>
      <c r="J9" s="250"/>
      <c r="K9" s="209"/>
      <c r="L9" s="237"/>
    </row>
    <row r="10" spans="1:14" ht="38.25">
      <c r="A10" s="218" t="s">
        <v>9</v>
      </c>
      <c r="B10" s="210" t="s">
        <v>26</v>
      </c>
      <c r="C10" s="208">
        <f>C11</f>
        <v>25733464</v>
      </c>
      <c r="D10" s="246"/>
      <c r="E10" s="208">
        <f>E11</f>
        <v>25733464</v>
      </c>
      <c r="F10" s="208">
        <f>F11</f>
        <v>28002753</v>
      </c>
      <c r="G10" s="246"/>
      <c r="H10" s="208">
        <f>F10</f>
        <v>28002753</v>
      </c>
      <c r="I10" s="208">
        <f>I11</f>
        <v>29831577</v>
      </c>
      <c r="J10" s="246">
        <f t="shared" ref="J10:K10" si="4">J11</f>
        <v>0</v>
      </c>
      <c r="K10" s="208">
        <f t="shared" si="4"/>
        <v>29831577</v>
      </c>
      <c r="L10" s="238"/>
    </row>
    <row r="11" spans="1:14" ht="38.25">
      <c r="A11" s="218" t="s">
        <v>10</v>
      </c>
      <c r="B11" s="210" t="s">
        <v>27</v>
      </c>
      <c r="C11" s="208">
        <v>25733464</v>
      </c>
      <c r="D11" s="246"/>
      <c r="E11" s="208">
        <f>C11+D11</f>
        <v>25733464</v>
      </c>
      <c r="F11" s="208">
        <v>28002753</v>
      </c>
      <c r="G11" s="246"/>
      <c r="H11" s="208">
        <f>F11</f>
        <v>28002753</v>
      </c>
      <c r="I11" s="208">
        <v>29831577</v>
      </c>
      <c r="J11" s="246"/>
      <c r="K11" s="208">
        <f>I11</f>
        <v>29831577</v>
      </c>
      <c r="L11" s="238"/>
    </row>
    <row r="12" spans="1:14">
      <c r="A12" s="218"/>
      <c r="B12" s="210"/>
      <c r="C12" s="208"/>
      <c r="D12" s="246"/>
      <c r="E12" s="208"/>
      <c r="F12" s="208"/>
      <c r="G12" s="246"/>
      <c r="H12" s="208"/>
      <c r="I12" s="208"/>
      <c r="J12" s="246"/>
      <c r="K12" s="208"/>
      <c r="L12" s="238"/>
    </row>
    <row r="13" spans="1:14">
      <c r="A13" s="218" t="s">
        <v>2</v>
      </c>
      <c r="B13" s="210" t="s">
        <v>28</v>
      </c>
      <c r="C13" s="208">
        <f>C14+C15+C16+C17</f>
        <v>14790509</v>
      </c>
      <c r="D13" s="246">
        <f t="shared" ref="D13:K13" si="5">D14+D15+D16+D17</f>
        <v>0</v>
      </c>
      <c r="E13" s="208">
        <f t="shared" si="5"/>
        <v>14790509</v>
      </c>
      <c r="F13" s="208">
        <f t="shared" si="5"/>
        <v>14180500</v>
      </c>
      <c r="G13" s="246">
        <f t="shared" si="5"/>
        <v>0</v>
      </c>
      <c r="H13" s="208">
        <f t="shared" si="5"/>
        <v>14180500</v>
      </c>
      <c r="I13" s="208">
        <f t="shared" si="5"/>
        <v>14242500</v>
      </c>
      <c r="J13" s="246">
        <f t="shared" si="5"/>
        <v>0</v>
      </c>
      <c r="K13" s="208">
        <f t="shared" si="5"/>
        <v>14242500</v>
      </c>
      <c r="L13" s="238"/>
    </row>
    <row r="14" spans="1:14" ht="25.5">
      <c r="A14" s="218" t="s">
        <v>58</v>
      </c>
      <c r="B14" s="210" t="s">
        <v>29</v>
      </c>
      <c r="C14" s="208">
        <v>8630000</v>
      </c>
      <c r="D14" s="246"/>
      <c r="E14" s="208">
        <f>C14+D14</f>
        <v>8630000</v>
      </c>
      <c r="F14" s="208">
        <v>11917000</v>
      </c>
      <c r="G14" s="246"/>
      <c r="H14" s="208">
        <f>F14</f>
        <v>11917000</v>
      </c>
      <c r="I14" s="208">
        <v>11917000</v>
      </c>
      <c r="J14" s="246"/>
      <c r="K14" s="208">
        <f>I14</f>
        <v>11917000</v>
      </c>
      <c r="L14" s="238"/>
    </row>
    <row r="15" spans="1:14">
      <c r="A15" s="218" t="s">
        <v>345</v>
      </c>
      <c r="B15" s="210" t="s">
        <v>350</v>
      </c>
      <c r="C15" s="208">
        <v>4000000</v>
      </c>
      <c r="D15" s="246"/>
      <c r="E15" s="208">
        <f t="shared" ref="E15:E17" si="6">C15+D15</f>
        <v>4000000</v>
      </c>
      <c r="F15" s="208">
        <v>50000</v>
      </c>
      <c r="G15" s="246"/>
      <c r="H15" s="208">
        <f>F15</f>
        <v>50000</v>
      </c>
      <c r="I15" s="208">
        <v>25000</v>
      </c>
      <c r="J15" s="246"/>
      <c r="K15" s="208">
        <f>I15</f>
        <v>25000</v>
      </c>
      <c r="L15" s="238"/>
    </row>
    <row r="16" spans="1:14">
      <c r="A16" s="218" t="s">
        <v>346</v>
      </c>
      <c r="B16" s="210" t="s">
        <v>349</v>
      </c>
      <c r="C16" s="208">
        <v>2509</v>
      </c>
      <c r="D16" s="246"/>
      <c r="E16" s="208">
        <f t="shared" si="6"/>
        <v>2509</v>
      </c>
      <c r="F16" s="208">
        <v>2500</v>
      </c>
      <c r="G16" s="246"/>
      <c r="H16" s="208">
        <f>F16</f>
        <v>2500</v>
      </c>
      <c r="I16" s="208">
        <v>2500</v>
      </c>
      <c r="J16" s="246"/>
      <c r="K16" s="208">
        <f>I16</f>
        <v>2500</v>
      </c>
      <c r="L16" s="238"/>
    </row>
    <row r="17" spans="1:15" ht="25.5">
      <c r="A17" s="218" t="s">
        <v>347</v>
      </c>
      <c r="B17" s="210" t="s">
        <v>348</v>
      </c>
      <c r="C17" s="208">
        <v>2158000</v>
      </c>
      <c r="D17" s="246"/>
      <c r="E17" s="208">
        <f t="shared" si="6"/>
        <v>2158000</v>
      </c>
      <c r="F17" s="208">
        <v>2211000</v>
      </c>
      <c r="G17" s="246"/>
      <c r="H17" s="208">
        <f>F17</f>
        <v>2211000</v>
      </c>
      <c r="I17" s="208">
        <v>2298000</v>
      </c>
      <c r="J17" s="246"/>
      <c r="K17" s="208">
        <f>I17</f>
        <v>2298000</v>
      </c>
      <c r="L17" s="238"/>
    </row>
    <row r="18" spans="1:15">
      <c r="A18" s="218"/>
      <c r="B18" s="210"/>
      <c r="C18" s="208"/>
      <c r="D18" s="246"/>
      <c r="E18" s="208"/>
      <c r="F18" s="208"/>
      <c r="G18" s="246"/>
      <c r="H18" s="208"/>
      <c r="I18" s="208"/>
      <c r="J18" s="246"/>
      <c r="K18" s="208"/>
      <c r="L18" s="238"/>
    </row>
    <row r="19" spans="1:15">
      <c r="A19" s="218" t="s">
        <v>56</v>
      </c>
      <c r="B19" s="210" t="s">
        <v>37</v>
      </c>
      <c r="C19" s="208">
        <f>SUM(C20:C21)</f>
        <v>4510726</v>
      </c>
      <c r="D19" s="246">
        <f t="shared" ref="D19:E19" si="7">SUM(D20:D21)</f>
        <v>0</v>
      </c>
      <c r="E19" s="208">
        <f t="shared" si="7"/>
        <v>4510726</v>
      </c>
      <c r="F19" s="208">
        <f t="shared" ref="F19:K19" si="8">SUM(F20:F21)</f>
        <v>4000726</v>
      </c>
      <c r="G19" s="246">
        <f t="shared" si="8"/>
        <v>0</v>
      </c>
      <c r="H19" s="208">
        <f t="shared" si="8"/>
        <v>4000726</v>
      </c>
      <c r="I19" s="208">
        <f t="shared" si="8"/>
        <v>4118726</v>
      </c>
      <c r="J19" s="246">
        <f t="shared" si="8"/>
        <v>0</v>
      </c>
      <c r="K19" s="208">
        <f t="shared" si="8"/>
        <v>4118726</v>
      </c>
      <c r="L19" s="238"/>
    </row>
    <row r="20" spans="1:15" ht="38.25">
      <c r="A20" s="218" t="s">
        <v>391</v>
      </c>
      <c r="B20" s="210" t="s">
        <v>390</v>
      </c>
      <c r="C20" s="208">
        <v>3380726</v>
      </c>
      <c r="D20" s="246"/>
      <c r="E20" s="208">
        <f>C20+D20</f>
        <v>3380726</v>
      </c>
      <c r="F20" s="208">
        <v>2870726</v>
      </c>
      <c r="G20" s="246"/>
      <c r="H20" s="208">
        <f>F20</f>
        <v>2870726</v>
      </c>
      <c r="I20" s="208">
        <v>2988726</v>
      </c>
      <c r="J20" s="246"/>
      <c r="K20" s="208">
        <f>I20</f>
        <v>2988726</v>
      </c>
      <c r="L20" s="238"/>
    </row>
    <row r="21" spans="1:15" ht="38.25">
      <c r="A21" s="218" t="s">
        <v>17</v>
      </c>
      <c r="B21" s="210" t="s">
        <v>38</v>
      </c>
      <c r="C21" s="208">
        <v>1130000</v>
      </c>
      <c r="D21" s="246"/>
      <c r="E21" s="208">
        <f>C21+D21</f>
        <v>1130000</v>
      </c>
      <c r="F21" s="208">
        <v>1130000</v>
      </c>
      <c r="G21" s="246"/>
      <c r="H21" s="208">
        <f>F21</f>
        <v>1130000</v>
      </c>
      <c r="I21" s="208">
        <v>1130000</v>
      </c>
      <c r="J21" s="246"/>
      <c r="K21" s="208">
        <f>I21</f>
        <v>1130000</v>
      </c>
      <c r="L21" s="238"/>
    </row>
    <row r="22" spans="1:15">
      <c r="A22" s="218"/>
      <c r="B22" s="210"/>
      <c r="C22" s="208"/>
      <c r="D22" s="246"/>
      <c r="E22" s="208"/>
      <c r="F22" s="208"/>
      <c r="G22" s="246"/>
      <c r="H22" s="208"/>
      <c r="I22" s="208"/>
      <c r="J22" s="246"/>
      <c r="K22" s="208"/>
      <c r="L22" s="238"/>
    </row>
    <row r="23" spans="1:15" ht="38.25">
      <c r="A23" s="218" t="s">
        <v>13</v>
      </c>
      <c r="B23" s="210" t="s">
        <v>39</v>
      </c>
      <c r="C23" s="208">
        <f>SUM(C24:C26)</f>
        <v>15675000</v>
      </c>
      <c r="D23" s="246">
        <f t="shared" ref="D23:K23" si="9">SUM(D24:D26)</f>
        <v>0</v>
      </c>
      <c r="E23" s="208">
        <f t="shared" si="9"/>
        <v>15675000</v>
      </c>
      <c r="F23" s="208">
        <f t="shared" si="9"/>
        <v>15675000</v>
      </c>
      <c r="G23" s="246">
        <f t="shared" si="9"/>
        <v>0</v>
      </c>
      <c r="H23" s="208">
        <f t="shared" si="9"/>
        <v>15675000</v>
      </c>
      <c r="I23" s="208">
        <f t="shared" si="9"/>
        <v>15675000</v>
      </c>
      <c r="J23" s="246">
        <f t="shared" si="9"/>
        <v>0</v>
      </c>
      <c r="K23" s="208">
        <f t="shared" si="9"/>
        <v>15675000</v>
      </c>
      <c r="L23" s="238"/>
      <c r="M23" s="195"/>
      <c r="N23" s="186">
        <f>SUM(C24:C26)-C23</f>
        <v>0</v>
      </c>
    </row>
    <row r="24" spans="1:15" ht="89.25">
      <c r="A24" s="218" t="s">
        <v>60</v>
      </c>
      <c r="B24" s="210" t="s">
        <v>41</v>
      </c>
      <c r="C24" s="208">
        <f>250000+10115000+417000</f>
        <v>10782000</v>
      </c>
      <c r="D24" s="246"/>
      <c r="E24" s="208">
        <f>C24+D24</f>
        <v>10782000</v>
      </c>
      <c r="F24" s="208">
        <f>15675000-5309000-1000+417000</f>
        <v>10782000</v>
      </c>
      <c r="G24" s="246"/>
      <c r="H24" s="208">
        <f>F24</f>
        <v>10782000</v>
      </c>
      <c r="I24" s="208">
        <f>F24</f>
        <v>10782000</v>
      </c>
      <c r="J24" s="246"/>
      <c r="K24" s="208">
        <f>I24</f>
        <v>10782000</v>
      </c>
      <c r="L24" s="238"/>
    </row>
    <row r="25" spans="1:15" ht="25.5">
      <c r="A25" s="218" t="s">
        <v>14</v>
      </c>
      <c r="B25" s="210" t="s">
        <v>42</v>
      </c>
      <c r="C25" s="208">
        <v>0</v>
      </c>
      <c r="D25" s="246"/>
      <c r="E25" s="208">
        <f t="shared" ref="E25:E26" si="10">C25+D25</f>
        <v>0</v>
      </c>
      <c r="F25" s="208">
        <v>0</v>
      </c>
      <c r="G25" s="246"/>
      <c r="H25" s="208"/>
      <c r="I25" s="208">
        <v>0</v>
      </c>
      <c r="J25" s="246"/>
      <c r="K25" s="208">
        <f>I25</f>
        <v>0</v>
      </c>
      <c r="L25" s="238"/>
    </row>
    <row r="26" spans="1:15" ht="76.5">
      <c r="A26" s="222" t="s">
        <v>80</v>
      </c>
      <c r="B26" s="210" t="s">
        <v>77</v>
      </c>
      <c r="C26" s="208">
        <f>93000+4800000</f>
        <v>4893000</v>
      </c>
      <c r="D26" s="246"/>
      <c r="E26" s="208">
        <f t="shared" si="10"/>
        <v>4893000</v>
      </c>
      <c r="F26" s="208">
        <f>C26</f>
        <v>4893000</v>
      </c>
      <c r="G26" s="246"/>
      <c r="H26" s="208">
        <f>F26</f>
        <v>4893000</v>
      </c>
      <c r="I26" s="208">
        <f>C26</f>
        <v>4893000</v>
      </c>
      <c r="J26" s="246"/>
      <c r="K26" s="208">
        <f>I26</f>
        <v>4893000</v>
      </c>
      <c r="L26" s="238"/>
    </row>
    <row r="27" spans="1:15" s="184" customFormat="1">
      <c r="A27" s="222"/>
      <c r="B27" s="210"/>
      <c r="C27" s="208"/>
      <c r="D27" s="246"/>
      <c r="E27" s="208"/>
      <c r="F27" s="208"/>
      <c r="G27" s="246"/>
      <c r="H27" s="208"/>
      <c r="I27" s="208"/>
      <c r="J27" s="246"/>
      <c r="K27" s="208"/>
      <c r="L27" s="238"/>
      <c r="O27" s="183"/>
    </row>
    <row r="28" spans="1:15" s="184" customFormat="1" ht="25.5">
      <c r="A28" s="218" t="s">
        <v>19</v>
      </c>
      <c r="B28" s="210" t="s">
        <v>43</v>
      </c>
      <c r="C28" s="208">
        <v>237240</v>
      </c>
      <c r="D28" s="246"/>
      <c r="E28" s="208">
        <f>C28+D28</f>
        <v>237240</v>
      </c>
      <c r="F28" s="208">
        <v>237240</v>
      </c>
      <c r="G28" s="246"/>
      <c r="H28" s="208">
        <f>F28</f>
        <v>237240</v>
      </c>
      <c r="I28" s="208">
        <v>237240</v>
      </c>
      <c r="J28" s="246"/>
      <c r="K28" s="208">
        <f>I28</f>
        <v>237240</v>
      </c>
      <c r="L28" s="238"/>
      <c r="O28" s="183"/>
    </row>
    <row r="29" spans="1:15" s="184" customFormat="1">
      <c r="A29" s="218"/>
      <c r="B29" s="210"/>
      <c r="C29" s="208"/>
      <c r="D29" s="246"/>
      <c r="E29" s="208"/>
      <c r="F29" s="208"/>
      <c r="G29" s="246"/>
      <c r="H29" s="208"/>
      <c r="I29" s="208"/>
      <c r="J29" s="246"/>
      <c r="K29" s="208"/>
      <c r="L29" s="238"/>
      <c r="O29" s="183"/>
    </row>
    <row r="30" spans="1:15" s="184" customFormat="1" ht="25.5">
      <c r="A30" s="218" t="s">
        <v>141</v>
      </c>
      <c r="B30" s="210" t="s">
        <v>46</v>
      </c>
      <c r="C30" s="208">
        <f>SUM(C31:C32)</f>
        <v>100000</v>
      </c>
      <c r="D30" s="246">
        <f t="shared" ref="D30:E30" si="11">SUM(D31:D32)</f>
        <v>0</v>
      </c>
      <c r="E30" s="208">
        <f t="shared" si="11"/>
        <v>100000</v>
      </c>
      <c r="F30" s="208">
        <f t="shared" ref="F30:K30" si="12">SUM(F31:F32)</f>
        <v>0</v>
      </c>
      <c r="G30" s="246">
        <f t="shared" si="12"/>
        <v>0</v>
      </c>
      <c r="H30" s="208">
        <f t="shared" si="12"/>
        <v>0</v>
      </c>
      <c r="I30" s="208">
        <f t="shared" si="12"/>
        <v>0</v>
      </c>
      <c r="J30" s="246">
        <f t="shared" si="12"/>
        <v>0</v>
      </c>
      <c r="K30" s="208">
        <f t="shared" si="12"/>
        <v>0</v>
      </c>
      <c r="L30" s="238"/>
      <c r="O30" s="183"/>
    </row>
    <row r="31" spans="1:15" s="184" customFormat="1">
      <c r="A31" s="218" t="s">
        <v>63</v>
      </c>
      <c r="B31" s="210" t="s">
        <v>64</v>
      </c>
      <c r="C31" s="208">
        <v>100000</v>
      </c>
      <c r="D31" s="246"/>
      <c r="E31" s="208">
        <f>C31+D31</f>
        <v>100000</v>
      </c>
      <c r="F31" s="208"/>
      <c r="G31" s="246"/>
      <c r="H31" s="208"/>
      <c r="I31" s="208"/>
      <c r="J31" s="246"/>
      <c r="K31" s="208"/>
      <c r="L31" s="238"/>
      <c r="O31" s="183"/>
    </row>
    <row r="32" spans="1:15" s="184" customFormat="1">
      <c r="A32" s="218" t="s">
        <v>67</v>
      </c>
      <c r="B32" s="210" t="s">
        <v>70</v>
      </c>
      <c r="C32" s="208">
        <v>0</v>
      </c>
      <c r="D32" s="246"/>
      <c r="E32" s="208"/>
      <c r="F32" s="208"/>
      <c r="G32" s="246"/>
      <c r="H32" s="208"/>
      <c r="I32" s="208"/>
      <c r="J32" s="246"/>
      <c r="K32" s="208"/>
      <c r="L32" s="238"/>
      <c r="O32" s="183"/>
    </row>
    <row r="33" spans="1:15" s="184" customFormat="1">
      <c r="A33" s="218"/>
      <c r="B33" s="210"/>
      <c r="C33" s="208"/>
      <c r="D33" s="246"/>
      <c r="E33" s="208"/>
      <c r="F33" s="208"/>
      <c r="G33" s="246"/>
      <c r="H33" s="208"/>
      <c r="I33" s="208"/>
      <c r="J33" s="246"/>
      <c r="K33" s="208"/>
      <c r="L33" s="238"/>
      <c r="O33" s="183"/>
    </row>
    <row r="34" spans="1:15" s="184" customFormat="1" ht="25.5">
      <c r="A34" s="218" t="s">
        <v>20</v>
      </c>
      <c r="B34" s="210" t="s">
        <v>47</v>
      </c>
      <c r="C34" s="208">
        <f>C35+C36</f>
        <v>2194000</v>
      </c>
      <c r="D34" s="246">
        <f t="shared" ref="D34:E34" si="13">D35+D36</f>
        <v>0</v>
      </c>
      <c r="E34" s="208">
        <f t="shared" si="13"/>
        <v>2194000</v>
      </c>
      <c r="F34" s="208">
        <f>F35+F36</f>
        <v>1770000</v>
      </c>
      <c r="G34" s="246">
        <f t="shared" ref="G34:H34" si="14">G35+G36</f>
        <v>0</v>
      </c>
      <c r="H34" s="208">
        <f t="shared" si="14"/>
        <v>1770000</v>
      </c>
      <c r="I34" s="208">
        <f>I35+I36</f>
        <v>1161091</v>
      </c>
      <c r="J34" s="246">
        <f t="shared" ref="J34:K34" si="15">J35+J36</f>
        <v>0</v>
      </c>
      <c r="K34" s="208">
        <f t="shared" si="15"/>
        <v>1161091</v>
      </c>
      <c r="L34" s="238"/>
      <c r="O34" s="183"/>
    </row>
    <row r="35" spans="1:15" s="184" customFormat="1" ht="76.5">
      <c r="A35" s="218" t="s">
        <v>342</v>
      </c>
      <c r="B35" s="210" t="s">
        <v>343</v>
      </c>
      <c r="C35" s="208">
        <v>1894000</v>
      </c>
      <c r="D35" s="246"/>
      <c r="E35" s="208">
        <f>C35+D35</f>
        <v>1894000</v>
      </c>
      <c r="F35" s="208">
        <v>1470000</v>
      </c>
      <c r="G35" s="246"/>
      <c r="H35" s="208">
        <f>F35</f>
        <v>1470000</v>
      </c>
      <c r="I35" s="208">
        <v>861091</v>
      </c>
      <c r="J35" s="246"/>
      <c r="K35" s="208">
        <f>I35</f>
        <v>861091</v>
      </c>
      <c r="L35" s="238"/>
      <c r="O35" s="183"/>
    </row>
    <row r="36" spans="1:15" s="184" customFormat="1" ht="38.25">
      <c r="A36" s="218" t="s">
        <v>79</v>
      </c>
      <c r="B36" s="210" t="s">
        <v>55</v>
      </c>
      <c r="C36" s="208">
        <v>300000</v>
      </c>
      <c r="D36" s="246"/>
      <c r="E36" s="208">
        <f>C36+D36</f>
        <v>300000</v>
      </c>
      <c r="F36" s="208">
        <v>300000</v>
      </c>
      <c r="G36" s="246"/>
      <c r="H36" s="208">
        <f>F36</f>
        <v>300000</v>
      </c>
      <c r="I36" s="208">
        <v>300000</v>
      </c>
      <c r="J36" s="246"/>
      <c r="K36" s="208">
        <f>I36</f>
        <v>300000</v>
      </c>
      <c r="L36" s="238"/>
      <c r="O36" s="183"/>
    </row>
    <row r="37" spans="1:15" s="184" customFormat="1">
      <c r="A37" s="218"/>
      <c r="B37" s="210"/>
      <c r="C37" s="208"/>
      <c r="D37" s="246"/>
      <c r="E37" s="208"/>
      <c r="F37" s="208"/>
      <c r="G37" s="246"/>
      <c r="H37" s="208"/>
      <c r="I37" s="208"/>
      <c r="J37" s="246"/>
      <c r="K37" s="208"/>
      <c r="L37" s="238"/>
      <c r="O37" s="183"/>
    </row>
    <row r="38" spans="1:15" s="184" customFormat="1">
      <c r="A38" s="218" t="s">
        <v>15</v>
      </c>
      <c r="B38" s="210" t="s">
        <v>49</v>
      </c>
      <c r="C38" s="208">
        <v>498000</v>
      </c>
      <c r="D38" s="246"/>
      <c r="E38" s="208">
        <f>C38+D38</f>
        <v>498000</v>
      </c>
      <c r="F38" s="208">
        <v>498000</v>
      </c>
      <c r="G38" s="246"/>
      <c r="H38" s="208">
        <f>F38</f>
        <v>498000</v>
      </c>
      <c r="I38" s="208">
        <v>498000</v>
      </c>
      <c r="J38" s="246"/>
      <c r="K38" s="208">
        <f>I38</f>
        <v>498000</v>
      </c>
      <c r="L38" s="238"/>
      <c r="O38" s="183"/>
    </row>
    <row r="39" spans="1:15" s="184" customFormat="1">
      <c r="A39" s="218"/>
      <c r="B39" s="210"/>
      <c r="C39" s="208"/>
      <c r="D39" s="246"/>
      <c r="E39" s="208"/>
      <c r="F39" s="208"/>
      <c r="G39" s="246"/>
      <c r="H39" s="208"/>
      <c r="I39" s="208"/>
      <c r="J39" s="246"/>
      <c r="K39" s="208"/>
      <c r="L39" s="238"/>
      <c r="O39" s="183"/>
    </row>
    <row r="40" spans="1:15" s="184" customFormat="1">
      <c r="A40" s="217" t="s">
        <v>270</v>
      </c>
      <c r="B40" s="211" t="s">
        <v>271</v>
      </c>
      <c r="C40" s="212">
        <f>C42+C97</f>
        <v>1092458750.8700001</v>
      </c>
      <c r="D40" s="247">
        <f t="shared" ref="D40:E40" si="16">D42+D97</f>
        <v>67362575</v>
      </c>
      <c r="E40" s="212">
        <f t="shared" si="16"/>
        <v>1159821325.8700001</v>
      </c>
      <c r="F40" s="212">
        <f>F42+F97</f>
        <v>1637978576.21</v>
      </c>
      <c r="G40" s="247">
        <f t="shared" ref="G40:H40" si="17">G42+G97</f>
        <v>54415355.730000004</v>
      </c>
      <c r="H40" s="212">
        <f t="shared" si="17"/>
        <v>1692393931.9399998</v>
      </c>
      <c r="I40" s="212">
        <f>I42+I97</f>
        <v>1539514100.48</v>
      </c>
      <c r="J40" s="247">
        <f t="shared" ref="J40:K40" si="18">J42+J97</f>
        <v>54418912.900000006</v>
      </c>
      <c r="K40" s="212">
        <f t="shared" si="18"/>
        <v>1593933013.3799999</v>
      </c>
      <c r="L40" s="239"/>
      <c r="M40" s="195"/>
      <c r="O40" s="183"/>
    </row>
    <row r="41" spans="1:15" s="184" customFormat="1">
      <c r="A41" s="218"/>
      <c r="B41" s="210"/>
      <c r="C41" s="208"/>
      <c r="D41" s="246"/>
      <c r="E41" s="208"/>
      <c r="F41" s="208"/>
      <c r="G41" s="246"/>
      <c r="H41" s="208"/>
      <c r="I41" s="208"/>
      <c r="J41" s="246"/>
      <c r="K41" s="208"/>
      <c r="L41" s="238"/>
      <c r="O41" s="183"/>
    </row>
    <row r="42" spans="1:15" s="184" customFormat="1" ht="38.25">
      <c r="A42" s="218" t="s">
        <v>65</v>
      </c>
      <c r="B42" s="213" t="s">
        <v>57</v>
      </c>
      <c r="C42" s="208">
        <f>C43+C47+C73+C90</f>
        <v>1085381727.8700001</v>
      </c>
      <c r="D42" s="246">
        <f t="shared" ref="D42:E42" si="19">D43+D47+D73+D90</f>
        <v>71643789.760000005</v>
      </c>
      <c r="E42" s="208">
        <f t="shared" si="19"/>
        <v>1157025517.6300001</v>
      </c>
      <c r="F42" s="208">
        <f>F43+F47+F73+F90</f>
        <v>1637978576.21</v>
      </c>
      <c r="G42" s="246">
        <f t="shared" ref="G42:H42" si="20">G43+G47+G73+G90</f>
        <v>54415355.730000004</v>
      </c>
      <c r="H42" s="208">
        <f t="shared" si="20"/>
        <v>1692393931.9399998</v>
      </c>
      <c r="I42" s="208">
        <f>I43+I47+I73+I90</f>
        <v>1539514100.48</v>
      </c>
      <c r="J42" s="246">
        <f t="shared" ref="J42:K42" si="21">J43+J47+J73+J90</f>
        <v>54418912.900000006</v>
      </c>
      <c r="K42" s="208">
        <f t="shared" si="21"/>
        <v>1593933013.3799999</v>
      </c>
      <c r="L42" s="238"/>
      <c r="O42" s="183"/>
    </row>
    <row r="43" spans="1:15" s="203" customFormat="1" ht="25.5">
      <c r="A43" s="217" t="s">
        <v>75</v>
      </c>
      <c r="B43" s="211" t="s">
        <v>134</v>
      </c>
      <c r="C43" s="207">
        <f>SUM(C44:C45)</f>
        <v>46590640.799999997</v>
      </c>
      <c r="D43" s="245">
        <f t="shared" ref="D43:E43" si="22">SUM(D44:D45)</f>
        <v>0</v>
      </c>
      <c r="E43" s="207">
        <f t="shared" si="22"/>
        <v>46590640.799999997</v>
      </c>
      <c r="F43" s="207">
        <f t="shared" ref="F43:K43" si="23">F44+F45</f>
        <v>39711547.200000003</v>
      </c>
      <c r="G43" s="245">
        <f t="shared" si="23"/>
        <v>0</v>
      </c>
      <c r="H43" s="207">
        <f t="shared" si="23"/>
        <v>39711547.200000003</v>
      </c>
      <c r="I43" s="207">
        <f t="shared" si="23"/>
        <v>41122395.399999999</v>
      </c>
      <c r="J43" s="245">
        <f t="shared" si="23"/>
        <v>0</v>
      </c>
      <c r="K43" s="207">
        <f t="shared" si="23"/>
        <v>41122395.399999999</v>
      </c>
      <c r="L43" s="236"/>
      <c r="M43" s="201"/>
      <c r="N43" s="202"/>
    </row>
    <row r="44" spans="1:15" ht="25.5">
      <c r="A44" s="218" t="s">
        <v>351</v>
      </c>
      <c r="B44" s="213" t="s">
        <v>352</v>
      </c>
      <c r="C44" s="208">
        <v>46590640.799999997</v>
      </c>
      <c r="D44" s="246"/>
      <c r="E44" s="208">
        <f>C44</f>
        <v>46590640.799999997</v>
      </c>
      <c r="F44" s="208">
        <v>39711547.200000003</v>
      </c>
      <c r="G44" s="246"/>
      <c r="H44" s="208">
        <f>F44</f>
        <v>39711547.200000003</v>
      </c>
      <c r="I44" s="208">
        <v>41122395.399999999</v>
      </c>
      <c r="J44" s="246"/>
      <c r="K44" s="208">
        <f>I44</f>
        <v>41122395.399999999</v>
      </c>
      <c r="L44" s="238"/>
    </row>
    <row r="45" spans="1:15" ht="39.75" hidden="1" customHeight="1">
      <c r="A45" s="218" t="s">
        <v>340</v>
      </c>
      <c r="B45" s="213" t="s">
        <v>339</v>
      </c>
      <c r="C45" s="208"/>
      <c r="D45" s="246"/>
      <c r="E45" s="208"/>
      <c r="F45" s="208">
        <v>0</v>
      </c>
      <c r="G45" s="246"/>
      <c r="H45" s="208"/>
      <c r="I45" s="208">
        <v>0</v>
      </c>
      <c r="J45" s="246"/>
      <c r="K45" s="208"/>
      <c r="L45" s="238"/>
    </row>
    <row r="46" spans="1:15">
      <c r="A46" s="218"/>
      <c r="B46" s="213"/>
      <c r="C46" s="208"/>
      <c r="D46" s="246"/>
      <c r="E46" s="208"/>
      <c r="F46" s="208"/>
      <c r="G46" s="246"/>
      <c r="H46" s="208"/>
      <c r="I46" s="208"/>
      <c r="J46" s="246"/>
      <c r="K46" s="208"/>
      <c r="L46" s="238"/>
    </row>
    <row r="47" spans="1:15" s="203" customFormat="1" ht="25.5">
      <c r="A47" s="217" t="s">
        <v>71</v>
      </c>
      <c r="B47" s="211" t="s">
        <v>135</v>
      </c>
      <c r="C47" s="207">
        <f>SUM(C48:C71)</f>
        <v>341470174.31</v>
      </c>
      <c r="D47" s="245">
        <f>SUM(D48:D71)</f>
        <v>34088662.850000001</v>
      </c>
      <c r="E47" s="207">
        <f>SUM(E48:E71)</f>
        <v>375558837.16000003</v>
      </c>
      <c r="F47" s="207">
        <f>SUM(F48:F71)</f>
        <v>886221211.46000004</v>
      </c>
      <c r="G47" s="245">
        <f t="shared" ref="G47:H47" si="24">SUM(G48:G71)</f>
        <v>23717241.870000001</v>
      </c>
      <c r="H47" s="207">
        <f t="shared" si="24"/>
        <v>909938453.32999992</v>
      </c>
      <c r="I47" s="207">
        <f>SUM(I48:I71)</f>
        <v>778791355.41000009</v>
      </c>
      <c r="J47" s="245">
        <f t="shared" ref="J47:K47" si="25">SUM(J48:J71)</f>
        <v>22251971.580000006</v>
      </c>
      <c r="K47" s="207">
        <f t="shared" si="25"/>
        <v>801043326.99000001</v>
      </c>
      <c r="L47" s="236"/>
      <c r="M47" s="201"/>
      <c r="N47" s="202"/>
    </row>
    <row r="48" spans="1:15" s="256" customFormat="1" ht="67.5" customHeight="1">
      <c r="A48" s="254" t="s">
        <v>353</v>
      </c>
      <c r="B48" s="231" t="s">
        <v>354</v>
      </c>
      <c r="C48" s="246">
        <v>3400000</v>
      </c>
      <c r="D48" s="246">
        <v>-3400000</v>
      </c>
      <c r="E48" s="246">
        <f>C48+D48</f>
        <v>0</v>
      </c>
      <c r="F48" s="246">
        <v>1700000</v>
      </c>
      <c r="G48" s="246">
        <v>-1700000</v>
      </c>
      <c r="H48" s="246">
        <f>F48+G48</f>
        <v>0</v>
      </c>
      <c r="I48" s="246">
        <v>2254500</v>
      </c>
      <c r="J48" s="246">
        <v>-2254500</v>
      </c>
      <c r="K48" s="246">
        <f>I48+J48</f>
        <v>0</v>
      </c>
      <c r="L48" s="238"/>
      <c r="M48" s="255"/>
      <c r="N48" s="255"/>
    </row>
    <row r="49" spans="1:14" s="256" customFormat="1" ht="68.45" customHeight="1">
      <c r="A49" s="254" t="s">
        <v>355</v>
      </c>
      <c r="B49" s="231" t="s">
        <v>354</v>
      </c>
      <c r="C49" s="246">
        <v>29005750</v>
      </c>
      <c r="D49" s="246">
        <v>-29005750</v>
      </c>
      <c r="E49" s="246">
        <f>C49+D49</f>
        <v>0</v>
      </c>
      <c r="F49" s="246">
        <v>90874250</v>
      </c>
      <c r="G49" s="246">
        <v>-90874250</v>
      </c>
      <c r="H49" s="246">
        <f>F49+G49</f>
        <v>0</v>
      </c>
      <c r="I49" s="246">
        <v>462548426.54000002</v>
      </c>
      <c r="J49" s="246">
        <v>-462548426.54000002</v>
      </c>
      <c r="K49" s="246">
        <f>I49+J49</f>
        <v>0</v>
      </c>
      <c r="L49" s="238"/>
      <c r="M49" s="255"/>
      <c r="N49" s="255"/>
    </row>
    <row r="50" spans="1:14" s="256" customFormat="1" ht="71.45" customHeight="1">
      <c r="A50" s="254" t="s">
        <v>356</v>
      </c>
      <c r="B50" s="244" t="s">
        <v>354</v>
      </c>
      <c r="C50" s="246"/>
      <c r="D50" s="246"/>
      <c r="E50" s="246">
        <f t="shared" ref="E50:E71" si="26">C50+D50</f>
        <v>0</v>
      </c>
      <c r="F50" s="246">
        <v>244172538.50999999</v>
      </c>
      <c r="G50" s="246">
        <v>-244172538.50999999</v>
      </c>
      <c r="H50" s="246">
        <f t="shared" ref="H50:H71" si="27">F50+G50</f>
        <v>0</v>
      </c>
      <c r="I50" s="246"/>
      <c r="J50" s="246"/>
      <c r="K50" s="246">
        <f t="shared" ref="K50:K71" si="28">I50+J50</f>
        <v>0</v>
      </c>
      <c r="L50" s="238"/>
      <c r="M50" s="255"/>
      <c r="N50" s="255"/>
    </row>
    <row r="51" spans="1:14" s="256" customFormat="1" ht="57" customHeight="1">
      <c r="A51" s="254" t="s">
        <v>357</v>
      </c>
      <c r="B51" s="257" t="s">
        <v>354</v>
      </c>
      <c r="C51" s="246"/>
      <c r="D51" s="246"/>
      <c r="E51" s="246">
        <f t="shared" si="26"/>
        <v>0</v>
      </c>
      <c r="F51" s="246">
        <v>222222222</v>
      </c>
      <c r="G51" s="246">
        <v>-222222222</v>
      </c>
      <c r="H51" s="246">
        <f t="shared" si="27"/>
        <v>0</v>
      </c>
      <c r="I51" s="246"/>
      <c r="J51" s="246"/>
      <c r="K51" s="246">
        <f t="shared" si="28"/>
        <v>0</v>
      </c>
      <c r="L51" s="238"/>
      <c r="M51" s="255"/>
      <c r="N51" s="255"/>
    </row>
    <row r="52" spans="1:14" s="256" customFormat="1" ht="71.45" customHeight="1">
      <c r="A52" s="254" t="s">
        <v>353</v>
      </c>
      <c r="B52" s="231" t="s">
        <v>424</v>
      </c>
      <c r="C52" s="246"/>
      <c r="D52" s="246">
        <v>3400000</v>
      </c>
      <c r="E52" s="246">
        <f t="shared" si="26"/>
        <v>3400000</v>
      </c>
      <c r="F52" s="246"/>
      <c r="G52" s="246">
        <v>1700000</v>
      </c>
      <c r="H52" s="246">
        <f t="shared" si="27"/>
        <v>1700000</v>
      </c>
      <c r="I52" s="246"/>
      <c r="J52" s="246">
        <v>2254500</v>
      </c>
      <c r="K52" s="246">
        <f t="shared" si="28"/>
        <v>2254500</v>
      </c>
      <c r="L52" s="238"/>
      <c r="M52" s="255"/>
      <c r="N52" s="255"/>
    </row>
    <row r="53" spans="1:14" s="256" customFormat="1" ht="71.45" customHeight="1">
      <c r="A53" s="254" t="s">
        <v>356</v>
      </c>
      <c r="B53" s="231" t="s">
        <v>424</v>
      </c>
      <c r="C53" s="246"/>
      <c r="D53" s="246"/>
      <c r="E53" s="246"/>
      <c r="F53" s="246"/>
      <c r="G53" s="246">
        <v>244172538.50999999</v>
      </c>
      <c r="H53" s="246">
        <f t="shared" si="27"/>
        <v>244172538.50999999</v>
      </c>
      <c r="I53" s="246"/>
      <c r="J53" s="246"/>
      <c r="K53" s="246"/>
      <c r="L53" s="238"/>
      <c r="M53" s="255"/>
      <c r="N53" s="255"/>
    </row>
    <row r="54" spans="1:14" ht="114.6" customHeight="1">
      <c r="A54" s="229" t="s">
        <v>410</v>
      </c>
      <c r="B54" s="214" t="s">
        <v>411</v>
      </c>
      <c r="C54" s="208"/>
      <c r="D54" s="246"/>
      <c r="E54" s="208">
        <f t="shared" si="26"/>
        <v>0</v>
      </c>
      <c r="F54" s="208"/>
      <c r="G54" s="246">
        <v>222222222</v>
      </c>
      <c r="H54" s="208">
        <f t="shared" si="27"/>
        <v>222222222</v>
      </c>
      <c r="I54" s="208"/>
      <c r="J54" s="246"/>
      <c r="K54" s="208">
        <f t="shared" si="28"/>
        <v>0</v>
      </c>
      <c r="L54" s="238"/>
    </row>
    <row r="55" spans="1:14" ht="90" customHeight="1">
      <c r="A55" s="218" t="s">
        <v>358</v>
      </c>
      <c r="B55" s="213" t="s">
        <v>359</v>
      </c>
      <c r="C55" s="208">
        <v>5785750</v>
      </c>
      <c r="D55" s="246"/>
      <c r="E55" s="208">
        <f t="shared" si="26"/>
        <v>5785750</v>
      </c>
      <c r="F55" s="208">
        <v>5810750</v>
      </c>
      <c r="G55" s="246"/>
      <c r="H55" s="208">
        <f t="shared" si="27"/>
        <v>5810750</v>
      </c>
      <c r="I55" s="208">
        <v>5839250</v>
      </c>
      <c r="J55" s="246"/>
      <c r="K55" s="208">
        <f t="shared" si="28"/>
        <v>5839250</v>
      </c>
      <c r="L55" s="238"/>
    </row>
    <row r="56" spans="1:14" ht="105.75" customHeight="1">
      <c r="A56" s="219" t="s">
        <v>399</v>
      </c>
      <c r="B56" s="213" t="s">
        <v>400</v>
      </c>
      <c r="C56" s="208"/>
      <c r="D56" s="246">
        <v>28455035</v>
      </c>
      <c r="E56" s="208">
        <f t="shared" si="26"/>
        <v>28455035</v>
      </c>
      <c r="F56" s="208"/>
      <c r="G56" s="246">
        <v>89144965</v>
      </c>
      <c r="H56" s="208">
        <f t="shared" si="27"/>
        <v>89144965</v>
      </c>
      <c r="I56" s="208"/>
      <c r="J56" s="246">
        <v>453751209.22000003</v>
      </c>
      <c r="K56" s="208">
        <f t="shared" si="28"/>
        <v>453751209.22000003</v>
      </c>
      <c r="L56" s="238"/>
    </row>
    <row r="57" spans="1:14" ht="77.25" customHeight="1">
      <c r="A57" s="219" t="s">
        <v>401</v>
      </c>
      <c r="B57" s="213" t="s">
        <v>402</v>
      </c>
      <c r="C57" s="208"/>
      <c r="D57" s="246">
        <v>550715</v>
      </c>
      <c r="E57" s="208">
        <f t="shared" si="26"/>
        <v>550715</v>
      </c>
      <c r="F57" s="208"/>
      <c r="G57" s="246">
        <v>1729285</v>
      </c>
      <c r="H57" s="208">
        <f t="shared" si="27"/>
        <v>1729285</v>
      </c>
      <c r="I57" s="208"/>
      <c r="J57" s="246">
        <v>8797217.3200000003</v>
      </c>
      <c r="K57" s="208">
        <f t="shared" si="28"/>
        <v>8797217.3200000003</v>
      </c>
      <c r="L57" s="238"/>
    </row>
    <row r="58" spans="1:14" ht="43.9" customHeight="1">
      <c r="A58" s="218" t="s">
        <v>360</v>
      </c>
      <c r="B58" s="213" t="s">
        <v>361</v>
      </c>
      <c r="C58" s="208">
        <v>15600800</v>
      </c>
      <c r="D58" s="246">
        <v>564159.4</v>
      </c>
      <c r="E58" s="208">
        <f t="shared" si="26"/>
        <v>16164959.4</v>
      </c>
      <c r="F58" s="208">
        <v>16305700</v>
      </c>
      <c r="G58" s="246">
        <v>-420.2</v>
      </c>
      <c r="H58" s="208">
        <f t="shared" si="27"/>
        <v>16305279.800000001</v>
      </c>
      <c r="I58" s="208">
        <v>0</v>
      </c>
      <c r="J58" s="246">
        <v>16586802.9</v>
      </c>
      <c r="K58" s="208">
        <f t="shared" si="28"/>
        <v>16586802.9</v>
      </c>
      <c r="L58" s="238"/>
    </row>
    <row r="59" spans="1:14" ht="58.15" customHeight="1">
      <c r="A59" s="230" t="s">
        <v>412</v>
      </c>
      <c r="B59" s="213" t="s">
        <v>413</v>
      </c>
      <c r="C59" s="208"/>
      <c r="D59" s="246">
        <v>1250000</v>
      </c>
      <c r="E59" s="208">
        <f t="shared" si="26"/>
        <v>1250000</v>
      </c>
      <c r="F59" s="208"/>
      <c r="G59" s="246">
        <v>0</v>
      </c>
      <c r="H59" s="208">
        <f t="shared" si="27"/>
        <v>0</v>
      </c>
      <c r="I59" s="208"/>
      <c r="J59" s="246">
        <v>1250000</v>
      </c>
      <c r="K59" s="208">
        <f t="shared" si="28"/>
        <v>1250000</v>
      </c>
      <c r="L59" s="238"/>
    </row>
    <row r="60" spans="1:14" ht="83.45" customHeight="1">
      <c r="A60" s="227" t="s">
        <v>414</v>
      </c>
      <c r="B60" s="213" t="s">
        <v>404</v>
      </c>
      <c r="C60" s="208"/>
      <c r="D60" s="246">
        <v>0</v>
      </c>
      <c r="E60" s="208">
        <f t="shared" si="26"/>
        <v>0</v>
      </c>
      <c r="F60" s="208"/>
      <c r="G60" s="246">
        <v>0</v>
      </c>
      <c r="H60" s="208">
        <f t="shared" si="27"/>
        <v>0</v>
      </c>
      <c r="I60" s="208"/>
      <c r="J60" s="246">
        <v>4447000</v>
      </c>
      <c r="K60" s="208">
        <f t="shared" si="28"/>
        <v>4447000</v>
      </c>
      <c r="L60" s="238"/>
    </row>
    <row r="61" spans="1:14" ht="68.45" customHeight="1">
      <c r="A61" s="227" t="s">
        <v>415</v>
      </c>
      <c r="B61" s="213" t="s">
        <v>404</v>
      </c>
      <c r="C61" s="208"/>
      <c r="D61" s="246">
        <v>0</v>
      </c>
      <c r="E61" s="208">
        <f t="shared" si="26"/>
        <v>0</v>
      </c>
      <c r="F61" s="208"/>
      <c r="G61" s="246">
        <v>12334525.93</v>
      </c>
      <c r="H61" s="208">
        <f t="shared" si="27"/>
        <v>12334525.93</v>
      </c>
      <c r="I61" s="208"/>
      <c r="J61" s="246">
        <v>0</v>
      </c>
      <c r="K61" s="208">
        <f t="shared" si="28"/>
        <v>0</v>
      </c>
      <c r="L61" s="238"/>
    </row>
    <row r="62" spans="1:14" ht="84.6" customHeight="1">
      <c r="A62" s="227" t="s">
        <v>416</v>
      </c>
      <c r="B62" s="213" t="s">
        <v>404</v>
      </c>
      <c r="C62" s="208"/>
      <c r="D62" s="246">
        <v>6186702.9900000002</v>
      </c>
      <c r="E62" s="208">
        <f t="shared" si="26"/>
        <v>6186702.9900000002</v>
      </c>
      <c r="F62" s="208"/>
      <c r="G62" s="246">
        <v>11415200</v>
      </c>
      <c r="H62" s="208">
        <f t="shared" si="27"/>
        <v>11415200</v>
      </c>
      <c r="I62" s="208"/>
      <c r="J62" s="246">
        <v>0</v>
      </c>
      <c r="K62" s="208">
        <f t="shared" si="28"/>
        <v>0</v>
      </c>
      <c r="L62" s="238"/>
    </row>
    <row r="63" spans="1:14" ht="96" customHeight="1">
      <c r="A63" s="227" t="s">
        <v>403</v>
      </c>
      <c r="B63" s="213" t="s">
        <v>404</v>
      </c>
      <c r="C63" s="208"/>
      <c r="D63" s="246">
        <v>3499139.47</v>
      </c>
      <c r="E63" s="208">
        <f t="shared" si="26"/>
        <v>3499139.47</v>
      </c>
      <c r="F63" s="208"/>
      <c r="G63" s="246"/>
      <c r="H63" s="208">
        <f t="shared" si="27"/>
        <v>0</v>
      </c>
      <c r="I63" s="208"/>
      <c r="J63" s="246"/>
      <c r="K63" s="208">
        <f t="shared" si="28"/>
        <v>0</v>
      </c>
      <c r="L63" s="238"/>
    </row>
    <row r="64" spans="1:14" ht="43.15" customHeight="1">
      <c r="A64" s="226" t="s">
        <v>406</v>
      </c>
      <c r="B64" s="213" t="s">
        <v>405</v>
      </c>
      <c r="C64" s="208"/>
      <c r="D64" s="246">
        <v>2753667.5</v>
      </c>
      <c r="E64" s="208">
        <f t="shared" si="26"/>
        <v>2753667.5</v>
      </c>
      <c r="F64" s="208"/>
      <c r="G64" s="246"/>
      <c r="H64" s="208">
        <f t="shared" si="27"/>
        <v>0</v>
      </c>
      <c r="I64" s="208"/>
      <c r="J64" s="246"/>
      <c r="K64" s="208">
        <f t="shared" si="28"/>
        <v>0</v>
      </c>
      <c r="L64" s="238"/>
    </row>
    <row r="65" spans="1:15" ht="55.15" customHeight="1">
      <c r="A65" s="228" t="s">
        <v>407</v>
      </c>
      <c r="B65" s="213" t="s">
        <v>408</v>
      </c>
      <c r="C65" s="208"/>
      <c r="D65" s="246">
        <v>20299630</v>
      </c>
      <c r="E65" s="208">
        <f t="shared" si="26"/>
        <v>20299630</v>
      </c>
      <c r="F65" s="208"/>
      <c r="G65" s="246"/>
      <c r="H65" s="208">
        <f t="shared" si="27"/>
        <v>0</v>
      </c>
      <c r="I65" s="208"/>
      <c r="J65" s="246"/>
      <c r="K65" s="208">
        <f t="shared" si="28"/>
        <v>0</v>
      </c>
      <c r="L65" s="238"/>
    </row>
    <row r="66" spans="1:15" s="184" customFormat="1" ht="55.15" customHeight="1">
      <c r="A66" s="218" t="s">
        <v>362</v>
      </c>
      <c r="B66" s="213" t="s">
        <v>363</v>
      </c>
      <c r="C66" s="208">
        <v>534400</v>
      </c>
      <c r="D66" s="246"/>
      <c r="E66" s="208">
        <f t="shared" si="26"/>
        <v>534400</v>
      </c>
      <c r="F66" s="208">
        <v>0</v>
      </c>
      <c r="G66" s="246"/>
      <c r="H66" s="208">
        <f t="shared" si="27"/>
        <v>0</v>
      </c>
      <c r="I66" s="208">
        <v>0</v>
      </c>
      <c r="J66" s="246"/>
      <c r="K66" s="208">
        <f t="shared" si="28"/>
        <v>0</v>
      </c>
      <c r="L66" s="238"/>
      <c r="O66" s="183"/>
    </row>
    <row r="67" spans="1:15" s="184" customFormat="1" ht="63.75">
      <c r="A67" s="223" t="s">
        <v>364</v>
      </c>
      <c r="B67" s="214" t="s">
        <v>363</v>
      </c>
      <c r="C67" s="208">
        <v>230700</v>
      </c>
      <c r="D67" s="246"/>
      <c r="E67" s="208">
        <f t="shared" si="26"/>
        <v>230700</v>
      </c>
      <c r="F67" s="208">
        <v>219700</v>
      </c>
      <c r="G67" s="246"/>
      <c r="H67" s="208">
        <f t="shared" si="27"/>
        <v>219700</v>
      </c>
      <c r="I67" s="208">
        <v>219700</v>
      </c>
      <c r="J67" s="246"/>
      <c r="K67" s="208">
        <f t="shared" si="28"/>
        <v>219700</v>
      </c>
      <c r="L67" s="238"/>
      <c r="O67" s="183"/>
    </row>
    <row r="68" spans="1:15" s="184" customFormat="1" ht="38.25">
      <c r="A68" s="218" t="s">
        <v>365</v>
      </c>
      <c r="B68" s="213" t="s">
        <v>363</v>
      </c>
      <c r="C68" s="208">
        <v>379500</v>
      </c>
      <c r="D68" s="246"/>
      <c r="E68" s="208">
        <f t="shared" si="26"/>
        <v>379500</v>
      </c>
      <c r="F68" s="208">
        <v>335800</v>
      </c>
      <c r="G68" s="246"/>
      <c r="H68" s="208">
        <f t="shared" si="27"/>
        <v>335800</v>
      </c>
      <c r="I68" s="208">
        <v>330400</v>
      </c>
      <c r="J68" s="246"/>
      <c r="K68" s="208">
        <f t="shared" si="28"/>
        <v>330400</v>
      </c>
      <c r="L68" s="238"/>
      <c r="O68" s="183"/>
    </row>
    <row r="69" spans="1:15" s="184" customFormat="1" ht="38.25">
      <c r="A69" s="218" t="s">
        <v>366</v>
      </c>
      <c r="B69" s="213" t="s">
        <v>363</v>
      </c>
      <c r="C69" s="208">
        <v>438269.62</v>
      </c>
      <c r="D69" s="246">
        <v>-438269.62</v>
      </c>
      <c r="E69" s="208">
        <f t="shared" si="26"/>
        <v>0</v>
      </c>
      <c r="F69" s="208">
        <v>6108.29</v>
      </c>
      <c r="G69" s="246">
        <v>-6108.29</v>
      </c>
      <c r="H69" s="208">
        <f t="shared" si="27"/>
        <v>0</v>
      </c>
      <c r="I69" s="208">
        <v>6108.29</v>
      </c>
      <c r="J69" s="246">
        <v>-6108.29</v>
      </c>
      <c r="K69" s="208">
        <f t="shared" si="28"/>
        <v>0</v>
      </c>
      <c r="L69" s="238"/>
      <c r="O69" s="183"/>
    </row>
    <row r="70" spans="1:15" s="184" customFormat="1" ht="102.6" customHeight="1">
      <c r="A70" s="218" t="s">
        <v>367</v>
      </c>
      <c r="B70" s="213" t="s">
        <v>363</v>
      </c>
      <c r="C70" s="208">
        <v>26366.89</v>
      </c>
      <c r="D70" s="246">
        <v>-26366.89</v>
      </c>
      <c r="E70" s="208">
        <f t="shared" si="26"/>
        <v>0</v>
      </c>
      <c r="F70" s="208">
        <v>25955.57</v>
      </c>
      <c r="G70" s="246">
        <v>-25955.57</v>
      </c>
      <c r="H70" s="208">
        <f t="shared" si="27"/>
        <v>0</v>
      </c>
      <c r="I70" s="208">
        <v>25723.03</v>
      </c>
      <c r="J70" s="246">
        <v>-25723.03</v>
      </c>
      <c r="K70" s="208">
        <f t="shared" si="28"/>
        <v>0</v>
      </c>
      <c r="L70" s="238"/>
      <c r="O70" s="183"/>
    </row>
    <row r="71" spans="1:15" s="184" customFormat="1" ht="25.5">
      <c r="A71" s="224" t="s">
        <v>368</v>
      </c>
      <c r="B71" s="214" t="s">
        <v>363</v>
      </c>
      <c r="C71" s="208">
        <v>286068637.80000001</v>
      </c>
      <c r="D71" s="246"/>
      <c r="E71" s="208">
        <f t="shared" si="26"/>
        <v>286068637.80000001</v>
      </c>
      <c r="F71" s="208">
        <f>296068637.8+8479549.29</f>
        <v>304548187.09000003</v>
      </c>
      <c r="G71" s="246"/>
      <c r="H71" s="208">
        <f t="shared" si="27"/>
        <v>304548187.09000003</v>
      </c>
      <c r="I71" s="208">
        <f>296068637.8+11498609.75</f>
        <v>307567247.55000001</v>
      </c>
      <c r="J71" s="246"/>
      <c r="K71" s="208">
        <f t="shared" si="28"/>
        <v>307567247.55000001</v>
      </c>
      <c r="L71" s="238"/>
      <c r="O71" s="183"/>
    </row>
    <row r="72" spans="1:15" s="184" customFormat="1">
      <c r="A72" s="218"/>
      <c r="B72" s="213"/>
      <c r="C72" s="208"/>
      <c r="D72" s="246"/>
      <c r="E72" s="208"/>
      <c r="F72" s="208"/>
      <c r="G72" s="246"/>
      <c r="H72" s="208"/>
      <c r="I72" s="208"/>
      <c r="J72" s="246"/>
      <c r="K72" s="208"/>
      <c r="L72" s="238"/>
      <c r="O72" s="183"/>
    </row>
    <row r="73" spans="1:15" s="202" customFormat="1" ht="25.5">
      <c r="A73" s="217" t="s">
        <v>76</v>
      </c>
      <c r="B73" s="211" t="s">
        <v>112</v>
      </c>
      <c r="C73" s="207">
        <f>SUM(C74:C88)</f>
        <v>697295033.34000003</v>
      </c>
      <c r="D73" s="245">
        <f>SUM(D74:D88)</f>
        <v>36988328.399999999</v>
      </c>
      <c r="E73" s="207">
        <f>SUM(E74:E88)</f>
        <v>734283361.74000001</v>
      </c>
      <c r="F73" s="207">
        <f>SUM(F74:F88)</f>
        <v>712019938.13</v>
      </c>
      <c r="G73" s="245">
        <f t="shared" ref="G73:H73" si="29">SUM(G74:G88)</f>
        <v>30631050</v>
      </c>
      <c r="H73" s="207">
        <f t="shared" si="29"/>
        <v>742650988.13</v>
      </c>
      <c r="I73" s="207">
        <f>SUM(I74:I88)</f>
        <v>719574470.25</v>
      </c>
      <c r="J73" s="245">
        <f t="shared" ref="J73:K73" si="30">SUM(J74:J88)</f>
        <v>32100110</v>
      </c>
      <c r="K73" s="207">
        <f t="shared" si="30"/>
        <v>751674580.25</v>
      </c>
      <c r="L73" s="236"/>
      <c r="M73" s="201"/>
      <c r="O73" s="203"/>
    </row>
    <row r="74" spans="1:15" s="184" customFormat="1" ht="63.6" customHeight="1">
      <c r="A74" s="218" t="s">
        <v>369</v>
      </c>
      <c r="B74" s="213" t="s">
        <v>370</v>
      </c>
      <c r="C74" s="208">
        <v>6140661.2000000002</v>
      </c>
      <c r="D74" s="246"/>
      <c r="E74" s="208">
        <f>C74+D74</f>
        <v>6140661.2000000002</v>
      </c>
      <c r="F74" s="208">
        <v>4918525.4400000004</v>
      </c>
      <c r="G74" s="246"/>
      <c r="H74" s="208">
        <f>F74+G74</f>
        <v>4918525.4400000004</v>
      </c>
      <c r="I74" s="208">
        <v>4912528.96</v>
      </c>
      <c r="J74" s="246"/>
      <c r="K74" s="208">
        <f>I74+J74</f>
        <v>4912528.96</v>
      </c>
      <c r="L74" s="238"/>
      <c r="O74" s="183"/>
    </row>
    <row r="75" spans="1:15" s="184" customFormat="1" ht="38.25">
      <c r="A75" s="218" t="s">
        <v>371</v>
      </c>
      <c r="B75" s="213" t="s">
        <v>370</v>
      </c>
      <c r="C75" s="208">
        <v>366140.1</v>
      </c>
      <c r="D75" s="246"/>
      <c r="E75" s="208">
        <f t="shared" ref="E75:E88" si="31">C75+D75</f>
        <v>366140.1</v>
      </c>
      <c r="F75" s="208">
        <v>369351.5</v>
      </c>
      <c r="G75" s="246"/>
      <c r="H75" s="208">
        <f>F75+G75</f>
        <v>369351.5</v>
      </c>
      <c r="I75" s="208">
        <v>382325.56</v>
      </c>
      <c r="J75" s="246"/>
      <c r="K75" s="208">
        <f>I75+J75</f>
        <v>382325.56</v>
      </c>
      <c r="L75" s="238"/>
      <c r="O75" s="183"/>
    </row>
    <row r="76" spans="1:15" s="184" customFormat="1" ht="76.5">
      <c r="A76" s="218" t="s">
        <v>372</v>
      </c>
      <c r="B76" s="213" t="s">
        <v>370</v>
      </c>
      <c r="C76" s="208">
        <v>14000</v>
      </c>
      <c r="D76" s="246"/>
      <c r="E76" s="208">
        <f t="shared" si="31"/>
        <v>14000</v>
      </c>
      <c r="F76" s="208">
        <v>14000</v>
      </c>
      <c r="G76" s="246"/>
      <c r="H76" s="208">
        <f t="shared" ref="H76:H88" si="32">F76+G76</f>
        <v>14000</v>
      </c>
      <c r="I76" s="208">
        <v>14000</v>
      </c>
      <c r="J76" s="246"/>
      <c r="K76" s="208">
        <f t="shared" ref="K76:K88" si="33">I76+J76</f>
        <v>14000</v>
      </c>
      <c r="L76" s="238"/>
      <c r="O76" s="183"/>
    </row>
    <row r="77" spans="1:15" s="184" customFormat="1" ht="38.25">
      <c r="A77" s="218" t="s">
        <v>373</v>
      </c>
      <c r="B77" s="213" t="s">
        <v>370</v>
      </c>
      <c r="C77" s="208">
        <v>35000</v>
      </c>
      <c r="D77" s="246"/>
      <c r="E77" s="208">
        <f t="shared" si="31"/>
        <v>35000</v>
      </c>
      <c r="F77" s="208">
        <v>35000</v>
      </c>
      <c r="G77" s="246"/>
      <c r="H77" s="208">
        <f t="shared" si="32"/>
        <v>35000</v>
      </c>
      <c r="I77" s="208">
        <v>35000</v>
      </c>
      <c r="J77" s="246"/>
      <c r="K77" s="208">
        <f t="shared" si="33"/>
        <v>35000</v>
      </c>
      <c r="L77" s="238"/>
      <c r="O77" s="183"/>
    </row>
    <row r="78" spans="1:15" s="184" customFormat="1" ht="38.25">
      <c r="A78" s="218" t="s">
        <v>374</v>
      </c>
      <c r="B78" s="213" t="s">
        <v>370</v>
      </c>
      <c r="C78" s="208">
        <v>4922960.71</v>
      </c>
      <c r="D78" s="246"/>
      <c r="E78" s="208">
        <f t="shared" si="31"/>
        <v>4922960.71</v>
      </c>
      <c r="F78" s="208">
        <v>4922960.71</v>
      </c>
      <c r="G78" s="246"/>
      <c r="H78" s="208">
        <f t="shared" si="32"/>
        <v>4922960.71</v>
      </c>
      <c r="I78" s="208">
        <v>4922960.7</v>
      </c>
      <c r="J78" s="246"/>
      <c r="K78" s="208">
        <f t="shared" si="33"/>
        <v>4922960.7</v>
      </c>
      <c r="L78" s="238"/>
      <c r="O78" s="183"/>
    </row>
    <row r="79" spans="1:15" s="184" customFormat="1" ht="63.75">
      <c r="A79" s="218" t="s">
        <v>375</v>
      </c>
      <c r="B79" s="213" t="s">
        <v>370</v>
      </c>
      <c r="C79" s="208">
        <v>42738210</v>
      </c>
      <c r="D79" s="246"/>
      <c r="E79" s="208">
        <f t="shared" si="31"/>
        <v>42738210</v>
      </c>
      <c r="F79" s="208">
        <v>55320000</v>
      </c>
      <c r="G79" s="246"/>
      <c r="H79" s="208">
        <f t="shared" si="32"/>
        <v>55320000</v>
      </c>
      <c r="I79" s="208">
        <v>57532800</v>
      </c>
      <c r="J79" s="246"/>
      <c r="K79" s="208">
        <f t="shared" si="33"/>
        <v>57532800</v>
      </c>
      <c r="L79" s="238"/>
      <c r="O79" s="183"/>
    </row>
    <row r="80" spans="1:15" s="184" customFormat="1" ht="53.25" customHeight="1">
      <c r="A80" s="218" t="s">
        <v>376</v>
      </c>
      <c r="B80" s="213" t="s">
        <v>377</v>
      </c>
      <c r="C80" s="208">
        <v>6883340</v>
      </c>
      <c r="D80" s="246"/>
      <c r="E80" s="208">
        <f t="shared" si="31"/>
        <v>6883340</v>
      </c>
      <c r="F80" s="208">
        <v>7967440</v>
      </c>
      <c r="G80" s="246"/>
      <c r="H80" s="208">
        <f t="shared" si="32"/>
        <v>7967440</v>
      </c>
      <c r="I80" s="208">
        <v>7967440</v>
      </c>
      <c r="J80" s="246">
        <v>-161940</v>
      </c>
      <c r="K80" s="208">
        <f t="shared" si="33"/>
        <v>7805500</v>
      </c>
      <c r="L80" s="238"/>
      <c r="O80" s="183"/>
    </row>
    <row r="81" spans="1:15" s="184" customFormat="1" ht="76.5">
      <c r="A81" s="218" t="s">
        <v>378</v>
      </c>
      <c r="B81" s="213" t="s">
        <v>379</v>
      </c>
      <c r="C81" s="208">
        <v>5594187.8600000003</v>
      </c>
      <c r="D81" s="246"/>
      <c r="E81" s="208">
        <f t="shared" si="31"/>
        <v>5594187.8600000003</v>
      </c>
      <c r="F81" s="208">
        <v>5923107.0099999998</v>
      </c>
      <c r="G81" s="246"/>
      <c r="H81" s="208">
        <f t="shared" si="32"/>
        <v>5923107.0099999998</v>
      </c>
      <c r="I81" s="208">
        <v>5923107.0099999998</v>
      </c>
      <c r="J81" s="246"/>
      <c r="K81" s="208">
        <f t="shared" si="33"/>
        <v>5923107.0099999998</v>
      </c>
      <c r="L81" s="238"/>
      <c r="O81" s="183"/>
    </row>
    <row r="82" spans="1:15" s="184" customFormat="1" ht="51">
      <c r="A82" s="218" t="s">
        <v>380</v>
      </c>
      <c r="B82" s="213" t="s">
        <v>381</v>
      </c>
      <c r="C82" s="208">
        <v>3343489.6999999993</v>
      </c>
      <c r="D82" s="246"/>
      <c r="E82" s="208">
        <f t="shared" si="31"/>
        <v>3343489.6999999993</v>
      </c>
      <c r="F82" s="208">
        <v>3378621</v>
      </c>
      <c r="G82" s="246"/>
      <c r="H82" s="208">
        <f t="shared" si="32"/>
        <v>3378621</v>
      </c>
      <c r="I82" s="208">
        <v>3514692</v>
      </c>
      <c r="J82" s="246"/>
      <c r="K82" s="208">
        <f t="shared" si="33"/>
        <v>3514692</v>
      </c>
      <c r="L82" s="238"/>
      <c r="O82" s="183"/>
    </row>
    <row r="83" spans="1:15" s="184" customFormat="1" ht="51">
      <c r="A83" s="218" t="s">
        <v>382</v>
      </c>
      <c r="B83" s="213" t="s">
        <v>383</v>
      </c>
      <c r="C83" s="208">
        <v>9704.2199999999993</v>
      </c>
      <c r="D83" s="246"/>
      <c r="E83" s="208">
        <f t="shared" si="31"/>
        <v>9704.2199999999993</v>
      </c>
      <c r="F83" s="208">
        <v>108967.95</v>
      </c>
      <c r="G83" s="246"/>
      <c r="H83" s="208">
        <f t="shared" si="32"/>
        <v>108967.95</v>
      </c>
      <c r="I83" s="208">
        <v>4005.55</v>
      </c>
      <c r="J83" s="246"/>
      <c r="K83" s="208">
        <f t="shared" si="33"/>
        <v>4005.55</v>
      </c>
      <c r="L83" s="238"/>
      <c r="O83" s="183"/>
    </row>
    <row r="84" spans="1:15" s="184" customFormat="1" ht="60.6" customHeight="1">
      <c r="A84" s="232" t="s">
        <v>420</v>
      </c>
      <c r="B84" s="213" t="s">
        <v>419</v>
      </c>
      <c r="C84" s="208"/>
      <c r="D84" s="246">
        <v>30279350</v>
      </c>
      <c r="E84" s="208">
        <f t="shared" si="31"/>
        <v>30279350</v>
      </c>
      <c r="F84" s="208"/>
      <c r="G84" s="246">
        <v>30279350</v>
      </c>
      <c r="H84" s="208">
        <f t="shared" si="32"/>
        <v>30279350</v>
      </c>
      <c r="I84" s="208"/>
      <c r="J84" s="246">
        <v>30279350</v>
      </c>
      <c r="K84" s="208">
        <f t="shared" si="33"/>
        <v>30279350</v>
      </c>
      <c r="L84" s="238"/>
      <c r="O84" s="183"/>
    </row>
    <row r="85" spans="1:15" s="184" customFormat="1" ht="33" customHeight="1">
      <c r="A85" s="218" t="s">
        <v>418</v>
      </c>
      <c r="B85" s="213" t="s">
        <v>417</v>
      </c>
      <c r="C85" s="208"/>
      <c r="D85" s="246">
        <v>412178.4</v>
      </c>
      <c r="E85" s="208">
        <f t="shared" si="31"/>
        <v>412178.4</v>
      </c>
      <c r="F85" s="208"/>
      <c r="G85" s="246"/>
      <c r="H85" s="208"/>
      <c r="I85" s="208"/>
      <c r="J85" s="246"/>
      <c r="K85" s="208"/>
      <c r="L85" s="238"/>
      <c r="O85" s="183"/>
    </row>
    <row r="86" spans="1:15" s="184" customFormat="1" ht="51">
      <c r="A86" s="218" t="s">
        <v>394</v>
      </c>
      <c r="B86" s="213" t="s">
        <v>384</v>
      </c>
      <c r="C86" s="208">
        <v>7641881.75</v>
      </c>
      <c r="D86" s="246"/>
      <c r="E86" s="208">
        <f t="shared" si="31"/>
        <v>7641881.75</v>
      </c>
      <c r="F86" s="208">
        <v>7696475.5599999996</v>
      </c>
      <c r="G86" s="246"/>
      <c r="H86" s="208">
        <f t="shared" si="32"/>
        <v>7696475.5599999996</v>
      </c>
      <c r="I86" s="208">
        <v>7917034.5800000001</v>
      </c>
      <c r="J86" s="246"/>
      <c r="K86" s="208">
        <f t="shared" si="33"/>
        <v>7917034.5800000001</v>
      </c>
      <c r="L86" s="238"/>
      <c r="O86" s="183"/>
    </row>
    <row r="87" spans="1:15" ht="82.9" customHeight="1">
      <c r="A87" s="218" t="s">
        <v>385</v>
      </c>
      <c r="B87" s="213" t="s">
        <v>387</v>
      </c>
      <c r="C87" s="208">
        <v>16170957.800000001</v>
      </c>
      <c r="D87" s="246"/>
      <c r="E87" s="208">
        <f t="shared" si="31"/>
        <v>16170957.800000001</v>
      </c>
      <c r="F87" s="208">
        <v>16630088.960000001</v>
      </c>
      <c r="G87" s="246"/>
      <c r="H87" s="208">
        <f t="shared" si="32"/>
        <v>16630088.960000001</v>
      </c>
      <c r="I87" s="208">
        <v>8630275.8900000006</v>
      </c>
      <c r="J87" s="246"/>
      <c r="K87" s="208">
        <f t="shared" si="33"/>
        <v>8630275.8900000006</v>
      </c>
      <c r="L87" s="238"/>
    </row>
    <row r="88" spans="1:15" ht="29.45" customHeight="1">
      <c r="A88" s="218" t="s">
        <v>386</v>
      </c>
      <c r="B88" s="213" t="s">
        <v>387</v>
      </c>
      <c r="C88" s="208">
        <v>603434500</v>
      </c>
      <c r="D88" s="246">
        <v>6296800</v>
      </c>
      <c r="E88" s="208">
        <f t="shared" si="31"/>
        <v>609731300</v>
      </c>
      <c r="F88" s="208">
        <v>604735400</v>
      </c>
      <c r="G88" s="246">
        <v>351700</v>
      </c>
      <c r="H88" s="208">
        <f t="shared" si="32"/>
        <v>605087100</v>
      </c>
      <c r="I88" s="208">
        <v>617818300</v>
      </c>
      <c r="J88" s="246">
        <v>1982700</v>
      </c>
      <c r="K88" s="208">
        <f t="shared" si="33"/>
        <v>619801000</v>
      </c>
      <c r="L88" s="238"/>
    </row>
    <row r="89" spans="1:15">
      <c r="A89" s="218"/>
      <c r="B89" s="205"/>
      <c r="C89" s="208"/>
      <c r="D89" s="246"/>
      <c r="E89" s="208"/>
      <c r="F89" s="208"/>
      <c r="G89" s="246"/>
      <c r="H89" s="208"/>
      <c r="I89" s="208"/>
      <c r="J89" s="246"/>
      <c r="K89" s="208"/>
      <c r="L89" s="238"/>
    </row>
    <row r="90" spans="1:15" s="203" customFormat="1" ht="22.9" customHeight="1">
      <c r="A90" s="217" t="s">
        <v>54</v>
      </c>
      <c r="B90" s="211" t="s">
        <v>130</v>
      </c>
      <c r="C90" s="207">
        <f t="shared" ref="C90:K90" si="34">SUM(C91:C95)</f>
        <v>25879.42</v>
      </c>
      <c r="D90" s="207">
        <f t="shared" si="34"/>
        <v>566798.51</v>
      </c>
      <c r="E90" s="207">
        <f t="shared" si="34"/>
        <v>592677.92999999993</v>
      </c>
      <c r="F90" s="207">
        <f t="shared" si="34"/>
        <v>25879.42</v>
      </c>
      <c r="G90" s="245">
        <f t="shared" si="34"/>
        <v>67063.86</v>
      </c>
      <c r="H90" s="207">
        <f t="shared" si="34"/>
        <v>92943.279999999984</v>
      </c>
      <c r="I90" s="207">
        <f t="shared" si="34"/>
        <v>25879.42</v>
      </c>
      <c r="J90" s="245">
        <f t="shared" si="34"/>
        <v>66831.319999999992</v>
      </c>
      <c r="K90" s="207">
        <f t="shared" si="34"/>
        <v>92710.739999999991</v>
      </c>
      <c r="L90" s="236"/>
      <c r="M90" s="201"/>
      <c r="N90" s="202"/>
    </row>
    <row r="91" spans="1:15" ht="51" customHeight="1">
      <c r="A91" s="253" t="s">
        <v>421</v>
      </c>
      <c r="B91" s="213" t="s">
        <v>423</v>
      </c>
      <c r="C91" s="208"/>
      <c r="D91" s="246">
        <v>35000</v>
      </c>
      <c r="E91" s="208">
        <f>C91+D91</f>
        <v>35000</v>
      </c>
      <c r="F91" s="208"/>
      <c r="G91" s="246">
        <v>35000</v>
      </c>
      <c r="H91" s="208">
        <f>G91+F91</f>
        <v>35000</v>
      </c>
      <c r="I91" s="208"/>
      <c r="J91" s="246">
        <v>35000</v>
      </c>
      <c r="K91" s="208">
        <f>J91+I91</f>
        <v>35000</v>
      </c>
      <c r="L91" s="238"/>
      <c r="M91" s="195"/>
    </row>
    <row r="92" spans="1:15" ht="49.9" customHeight="1">
      <c r="A92" s="253" t="s">
        <v>422</v>
      </c>
      <c r="B92" s="213" t="s">
        <v>423</v>
      </c>
      <c r="C92" s="208"/>
      <c r="D92" s="246">
        <v>67162</v>
      </c>
      <c r="E92" s="208">
        <f>C92+D92</f>
        <v>67162</v>
      </c>
      <c r="F92" s="208"/>
      <c r="G92" s="246"/>
      <c r="H92" s="208">
        <f>G92+F92</f>
        <v>0</v>
      </c>
      <c r="I92" s="208"/>
      <c r="J92" s="246"/>
      <c r="K92" s="208">
        <f>J92+I92</f>
        <v>0</v>
      </c>
      <c r="L92" s="238"/>
      <c r="M92" s="195"/>
    </row>
    <row r="93" spans="1:15" ht="67.900000000000006" customHeight="1">
      <c r="A93" s="218" t="s">
        <v>388</v>
      </c>
      <c r="B93" s="213" t="s">
        <v>389</v>
      </c>
      <c r="C93" s="215">
        <v>25879.42</v>
      </c>
      <c r="D93" s="248"/>
      <c r="E93" s="215">
        <f>C93+D93</f>
        <v>25879.42</v>
      </c>
      <c r="F93" s="215">
        <v>25879.42</v>
      </c>
      <c r="G93" s="248"/>
      <c r="H93" s="215">
        <f>F93+G93</f>
        <v>25879.42</v>
      </c>
      <c r="I93" s="215">
        <v>25879.42</v>
      </c>
      <c r="J93" s="248"/>
      <c r="K93" s="215">
        <f>I93+J93</f>
        <v>25879.42</v>
      </c>
      <c r="L93" s="240"/>
      <c r="M93" s="183"/>
      <c r="N93" s="183"/>
    </row>
    <row r="94" spans="1:15" s="184" customFormat="1" ht="102">
      <c r="A94" s="218" t="s">
        <v>367</v>
      </c>
      <c r="B94" s="213" t="s">
        <v>389</v>
      </c>
      <c r="C94" s="208"/>
      <c r="D94" s="246">
        <v>26366.89</v>
      </c>
      <c r="E94" s="208">
        <f t="shared" ref="E94:E95" si="35">C94+D94</f>
        <v>26366.89</v>
      </c>
      <c r="F94" s="208"/>
      <c r="G94" s="246">
        <v>25955.57</v>
      </c>
      <c r="H94" s="208">
        <f t="shared" ref="H94:H95" si="36">F94+G94</f>
        <v>25955.57</v>
      </c>
      <c r="I94" s="208"/>
      <c r="J94" s="246">
        <v>25723.03</v>
      </c>
      <c r="K94" s="208">
        <f t="shared" ref="K94:K95" si="37">I94+J94</f>
        <v>25723.03</v>
      </c>
      <c r="L94" s="238"/>
      <c r="O94" s="183"/>
    </row>
    <row r="95" spans="1:15" s="184" customFormat="1" ht="47.45" customHeight="1">
      <c r="A95" s="218" t="s">
        <v>409</v>
      </c>
      <c r="B95" s="213" t="s">
        <v>389</v>
      </c>
      <c r="C95" s="208"/>
      <c r="D95" s="246">
        <v>438269.62</v>
      </c>
      <c r="E95" s="208">
        <f t="shared" si="35"/>
        <v>438269.62</v>
      </c>
      <c r="F95" s="208"/>
      <c r="G95" s="246">
        <v>6108.29</v>
      </c>
      <c r="H95" s="208">
        <f t="shared" si="36"/>
        <v>6108.29</v>
      </c>
      <c r="I95" s="208"/>
      <c r="J95" s="246">
        <v>6108.29</v>
      </c>
      <c r="K95" s="208">
        <f t="shared" si="37"/>
        <v>6108.29</v>
      </c>
      <c r="L95" s="238"/>
      <c r="O95" s="183"/>
    </row>
    <row r="96" spans="1:15">
      <c r="A96" s="218"/>
      <c r="B96" s="205"/>
      <c r="C96" s="215"/>
      <c r="D96" s="248"/>
      <c r="E96" s="215"/>
      <c r="F96" s="215"/>
      <c r="G96" s="248"/>
      <c r="H96" s="215"/>
      <c r="I96" s="215"/>
      <c r="J96" s="248"/>
      <c r="K96" s="215"/>
      <c r="L96" s="240"/>
      <c r="M96" s="183"/>
      <c r="N96" s="183"/>
    </row>
    <row r="97" spans="1:14" s="203" customFormat="1">
      <c r="A97" s="217" t="s">
        <v>256</v>
      </c>
      <c r="B97" s="211" t="s">
        <v>257</v>
      </c>
      <c r="C97" s="216">
        <f>C98</f>
        <v>7077023</v>
      </c>
      <c r="D97" s="249">
        <f t="shared" ref="D97:E97" si="38">D98</f>
        <v>-4281214.76</v>
      </c>
      <c r="E97" s="216">
        <f t="shared" si="38"/>
        <v>2795808.24</v>
      </c>
      <c r="F97" s="216"/>
      <c r="G97" s="249"/>
      <c r="H97" s="216"/>
      <c r="I97" s="216"/>
      <c r="J97" s="249"/>
      <c r="K97" s="216"/>
      <c r="L97" s="241"/>
      <c r="M97" s="252"/>
    </row>
    <row r="98" spans="1:14" ht="25.5">
      <c r="A98" s="218" t="s">
        <v>258</v>
      </c>
      <c r="B98" s="231" t="s">
        <v>397</v>
      </c>
      <c r="C98" s="215">
        <v>7077023</v>
      </c>
      <c r="D98" s="248">
        <v>-4281214.76</v>
      </c>
      <c r="E98" s="215">
        <f>C98+D98</f>
        <v>2795808.24</v>
      </c>
      <c r="F98" s="215">
        <v>0</v>
      </c>
      <c r="G98" s="248"/>
      <c r="H98" s="215">
        <v>0</v>
      </c>
      <c r="I98" s="215">
        <v>0</v>
      </c>
      <c r="J98" s="248"/>
      <c r="K98" s="215">
        <v>0</v>
      </c>
      <c r="L98" s="240"/>
      <c r="M98" s="200"/>
      <c r="N98" s="183"/>
    </row>
    <row r="99" spans="1:14">
      <c r="A99" s="218"/>
      <c r="B99" s="213"/>
      <c r="C99" s="215"/>
      <c r="D99" s="248"/>
      <c r="E99" s="215"/>
      <c r="F99" s="215"/>
      <c r="G99" s="248"/>
      <c r="H99" s="215"/>
      <c r="I99" s="215"/>
      <c r="J99" s="248"/>
      <c r="K99" s="215"/>
      <c r="L99" s="240"/>
      <c r="M99" s="183"/>
      <c r="N99" s="183"/>
    </row>
    <row r="100" spans="1:14">
      <c r="A100" s="217" t="s">
        <v>66</v>
      </c>
      <c r="B100" s="211"/>
      <c r="C100" s="216">
        <f>C5+C40</f>
        <v>1323198834.8700001</v>
      </c>
      <c r="D100" s="249">
        <f t="shared" ref="D100:E100" si="39">D5+D40</f>
        <v>67362575</v>
      </c>
      <c r="E100" s="216">
        <f t="shared" si="39"/>
        <v>1390561409.8700001</v>
      </c>
      <c r="F100" s="216">
        <f>F5+F40</f>
        <v>1850737958.21</v>
      </c>
      <c r="G100" s="249">
        <f t="shared" ref="G100:H100" si="40">G5+G40</f>
        <v>54415355.730000004</v>
      </c>
      <c r="H100" s="216">
        <f t="shared" si="40"/>
        <v>1905153313.9399998</v>
      </c>
      <c r="I100" s="216">
        <f>I5+I40</f>
        <v>1758125252.48</v>
      </c>
      <c r="J100" s="249">
        <f t="shared" ref="J100:K100" si="41">J5+J40</f>
        <v>54418912.900000006</v>
      </c>
      <c r="K100" s="216">
        <f t="shared" si="41"/>
        <v>1812544165.3799999</v>
      </c>
      <c r="L100" s="241"/>
      <c r="M100" s="183"/>
      <c r="N100" s="183"/>
    </row>
    <row r="101" spans="1:14">
      <c r="C101" s="194"/>
      <c r="D101" s="242"/>
      <c r="E101" s="194"/>
      <c r="F101" s="194"/>
      <c r="G101" s="242"/>
      <c r="H101" s="194"/>
      <c r="I101" s="194"/>
      <c r="J101" s="242"/>
      <c r="K101" s="194"/>
      <c r="L101" s="242"/>
      <c r="M101" s="183"/>
      <c r="N101" s="183"/>
    </row>
    <row r="102" spans="1:14">
      <c r="C102" s="194"/>
      <c r="D102" s="242"/>
      <c r="E102" s="194"/>
      <c r="F102" s="194"/>
      <c r="G102" s="242"/>
      <c r="H102" s="194"/>
      <c r="I102" s="194"/>
      <c r="J102" s="242"/>
      <c r="K102" s="194"/>
      <c r="L102" s="242"/>
      <c r="M102" s="183"/>
      <c r="N102" s="183"/>
    </row>
    <row r="104" spans="1:14">
      <c r="A104" s="185"/>
    </row>
  </sheetData>
  <mergeCells count="4">
    <mergeCell ref="A1:I1"/>
    <mergeCell ref="A3:A4"/>
    <mergeCell ref="B3:B4"/>
    <mergeCell ref="C3:K3"/>
  </mergeCells>
  <pageMargins left="0.74" right="0.18" top="0.17" bottom="0.17" header="0.17" footer="0.17"/>
  <pageSetup paperSize="9" scale="55" firstPageNumber="44" fitToHeight="3" orientation="portrait"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dimension ref="A1"/>
  <sheetViews>
    <sheetView workbookViewId="0">
      <selection activeCell="Q25" sqref="Q25"/>
    </sheetView>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для руководства</vt:lpstr>
      <vt:lpstr>доходы по федер бюдж</vt:lpstr>
      <vt:lpstr>Приложение</vt:lpstr>
      <vt:lpstr>ПЗ</vt:lpstr>
      <vt:lpstr>Лист1</vt:lpstr>
      <vt:lpstr>'для руководства'!Заголовки_для_печати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ПЗ!Область_печати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2021-02-24T09:10:17Z</cp:lastPrinted>
  <dcterms:created xsi:type="dcterms:W3CDTF">2004-09-13T07:20:24Z</dcterms:created>
  <dcterms:modified xsi:type="dcterms:W3CDTF">2021-02-24T09:10:19Z</dcterms:modified>
</cp:coreProperties>
</file>