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доходы МР_19.11" sheetId="9" r:id="rId3"/>
  </sheets>
  <definedNames>
    <definedName name="OLE_LINK1" localSheetId="0">'для руководства'!#REF!</definedName>
    <definedName name="OLE_LINK1" localSheetId="2">'доходы МР_19.11'!#REF!</definedName>
    <definedName name="OLE_LINK1" localSheetId="1">'доходы по федер бюдж'!#REF!</definedName>
    <definedName name="_xlnm.Print_Titles" localSheetId="0">'для руководства'!$10:$12</definedName>
    <definedName name="_xlnm.Print_Titles" localSheetId="2">'доходы МР_19.11'!$5:$6</definedName>
    <definedName name="_xlnm.Print_Titles" localSheetId="1">'доходы по федер бюдж'!$10:$12</definedName>
    <definedName name="_xlnm.Print_Area" localSheetId="0">'для руководства'!$A$1:$K$193</definedName>
    <definedName name="_xlnm.Print_Area" localSheetId="2">'доходы МР_19.11'!$A$1:$E$90</definedName>
    <definedName name="_xlnm.Print_Area" localSheetId="1">'доходы по федер бюдж'!$A$1:$K$193</definedName>
  </definedNames>
  <calcPr calcId="124519"/>
</workbook>
</file>

<file path=xl/calcChain.xml><?xml version="1.0" encoding="utf-8"?>
<calcChain xmlns="http://schemas.openxmlformats.org/spreadsheetml/2006/main">
  <c r="E63" i="9"/>
  <c r="E48" s="1"/>
  <c r="E44" s="1"/>
  <c r="E42" s="1"/>
  <c r="E92" s="1"/>
  <c r="D63"/>
  <c r="D48" s="1"/>
  <c r="G42"/>
  <c r="C92"/>
  <c r="E89"/>
  <c r="D89"/>
  <c r="C89"/>
  <c r="E85"/>
  <c r="D85"/>
  <c r="C85"/>
  <c r="E68"/>
  <c r="D68"/>
  <c r="C68"/>
  <c r="C48"/>
  <c r="E45"/>
  <c r="D45"/>
  <c r="C45"/>
  <c r="C44" s="1"/>
  <c r="C42" s="1"/>
  <c r="G55"/>
  <c r="D44" l="1"/>
  <c r="D42" s="1"/>
  <c r="D92" s="1"/>
  <c r="E26"/>
  <c r="D26"/>
  <c r="D25" s="1"/>
  <c r="C26"/>
  <c r="E34"/>
  <c r="D34"/>
  <c r="C34"/>
  <c r="E31"/>
  <c r="D31"/>
  <c r="C31"/>
  <c r="C27"/>
  <c r="E25"/>
  <c r="E22"/>
  <c r="E21" s="1"/>
  <c r="D22"/>
  <c r="D21" s="1"/>
  <c r="C21"/>
  <c r="G21" s="1"/>
  <c r="E16"/>
  <c r="D16"/>
  <c r="C16"/>
  <c r="E13"/>
  <c r="D13"/>
  <c r="C13"/>
  <c r="E10"/>
  <c r="D10"/>
  <c r="C10"/>
  <c r="C25" l="1"/>
  <c r="C8" s="1"/>
  <c r="E8"/>
  <c r="I21"/>
  <c r="D8"/>
  <c r="H21"/>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l="1"/>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<sst xmlns="http://schemas.openxmlformats.org/spreadsheetml/2006/main" count="833" uniqueCount="413">
  <si>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</si>
  <si>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</si>
  <si>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</si>
  <si>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</si>
  <si>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</si>
  <si>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</si>
  <si>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</si>
  <si>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</si>
  <si>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</si>
  <si>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</si>
  <si>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</si>
  <si>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</si>
  <si>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</si>
  <si>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</si>
  <si>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</si>
  <si>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</si>
  <si>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</si>
  <si>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</si>
  <si>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</si>
  <si>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</si>
  <si>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</si>
  <si>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</si>
  <si>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</si>
  <si>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</si>
  <si>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</si>
  <si>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</si>
  <si>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</si>
  <si>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</si>
  <si>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</si>
  <si>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</si>
  <si>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</si>
  <si>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</si>
  <si>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</si>
  <si>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</si>
  <si>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</si>
  <si>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</si>
  <si>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</si>
  <si>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</si>
  <si>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</si>
  <si>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</si>
  <si>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</si>
  <si>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</si>
  <si>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</si>
  <si>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</si>
  <si>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</si>
  <si>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</si>
  <si>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</si>
  <si>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</si>
  <si>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</si>
  <si>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</si>
  <si>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</si>
  <si>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</si>
  <si>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</si>
  <si>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</si>
  <si>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</si>
  <si>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</si>
  <si>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</si>
  <si>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</si>
  <si>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</si>
  <si>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</si>
  <si>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</si>
  <si>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</si>
  <si>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</si>
  <si>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</si>
  <si>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</si>
  <si>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</si>
  <si>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</si>
  <si>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</si>
  <si>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</si>
  <si>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</si>
  <si>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</si>
  <si>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</si>
  <si>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</si>
  <si>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</si>
  <si>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</si>
  <si>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</si>
  <si>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</si>
  <si>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</si>
  <si>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</si>
  <si>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</si>
  <si>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</si>
  <si>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</si>
  <si>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</si>
  <si>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</si>
  <si>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</si>
  <si>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</si>
  <si>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</si>
  <si>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</si>
  <si>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</si>
  <si>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</si>
  <si>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</si>
  <si>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</si>
  <si>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</si>
  <si>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</si>
  <si>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</si>
  <si>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</si>
  <si>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</si>
  <si>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</si>
  <si>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</si>
  <si>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</si>
  <si>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</si>
  <si>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</si>
  <si>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</si>
  <si>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</si>
  <si>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</si>
  <si>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</si>
  <si>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</si>
  <si>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</si>
  <si>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</si>
  <si>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</si>
  <si>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</si>
  <si>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</si>
  <si>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</si>
  <si>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</si>
  <si>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</si>
  <si>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</si>
  <si>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</si>
  <si>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</si>
  <si>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</si>
  <si>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</si>
  <si>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</si>
  <si>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</si>
  <si>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</si>
  <si>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</si>
  <si>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</si>
  <si>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</si>
  <si>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</si>
  <si>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</si>
  <si>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</si>
  <si>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</si>
  <si>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</si>
  <si>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</si>
  <si>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</si>
  <si>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</si>
  <si>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</si>
  <si>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</si>
  <si>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</si>
  <si>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</si>
  <si>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</si>
  <si>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</si>
  <si>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</si>
  <si>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</si>
  <si>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</si>
  <si>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</si>
  <si>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</si>
  <si>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</si>
  <si>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</si>
  <si>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</si>
  <si>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</si>
  <si>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</si>
  <si>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</si>
  <si>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</si>
  <si>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</si>
  <si>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</si>
  <si>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</si>
  <si>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</si>
  <si>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</si>
  <si>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</si>
  <si>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</si>
  <si>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</si>
  <si>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</si>
  <si>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</si>
  <si>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</si>
  <si>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</si>
  <si>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</si>
  <si>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</si>
  <si>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</si>
  <si>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</si>
  <si>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</si>
  <si>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</si>
  <si>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</si>
  <si>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</si>
  <si>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</si>
  <si>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</si>
  <si>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</si>
  <si>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</si>
  <si>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</si>
  <si>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</si>
  <si>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</si>
  <si>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</si>
  <si>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</si>
  <si>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</si>
  <si>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</si>
  <si>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</si>
  <si>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</si>
  <si>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</si>
  <si>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</si>
  <si>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</si>
  <si>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</si>
  <si>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</si>
  <si>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</si>
  <si>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</si>
  <si>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</si>
  <si>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</si>
  <si>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</si>
  <si>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</si>
  <si>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</si>
  <si>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</si>
  <si>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</si>
  <si>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</si>
  <si>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</si>
  <si>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</si>
  <si>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</si>
  <si>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</si>
  <si>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</si>
  <si>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</si>
  <si>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</si>
  <si>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</si>
  <si>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</si>
  <si>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</si>
  <si>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</si>
  <si>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</si>
  <si>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</si>
  <si>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</si>
  <si>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</si>
  <si>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</si>
  <si>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</si>
  <si>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</si>
  <si>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</si>
  <si>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</si>
  <si>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</si>
  <si>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</si>
  <si>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</si>
  <si>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</si>
  <si>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</si>
  <si>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</si>
  <si>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</si>
  <si>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</si>
  <si>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</si>
  <si>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</si>
  <si>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</si>
  <si>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</si>
  <si>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</si>
  <si>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</si>
  <si>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</si>
  <si>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</si>
  <si>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</si>
  <si>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</si>
  <si>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</si>
  <si>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</si>
  <si>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</si>
  <si>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</si>
  <si>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</si>
  <si>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</si>
  <si>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</si>
  <si>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</si>
  <si>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</si>
  <si>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</si>
  <si>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</si>
  <si>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</si>
  <si>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</si>
  <si>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</si>
  <si>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</si>
  <si>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</si>
  <si>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</si>
  <si>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</si>
  <si>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</si>
  <si>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</si>
  <si>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</si>
  <si>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</si>
  <si>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</si>
  <si>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</si>
  <si>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</si>
  <si>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</si>
  <si>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</si>
  <si>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</si>
  <si>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</si>
  <si>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</si>
  <si>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</si>
  <si>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</si>
  <si>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</si>
  <si>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</si>
  <si>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</si>
  <si>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</si>
  <si>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</si>
  <si>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</si>
  <si>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</si>
  <si>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</si>
  <si>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</si>
  <si>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</si>
  <si>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</si>
  <si>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</si>
  <si>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</si>
  <si>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</si>
  <si>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</si>
  <si>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</si>
  <si>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</si>
  <si>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</si>
  <si>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</si>
  <si>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</si>
  <si>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</si>
  <si>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</si>
  <si>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</si>
  <si>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</si>
  <si>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</si>
  <si>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</si>
  <si>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</si>
  <si>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</si>
  <si>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</si>
  <si>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</si>
  <si>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</si>
  <si>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</si>
  <si>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</si>
  <si>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</si>
  <si>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</si>
  <si>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</si>
  <si>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</si>
  <si>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</si>
  <si>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</si>
  <si>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</si>
  <si>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</si>
  <si>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</si>
  <si>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</si>
  <si>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</si>
  <si>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</si>
  <si>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</si>
  <si>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</si>
  <si>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</si>
  <si>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</si>
  <si>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</si>
  <si>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</si>
  <si>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</si>
  <si>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</si>
  <si>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</si>
  <si>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</si>
  <si>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</si>
  <si>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</si>
  <si>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</si>
  <si>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</si>
  <si>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</si>
  <si>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</si>
  <si>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</si>
  <si>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</si>
  <si>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</si>
  <si>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</si>
  <si>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</si>
  <si>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</si>
  <si>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</si>
  <si>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</si>
  <si>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</si>
  <si>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</si>
  <si>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</si>
  <si>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</si>
  <si>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</si>
  <si>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</si>
  <si>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</si>
  <si>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</si>
  <si>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</si>
  <si>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</si>
  <si>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</si>
  <si>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</si>
  <si>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</si>
  <si>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</si>
  <si>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</si>
  <si>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</si>
  <si>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</si>
  <si>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</si>
  <si>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</si>
  <si>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</si>
  <si>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</si>
  <si>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</si>
  <si>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</si>
  <si>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</si>
  <si>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</si>
  <si>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</si>
  <si>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</si>
  <si>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</si>
  <si>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</si>
  <si>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</si>
  <si>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</si>
  <si>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</si>
  <si>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Иные межбюджетные трансферты бюджетам  на развитие территориального общественного самоуправления</t>
  </si>
  <si>
    <t>Иные межбюджетные трансферты бюджетам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</si>
  <si>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</si>
  <si>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</si>
  <si>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</si>
  <si>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</si>
  <si>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</si>
  <si>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</si>
  <si>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</si>
  <si>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</si>
  <si>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</si>
  <si>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</si>
  <si>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</si>
  <si>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</si>
  <si>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</si>
  <si>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</si>
  <si>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</si>
  <si>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</si>
  <si>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</si>
  <si>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</si>
  <si>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</si>
  <si>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</si>
  <si>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</si>
  <si>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</si>
  <si>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</si>
  <si>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</si>
  <si>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</si>
  <si>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</si>
  <si>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</si>
  <si>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</si>
  <si>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</si>
  <si>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</si>
  <si>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</si>
  <si>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Субвенции бюджету МО на проведение Всероссийской переписи населения </t>
  </si>
  <si>
    <t>2 02 35469 05 0000 150</t>
  </si>
  <si>
    <t>Единая субвенция бюджету (организация и осуществление деятельности по опеке и попечительству, создание КДН, административных комиссий)</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</si>
  <si>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</si>
  <si>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бюджету МО  на реализацию образовательных программ </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</si>
  <si>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</si>
  <si>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</si>
  <si>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</si>
  <si>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к решению сессии шестого созыва Собрания депутатов № 439                                        от 24 декабря 2021года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</si>
</sst>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i/>
      <sz val="8"/>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9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applyAlignment="1">
      <alignment horizontal="right"/>
    </xf>
    <xf numFmtId="0" fontId="19" fillId="0" borderId="0" xfId="0" applyFont="1" applyFill="1" applyAlignment="1">
      <alignment horizontal="right"/>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4" fillId="0" borderId="2" xfId="0" applyFont="1" applyFill="1" applyBorder="1" applyAlignment="1">
      <alignment vertical="center" wrapText="1"/>
    </xf>
    <xf numFmtId="49" fontId="24" fillId="0" borderId="13" xfId="0" applyNumberFormat="1" applyFont="1" applyFill="1" applyBorder="1" applyAlignment="1">
      <alignment horizontal="center" vertical="center"/>
    </xf>
    <xf numFmtId="3" fontId="26" fillId="4" borderId="9" xfId="0" applyNumberFormat="1" applyFont="1" applyFill="1" applyBorder="1" applyAlignment="1">
      <alignment horizontal="right"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3" fontId="19" fillId="0" borderId="0" xfId="0" applyNumberFormat="1" applyFont="1" applyFill="1"/>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7" fillId="0" borderId="2" xfId="0" applyFont="1" applyFill="1" applyBorder="1" applyAlignment="1">
      <alignment horizontal="left" vertical="center" wrapText="1" indent="2"/>
    </xf>
    <xf numFmtId="0" fontId="28" fillId="0" borderId="0" xfId="0" applyFont="1" applyFill="1" applyAlignment="1">
      <alignment vertical="center" wrapText="1"/>
    </xf>
    <xf numFmtId="164" fontId="19" fillId="0" borderId="0" xfId="0" applyNumberFormat="1" applyFont="1" applyFill="1"/>
    <xf numFmtId="0" fontId="18" fillId="0" borderId="0" xfId="0" applyFont="1" applyFill="1" applyAlignment="1">
      <alignment wrapText="1"/>
    </xf>
    <xf numFmtId="4" fontId="29" fillId="0" borderId="0" xfId="0" applyNumberFormat="1" applyFont="1" applyFill="1"/>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0" fontId="24" fillId="0" borderId="10" xfId="0" applyFont="1" applyFill="1" applyBorder="1" applyAlignment="1">
      <alignment vertical="center" wrapText="1"/>
    </xf>
    <xf numFmtId="49" fontId="24" fillId="4" borderId="13" xfId="0" applyNumberFormat="1" applyFont="1" applyFill="1" applyBorder="1" applyAlignment="1">
      <alignment horizontal="center" vertical="center"/>
    </xf>
    <xf numFmtId="4" fontId="25" fillId="4" borderId="9" xfId="0" applyNumberFormat="1" applyFont="1" applyFill="1" applyBorder="1" applyAlignment="1">
      <alignment horizontal="right" vertical="center"/>
    </xf>
    <xf numFmtId="4" fontId="25" fillId="4" borderId="21" xfId="0" applyNumberFormat="1" applyFont="1" applyFill="1" applyBorder="1" applyAlignment="1">
      <alignment horizontal="right" vertical="center"/>
    </xf>
    <xf numFmtId="4" fontId="25" fillId="4" borderId="22" xfId="0" applyNumberFormat="1" applyFont="1" applyFill="1" applyBorder="1" applyAlignment="1">
      <alignment horizontal="right" vertical="center"/>
    </xf>
    <xf numFmtId="4" fontId="26" fillId="4" borderId="21" xfId="3" applyNumberFormat="1" applyFont="1" applyFill="1" applyBorder="1" applyAlignment="1">
      <alignment horizontal="right" vertical="center"/>
    </xf>
    <xf numFmtId="4" fontId="26" fillId="4" borderId="22" xfId="3" applyNumberFormat="1" applyFont="1" applyFill="1" applyBorder="1" applyAlignment="1">
      <alignment horizontal="right" vertical="center"/>
    </xf>
    <xf numFmtId="4" fontId="19" fillId="4" borderId="9" xfId="0" applyNumberFormat="1" applyFont="1" applyFill="1" applyBorder="1" applyAlignment="1">
      <alignment horizontal="right" vertical="center"/>
    </xf>
    <xf numFmtId="4" fontId="19" fillId="4" borderId="21" xfId="0" applyNumberFormat="1" applyFont="1" applyFill="1" applyBorder="1" applyAlignment="1">
      <alignment horizontal="right" vertical="center"/>
    </xf>
    <xf numFmtId="4" fontId="19" fillId="4" borderId="22" xfId="0" applyNumberFormat="1" applyFont="1" applyFill="1" applyBorder="1" applyAlignment="1">
      <alignment horizontal="right" vertical="center"/>
    </xf>
    <xf numFmtId="4" fontId="18" fillId="4" borderId="9" xfId="0" applyNumberFormat="1" applyFont="1" applyFill="1" applyBorder="1" applyAlignment="1">
      <alignment horizontal="right"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9" fillId="0" borderId="9" xfId="0" applyNumberFormat="1" applyFont="1" applyFill="1" applyBorder="1" applyAlignment="1">
      <alignment horizontal="right" vertical="center"/>
    </xf>
    <xf numFmtId="4" fontId="19" fillId="0" borderId="21" xfId="0" applyNumberFormat="1" applyFont="1" applyFill="1" applyBorder="1" applyAlignment="1">
      <alignment horizontal="right" vertical="center"/>
    </xf>
    <xf numFmtId="4" fontId="19" fillId="0"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4" fontId="18" fillId="0" borderId="0" xfId="0" applyNumberFormat="1" applyFont="1" applyAlignment="1">
      <alignment horizontal="right" vertical="center"/>
    </xf>
    <xf numFmtId="4" fontId="19" fillId="0" borderId="0" xfId="0" applyNumberFormat="1" applyFont="1" applyFill="1"/>
    <xf numFmtId="164" fontId="30"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7"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7" fillId="0" borderId="13" xfId="0"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4" fontId="31" fillId="4" borderId="9" xfId="0" applyNumberFormat="1" applyFont="1" applyFill="1" applyBorder="1" applyAlignment="1">
      <alignment horizontal="right" vertical="center"/>
    </xf>
    <xf numFmtId="4" fontId="31" fillId="4" borderId="21" xfId="0" applyNumberFormat="1" applyFont="1" applyFill="1" applyBorder="1" applyAlignment="1">
      <alignment horizontal="right" vertical="center"/>
    </xf>
    <xf numFmtId="4" fontId="31" fillId="4" borderId="22" xfId="0" applyNumberFormat="1" applyFont="1" applyFill="1" applyBorder="1" applyAlignment="1">
      <alignment horizontal="right" vertical="center"/>
    </xf>
    <xf numFmtId="4" fontId="32" fillId="4" borderId="9" xfId="0" applyNumberFormat="1" applyFont="1" applyFill="1" applyBorder="1" applyAlignment="1">
      <alignment horizontal="right" vertical="center"/>
    </xf>
    <xf numFmtId="4" fontId="32" fillId="4" borderId="21" xfId="0" applyNumberFormat="1" applyFont="1" applyFill="1" applyBorder="1" applyAlignment="1">
      <alignment horizontal="right" vertical="center"/>
    </xf>
    <xf numFmtId="4" fontId="32" fillId="4" borderId="22" xfId="0" applyNumberFormat="1" applyFont="1" applyFill="1" applyBorder="1" applyAlignment="1">
      <alignment horizontal="right" vertical="center"/>
    </xf>
    <xf numFmtId="4" fontId="33" fillId="4" borderId="9" xfId="0" applyNumberFormat="1" applyFont="1" applyFill="1" applyBorder="1" applyAlignment="1">
      <alignment horizontal="right" vertical="center"/>
    </xf>
    <xf numFmtId="4" fontId="33" fillId="4" borderId="21" xfId="0" applyNumberFormat="1" applyFont="1" applyFill="1" applyBorder="1" applyAlignment="1">
      <alignment horizontal="right" vertical="center"/>
    </xf>
    <xf numFmtId="4" fontId="33" fillId="4" borderId="22" xfId="0" applyNumberFormat="1" applyFont="1" applyFill="1" applyBorder="1" applyAlignment="1">
      <alignment horizontal="right" vertical="center"/>
    </xf>
    <xf numFmtId="4" fontId="27" fillId="4" borderId="9" xfId="0" applyNumberFormat="1" applyFont="1" applyFill="1" applyBorder="1" applyAlignment="1">
      <alignment horizontal="right" vertical="center"/>
    </xf>
    <xf numFmtId="4" fontId="27" fillId="4" borderId="21" xfId="0" applyNumberFormat="1" applyFont="1" applyFill="1" applyBorder="1" applyAlignment="1">
      <alignment horizontal="right" vertical="center"/>
    </xf>
    <xf numFmtId="4" fontId="27" fillId="4" borderId="22" xfId="0" applyNumberFormat="1" applyFont="1" applyFill="1" applyBorder="1" applyAlignment="1">
      <alignment horizontal="right" vertical="center"/>
    </xf>
    <xf numFmtId="4" fontId="34" fillId="4" borderId="23" xfId="0" applyNumberFormat="1" applyFont="1" applyFill="1" applyBorder="1" applyAlignment="1">
      <alignment horizontal="right" vertical="center"/>
    </xf>
    <xf numFmtId="4" fontId="34" fillId="4" borderId="24" xfId="0" applyNumberFormat="1" applyFont="1" applyFill="1" applyBorder="1" applyAlignment="1">
      <alignment horizontal="right" vertical="center"/>
    </xf>
    <xf numFmtId="4" fontId="34" fillId="4" borderId="25" xfId="0" applyNumberFormat="1" applyFont="1" applyFill="1" applyBorder="1" applyAlignment="1">
      <alignment horizontal="right" vertical="center"/>
    </xf>
    <xf numFmtId="4" fontId="30" fillId="4" borderId="3" xfId="0" applyNumberFormat="1" applyFont="1" applyFill="1" applyBorder="1" applyAlignment="1">
      <alignment horizontal="right" vertical="center"/>
    </xf>
    <xf numFmtId="4" fontId="30" fillId="4" borderId="30" xfId="0" applyNumberFormat="1" applyFont="1" applyFill="1" applyBorder="1" applyAlignment="1">
      <alignment horizontal="right" vertical="center"/>
    </xf>
    <xf numFmtId="4" fontId="18" fillId="5" borderId="9" xfId="0" applyNumberFormat="1" applyFont="1" applyFill="1" applyBorder="1" applyAlignment="1">
      <alignment horizontal="righ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35"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Alignment="1">
      <alignment wrapText="1"/>
    </xf>
    <xf numFmtId="0" fontId="0" fillId="0" borderId="0" xfId="0" applyAlignment="1">
      <alignment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8" t="s">
        <v>336</v>
      </c>
      <c r="B8" s="268"/>
      <c r="C8" s="269"/>
      <c r="D8" s="269"/>
      <c r="E8" s="269"/>
      <c r="F8" s="269"/>
      <c r="G8" s="269"/>
      <c r="H8" s="269"/>
      <c r="I8" s="269"/>
      <c r="J8" s="269"/>
      <c r="K8" s="128"/>
      <c r="L8" s="128"/>
    </row>
    <row r="9" spans="1:12" ht="12" customHeight="1">
      <c r="A9" s="3"/>
      <c r="B9" s="5"/>
      <c r="C9" s="5"/>
      <c r="D9" s="5"/>
      <c r="E9" s="5"/>
      <c r="F9" s="5"/>
      <c r="G9" s="5"/>
      <c r="H9" s="5"/>
      <c r="I9" s="5"/>
      <c r="J9" s="5"/>
      <c r="K9" s="5"/>
      <c r="L9" s="11"/>
    </row>
    <row r="10" spans="1:12" ht="30" customHeight="1">
      <c r="A10" s="270" t="s">
        <v>50</v>
      </c>
      <c r="B10" s="272" t="s">
        <v>51</v>
      </c>
      <c r="C10" s="274" t="s">
        <v>337</v>
      </c>
      <c r="D10" s="275"/>
      <c r="E10" s="276"/>
      <c r="F10" s="274" t="s">
        <v>290</v>
      </c>
      <c r="G10" s="275"/>
      <c r="H10" s="276"/>
      <c r="I10" s="277" t="s">
        <v>338</v>
      </c>
      <c r="J10" s="278"/>
      <c r="K10" s="279"/>
      <c r="L10" s="11"/>
    </row>
    <row r="11" spans="1:12" ht="22.5" customHeight="1">
      <c r="A11" s="271"/>
      <c r="B11" s="27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8" t="s">
        <v>292</v>
      </c>
      <c r="B8" s="268"/>
      <c r="C8" s="269"/>
      <c r="D8" s="269"/>
      <c r="E8" s="269"/>
      <c r="F8" s="269"/>
      <c r="G8" s="269"/>
      <c r="H8" s="269"/>
      <c r="I8" s="269"/>
      <c r="J8" s="269"/>
      <c r="K8" s="19"/>
      <c r="L8" s="19"/>
    </row>
    <row r="9" spans="1:12" ht="12" customHeight="1">
      <c r="A9" s="3"/>
      <c r="B9" s="5"/>
      <c r="C9" s="5"/>
      <c r="D9" s="5"/>
      <c r="E9" s="5"/>
      <c r="F9" s="5"/>
      <c r="G9" s="5"/>
      <c r="H9" s="5"/>
      <c r="I9" s="5"/>
      <c r="J9" s="5"/>
      <c r="K9" s="5"/>
      <c r="L9" s="11"/>
    </row>
    <row r="10" spans="1:12" ht="20.25" customHeight="1">
      <c r="A10" s="270" t="s">
        <v>50</v>
      </c>
      <c r="B10" s="272" t="s">
        <v>51</v>
      </c>
      <c r="C10" s="274" t="s">
        <v>289</v>
      </c>
      <c r="D10" s="275"/>
      <c r="E10" s="276"/>
      <c r="F10" s="274" t="s">
        <v>290</v>
      </c>
      <c r="G10" s="275"/>
      <c r="H10" s="276"/>
      <c r="I10" s="277" t="s">
        <v>291</v>
      </c>
      <c r="J10" s="278"/>
      <c r="K10" s="279"/>
      <c r="L10" s="11"/>
    </row>
    <row r="11" spans="1:12" ht="22.5" customHeight="1">
      <c r="A11" s="271"/>
      <c r="B11" s="27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98"/>
  <sheetViews>
    <sheetView tabSelected="1" zoomScaleSheetLayoutView="100" workbookViewId="0">
      <pane xSplit="1" ySplit="10" topLeftCell="B11" activePane="bottomRight" state="frozen"/>
      <selection pane="topRight" activeCell="B1" sqref="B1"/>
      <selection pane="bottomLeft" activeCell="A14" sqref="A14"/>
      <selection pane="bottomRight" activeCell="B41" sqref="B41"/>
    </sheetView>
  </sheetViews>
  <sheetFormatPr defaultColWidth="9.140625" defaultRowHeight="12.75"/>
  <cols>
    <col min="1" max="1" width="47" style="183" customWidth="1"/>
    <col min="2" max="2" width="22.85546875" style="184" customWidth="1"/>
    <col min="3" max="5" width="15.85546875" style="185" customWidth="1"/>
    <col min="6" max="6" width="2.28515625" style="186" customWidth="1"/>
    <col min="7" max="7" width="20.7109375" style="185" customWidth="1"/>
    <col min="8" max="9" width="20.7109375" style="183" customWidth="1"/>
    <col min="10" max="16384" width="9.140625" style="183"/>
  </cols>
  <sheetData>
    <row r="1" spans="1:9" ht="15.75">
      <c r="D1" s="280" t="s">
        <v>410</v>
      </c>
      <c r="E1" s="280"/>
    </row>
    <row r="2" spans="1:9" ht="41.25" customHeight="1">
      <c r="D2" s="288" t="s">
        <v>412</v>
      </c>
      <c r="E2" s="289"/>
    </row>
    <row r="3" spans="1:9" ht="42" customHeight="1">
      <c r="A3" s="281" t="s">
        <v>411</v>
      </c>
      <c r="B3" s="281"/>
      <c r="C3" s="282"/>
      <c r="D3" s="282"/>
      <c r="E3" s="282"/>
    </row>
    <row r="4" spans="1:9" ht="15.75">
      <c r="A4" s="187"/>
      <c r="C4" s="188"/>
      <c r="D4" s="189"/>
      <c r="E4" s="189"/>
    </row>
    <row r="5" spans="1:9">
      <c r="A5" s="283" t="s">
        <v>50</v>
      </c>
      <c r="B5" s="283" t="s">
        <v>51</v>
      </c>
      <c r="C5" s="285" t="s">
        <v>343</v>
      </c>
      <c r="D5" s="286"/>
      <c r="E5" s="287"/>
    </row>
    <row r="6" spans="1:9">
      <c r="A6" s="284"/>
      <c r="B6" s="284"/>
      <c r="C6" s="190" t="s">
        <v>191</v>
      </c>
      <c r="D6" s="191" t="s">
        <v>341</v>
      </c>
      <c r="E6" s="192" t="s">
        <v>342</v>
      </c>
    </row>
    <row r="7" spans="1:9">
      <c r="A7" s="193">
        <v>1</v>
      </c>
      <c r="B7" s="194">
        <v>2</v>
      </c>
      <c r="C7" s="195">
        <v>3</v>
      </c>
      <c r="D7" s="196">
        <v>4</v>
      </c>
      <c r="E7" s="197">
        <v>5</v>
      </c>
    </row>
    <row r="8" spans="1:9" s="186" customFormat="1">
      <c r="A8" s="198" t="s">
        <v>59</v>
      </c>
      <c r="B8" s="218" t="s">
        <v>22</v>
      </c>
      <c r="C8" s="219">
        <f>C10+C13+C16+C21+C25+C29+C31+C34+C38+C40</f>
        <v>271264292</v>
      </c>
      <c r="D8" s="220">
        <f>D10+D13+D16+D21+D25+D29+D31+D34+D38+D40</f>
        <v>278202036</v>
      </c>
      <c r="E8" s="221">
        <f>E10+E13+E16+E21+E25+E29+E31+E34+E38+E40</f>
        <v>293015033</v>
      </c>
      <c r="G8" s="185"/>
      <c r="H8" s="183"/>
      <c r="I8" s="183"/>
    </row>
    <row r="9" spans="1:9" s="186" customFormat="1">
      <c r="A9" s="198"/>
      <c r="B9" s="199"/>
      <c r="C9" s="200"/>
      <c r="D9" s="222"/>
      <c r="E9" s="223"/>
      <c r="G9" s="185"/>
      <c r="H9" s="183"/>
      <c r="I9" s="183"/>
    </row>
    <row r="10" spans="1:9" s="186" customFormat="1">
      <c r="A10" s="201" t="s">
        <v>18</v>
      </c>
      <c r="B10" s="202" t="s">
        <v>23</v>
      </c>
      <c r="C10" s="224">
        <f>C11</f>
        <v>202282283</v>
      </c>
      <c r="D10" s="225">
        <f t="shared" ref="D10:E10" si="0">D11</f>
        <v>208115500</v>
      </c>
      <c r="E10" s="226">
        <f t="shared" si="0"/>
        <v>220977000</v>
      </c>
      <c r="G10" s="185"/>
      <c r="H10" s="183"/>
      <c r="I10" s="183"/>
    </row>
    <row r="11" spans="1:9" s="186" customFormat="1">
      <c r="A11" s="203" t="s">
        <v>1</v>
      </c>
      <c r="B11" s="202" t="s">
        <v>25</v>
      </c>
      <c r="C11" s="224">
        <v>202282283</v>
      </c>
      <c r="D11" s="225">
        <v>208115500</v>
      </c>
      <c r="E11" s="226">
        <v>220977000</v>
      </c>
      <c r="G11" s="185"/>
      <c r="H11" s="183"/>
      <c r="I11" s="183"/>
    </row>
    <row r="12" spans="1:9" s="186" customFormat="1">
      <c r="A12" s="203"/>
      <c r="B12" s="202"/>
      <c r="C12" s="200"/>
      <c r="D12" s="222"/>
      <c r="E12" s="223"/>
      <c r="G12" s="185"/>
      <c r="H12" s="183"/>
      <c r="I12" s="183"/>
    </row>
    <row r="13" spans="1:9" s="186" customFormat="1" ht="38.25">
      <c r="A13" s="204" t="s">
        <v>9</v>
      </c>
      <c r="B13" s="202" t="s">
        <v>26</v>
      </c>
      <c r="C13" s="227">
        <f>C14</f>
        <v>27437934</v>
      </c>
      <c r="D13" s="228">
        <f>D14</f>
        <v>28784301</v>
      </c>
      <c r="E13" s="229">
        <f>E14</f>
        <v>30067248</v>
      </c>
      <c r="G13" s="185"/>
      <c r="H13" s="183"/>
      <c r="I13" s="183"/>
    </row>
    <row r="14" spans="1:9" s="186" customFormat="1" ht="29.25" customHeight="1">
      <c r="A14" s="203" t="s">
        <v>10</v>
      </c>
      <c r="B14" s="202" t="s">
        <v>27</v>
      </c>
      <c r="C14" s="230">
        <v>27437934</v>
      </c>
      <c r="D14" s="231">
        <v>28784301</v>
      </c>
      <c r="E14" s="232">
        <v>30067248</v>
      </c>
      <c r="G14" s="185"/>
      <c r="H14" s="183"/>
      <c r="I14" s="183"/>
    </row>
    <row r="15" spans="1:9" s="186" customFormat="1">
      <c r="A15" s="203"/>
      <c r="B15" s="202"/>
      <c r="C15" s="230"/>
      <c r="D15" s="222"/>
      <c r="E15" s="223"/>
      <c r="G15" s="185"/>
      <c r="H15" s="183"/>
      <c r="I15" s="183"/>
    </row>
    <row r="16" spans="1:9">
      <c r="A16" s="204" t="s">
        <v>2</v>
      </c>
      <c r="B16" s="202" t="s">
        <v>28</v>
      </c>
      <c r="C16" s="230">
        <f>C17+C18+C19</f>
        <v>15183598</v>
      </c>
      <c r="D16" s="231">
        <f>D17+D18+D19</f>
        <v>15772620</v>
      </c>
      <c r="E16" s="232">
        <f>E17+E18+E19</f>
        <v>16398792</v>
      </c>
    </row>
    <row r="17" spans="1:9" ht="25.5">
      <c r="A17" s="203" t="s">
        <v>58</v>
      </c>
      <c r="B17" s="202" t="s">
        <v>29</v>
      </c>
      <c r="C17" s="230">
        <v>12329000</v>
      </c>
      <c r="D17" s="231">
        <v>12807365</v>
      </c>
      <c r="E17" s="232">
        <v>13315817</v>
      </c>
    </row>
    <row r="18" spans="1:9">
      <c r="A18" s="203" t="s">
        <v>344</v>
      </c>
      <c r="B18" s="202" t="s">
        <v>345</v>
      </c>
      <c r="C18" s="230">
        <v>598</v>
      </c>
      <c r="D18" s="231">
        <v>520</v>
      </c>
      <c r="E18" s="232">
        <v>540</v>
      </c>
    </row>
    <row r="19" spans="1:9" ht="15" customHeight="1">
      <c r="A19" s="203" t="s">
        <v>346</v>
      </c>
      <c r="B19" s="202" t="s">
        <v>347</v>
      </c>
      <c r="C19" s="230">
        <v>2854000</v>
      </c>
      <c r="D19" s="231">
        <v>2964735</v>
      </c>
      <c r="E19" s="232">
        <v>3082435</v>
      </c>
    </row>
    <row r="20" spans="1:9">
      <c r="A20" s="203"/>
      <c r="B20" s="202"/>
      <c r="C20" s="230"/>
      <c r="D20" s="222"/>
      <c r="E20" s="223"/>
    </row>
    <row r="21" spans="1:9">
      <c r="A21" s="204" t="s">
        <v>56</v>
      </c>
      <c r="B21" s="202" t="s">
        <v>37</v>
      </c>
      <c r="C21" s="233">
        <f>SUM(C22:C23)</f>
        <v>4659077</v>
      </c>
      <c r="D21" s="234">
        <f t="shared" ref="D21:E21" si="1">SUM(D22:D23)</f>
        <v>4820115</v>
      </c>
      <c r="E21" s="235">
        <f t="shared" si="1"/>
        <v>4988093</v>
      </c>
      <c r="G21" s="214">
        <f>C21-4811000</f>
        <v>-151923</v>
      </c>
      <c r="H21" s="214">
        <f>D21-4969000</f>
        <v>-148885</v>
      </c>
      <c r="I21" s="214">
        <f>E21-5134000</f>
        <v>-145907</v>
      </c>
    </row>
    <row r="22" spans="1:9" ht="38.25">
      <c r="A22" s="203" t="s">
        <v>348</v>
      </c>
      <c r="B22" s="202" t="s">
        <v>349</v>
      </c>
      <c r="C22" s="233">
        <v>3559077</v>
      </c>
      <c r="D22" s="234">
        <f>4969000-148885-D23</f>
        <v>3684115</v>
      </c>
      <c r="E22" s="235">
        <f>5134000-E23-145907</f>
        <v>3814093</v>
      </c>
      <c r="G22" s="205"/>
    </row>
    <row r="23" spans="1:9" ht="37.5" customHeight="1">
      <c r="A23" s="203" t="s">
        <v>17</v>
      </c>
      <c r="B23" s="206" t="s">
        <v>38</v>
      </c>
      <c r="C23" s="236">
        <v>1100000</v>
      </c>
      <c r="D23" s="234">
        <v>1136000</v>
      </c>
      <c r="E23" s="235">
        <v>1174000</v>
      </c>
    </row>
    <row r="24" spans="1:9">
      <c r="A24" s="203"/>
      <c r="B24" s="202"/>
      <c r="C24" s="230"/>
      <c r="D24" s="222"/>
      <c r="E24" s="223"/>
      <c r="F24" s="207"/>
    </row>
    <row r="25" spans="1:9" ht="38.25">
      <c r="A25" s="201" t="s">
        <v>13</v>
      </c>
      <c r="B25" s="202" t="s">
        <v>39</v>
      </c>
      <c r="C25" s="233">
        <f>SUM(C26:C27)</f>
        <v>16492800</v>
      </c>
      <c r="D25" s="234">
        <f>SUM(D26:D27)</f>
        <v>16110600</v>
      </c>
      <c r="E25" s="235">
        <f>SUM(E26:E27)</f>
        <v>16110600</v>
      </c>
      <c r="F25" s="208"/>
      <c r="G25" s="205"/>
    </row>
    <row r="26" spans="1:9" ht="37.5" customHeight="1">
      <c r="A26" s="203" t="s">
        <v>60</v>
      </c>
      <c r="B26" s="202" t="s">
        <v>41</v>
      </c>
      <c r="C26" s="233">
        <f>7986800+1400000+330000+1772000</f>
        <v>11488800</v>
      </c>
      <c r="D26" s="234">
        <f>7721600+1400000+213000+1772000</f>
        <v>11106600</v>
      </c>
      <c r="E26" s="235">
        <f>7721600+1400000+213000+1772000</f>
        <v>11106600</v>
      </c>
      <c r="F26" s="208"/>
    </row>
    <row r="27" spans="1:9" s="185" customFormat="1" ht="37.5" customHeight="1">
      <c r="A27" s="209" t="s">
        <v>80</v>
      </c>
      <c r="B27" s="202" t="s">
        <v>77</v>
      </c>
      <c r="C27" s="233">
        <f>4900000+104000</f>
        <v>5004000</v>
      </c>
      <c r="D27" s="237">
        <v>5004000</v>
      </c>
      <c r="E27" s="235">
        <v>5004000</v>
      </c>
      <c r="F27" s="186"/>
    </row>
    <row r="28" spans="1:9" s="185" customFormat="1">
      <c r="A28" s="209"/>
      <c r="B28" s="202"/>
      <c r="C28" s="230"/>
      <c r="D28" s="231"/>
      <c r="E28" s="232"/>
      <c r="F28" s="186"/>
    </row>
    <row r="29" spans="1:9" s="185" customFormat="1" ht="25.5">
      <c r="A29" s="204" t="s">
        <v>19</v>
      </c>
      <c r="B29" s="202" t="s">
        <v>43</v>
      </c>
      <c r="C29" s="230">
        <v>138600</v>
      </c>
      <c r="D29" s="231">
        <v>138600</v>
      </c>
      <c r="E29" s="232">
        <v>138600</v>
      </c>
      <c r="F29" s="186"/>
    </row>
    <row r="30" spans="1:9" s="185" customFormat="1">
      <c r="A30" s="203"/>
      <c r="B30" s="202"/>
      <c r="C30" s="230"/>
      <c r="D30" s="231"/>
      <c r="E30" s="232"/>
      <c r="F30" s="186"/>
    </row>
    <row r="31" spans="1:9" s="185" customFormat="1" ht="25.5">
      <c r="A31" s="204" t="s">
        <v>141</v>
      </c>
      <c r="B31" s="202" t="s">
        <v>46</v>
      </c>
      <c r="C31" s="230">
        <f>SUM(C32:C32)</f>
        <v>100000</v>
      </c>
      <c r="D31" s="231">
        <f>SUM(D32:D32)</f>
        <v>100000</v>
      </c>
      <c r="E31" s="232">
        <f>SUM(E32:E32)</f>
        <v>100000</v>
      </c>
      <c r="F31" s="207"/>
    </row>
    <row r="32" spans="1:9" s="185" customFormat="1" ht="16.5" customHeight="1">
      <c r="A32" s="203" t="s">
        <v>67</v>
      </c>
      <c r="B32" s="202" t="s">
        <v>70</v>
      </c>
      <c r="C32" s="230">
        <v>100000</v>
      </c>
      <c r="D32" s="231">
        <v>100000</v>
      </c>
      <c r="E32" s="232">
        <v>100000</v>
      </c>
      <c r="F32" s="207"/>
    </row>
    <row r="33" spans="1:7" s="185" customFormat="1">
      <c r="A33" s="203"/>
      <c r="B33" s="202"/>
      <c r="C33" s="230"/>
      <c r="D33" s="231"/>
      <c r="E33" s="232"/>
      <c r="F33" s="186"/>
    </row>
    <row r="34" spans="1:7" s="185" customFormat="1" ht="25.5">
      <c r="A34" s="204" t="s">
        <v>20</v>
      </c>
      <c r="B34" s="202" t="s">
        <v>47</v>
      </c>
      <c r="C34" s="233">
        <f>C35+C36</f>
        <v>2199000</v>
      </c>
      <c r="D34" s="234">
        <f>D35+D36</f>
        <v>1589300</v>
      </c>
      <c r="E34" s="235">
        <f>E35+E36</f>
        <v>1463700</v>
      </c>
      <c r="F34" s="186"/>
    </row>
    <row r="35" spans="1:7" s="185" customFormat="1" ht="39.75" customHeight="1">
      <c r="A35" s="203" t="s">
        <v>339</v>
      </c>
      <c r="B35" s="202" t="s">
        <v>340</v>
      </c>
      <c r="C35" s="233">
        <v>1599000</v>
      </c>
      <c r="D35" s="234">
        <v>989300</v>
      </c>
      <c r="E35" s="235">
        <v>863700</v>
      </c>
      <c r="F35" s="186"/>
    </row>
    <row r="36" spans="1:7" s="185" customFormat="1" ht="25.5">
      <c r="A36" s="203" t="s">
        <v>79</v>
      </c>
      <c r="B36" s="202" t="s">
        <v>55</v>
      </c>
      <c r="C36" s="233">
        <v>600000</v>
      </c>
      <c r="D36" s="234">
        <v>600000</v>
      </c>
      <c r="E36" s="235">
        <v>600000</v>
      </c>
      <c r="F36" s="186"/>
    </row>
    <row r="37" spans="1:7" s="185" customFormat="1">
      <c r="A37" s="203"/>
      <c r="B37" s="202"/>
      <c r="C37" s="230"/>
      <c r="D37" s="231"/>
      <c r="E37" s="232"/>
      <c r="F37" s="186"/>
    </row>
    <row r="38" spans="1:7" s="185" customFormat="1">
      <c r="A38" s="204" t="s">
        <v>15</v>
      </c>
      <c r="B38" s="202" t="s">
        <v>350</v>
      </c>
      <c r="C38" s="230">
        <v>2771000</v>
      </c>
      <c r="D38" s="231">
        <v>2771000</v>
      </c>
      <c r="E38" s="232">
        <v>2771000</v>
      </c>
      <c r="F38" s="186"/>
    </row>
    <row r="39" spans="1:7" s="185" customFormat="1">
      <c r="A39" s="203"/>
      <c r="B39" s="202"/>
      <c r="C39" s="230"/>
      <c r="D39" s="231"/>
      <c r="E39" s="232"/>
      <c r="F39" s="186"/>
    </row>
    <row r="40" spans="1:7" s="185" customFormat="1">
      <c r="A40" s="204" t="s">
        <v>351</v>
      </c>
      <c r="B40" s="202" t="s">
        <v>352</v>
      </c>
      <c r="C40" s="230">
        <v>0</v>
      </c>
      <c r="D40" s="231">
        <v>0</v>
      </c>
      <c r="E40" s="232">
        <v>0</v>
      </c>
      <c r="F40" s="186"/>
    </row>
    <row r="41" spans="1:7" s="186" customFormat="1">
      <c r="A41" s="203"/>
      <c r="B41" s="202"/>
      <c r="C41" s="230"/>
      <c r="D41" s="231"/>
      <c r="E41" s="232"/>
      <c r="G41" s="185"/>
    </row>
    <row r="42" spans="1:7" s="186" customFormat="1">
      <c r="A42" s="198" t="s">
        <v>270</v>
      </c>
      <c r="B42" s="239" t="s">
        <v>271</v>
      </c>
      <c r="C42" s="250">
        <f>C44+C89</f>
        <v>1452902594.8100002</v>
      </c>
      <c r="D42" s="251">
        <f>D44+D89</f>
        <v>1502765164.0599999</v>
      </c>
      <c r="E42" s="252">
        <f>E44+E89</f>
        <v>1603027384.4900002</v>
      </c>
      <c r="G42" s="238">
        <f>1452902594.81-C46-C63</f>
        <v>1121941135.1099999</v>
      </c>
    </row>
    <row r="43" spans="1:7" s="186" customFormat="1">
      <c r="A43" s="203"/>
      <c r="B43" s="240"/>
      <c r="C43" s="253"/>
      <c r="D43" s="254"/>
      <c r="E43" s="255"/>
      <c r="G43" s="185"/>
    </row>
    <row r="44" spans="1:7" s="186" customFormat="1" ht="38.25">
      <c r="A44" s="201" t="s">
        <v>65</v>
      </c>
      <c r="B44" s="241" t="s">
        <v>57</v>
      </c>
      <c r="C44" s="256">
        <f>C45+C48+C68+C85</f>
        <v>1449672523.0800002</v>
      </c>
      <c r="D44" s="257">
        <f>D45+D48+D68+D85</f>
        <v>1502765164.0599999</v>
      </c>
      <c r="E44" s="258">
        <f>E45+E48+E68+E85</f>
        <v>1603027384.4900002</v>
      </c>
      <c r="G44" s="185"/>
    </row>
    <row r="45" spans="1:7" s="186" customFormat="1" ht="25.5">
      <c r="A45" s="203" t="s">
        <v>75</v>
      </c>
      <c r="B45" s="242" t="s">
        <v>134</v>
      </c>
      <c r="C45" s="227">
        <f>C46</f>
        <v>39711547.200000003</v>
      </c>
      <c r="D45" s="228">
        <f t="shared" ref="D45:E45" si="2">D46</f>
        <v>41122395.399999999</v>
      </c>
      <c r="E45" s="229">
        <f t="shared" si="2"/>
        <v>18316568.02</v>
      </c>
      <c r="G45" s="185"/>
    </row>
    <row r="46" spans="1:7" s="186" customFormat="1" ht="24.75" customHeight="1">
      <c r="A46" s="215" t="s">
        <v>353</v>
      </c>
      <c r="B46" s="241" t="s">
        <v>354</v>
      </c>
      <c r="C46" s="227">
        <v>39711547.200000003</v>
      </c>
      <c r="D46" s="228">
        <v>41122395.399999999</v>
      </c>
      <c r="E46" s="229">
        <v>18316568.02</v>
      </c>
      <c r="G46" s="185"/>
    </row>
    <row r="47" spans="1:7" s="186" customFormat="1">
      <c r="A47" s="210"/>
      <c r="B47" s="243"/>
      <c r="C47" s="227"/>
      <c r="D47" s="228"/>
      <c r="E47" s="229"/>
      <c r="G47" s="185"/>
    </row>
    <row r="48" spans="1:7" s="186" customFormat="1" ht="28.5" customHeight="1">
      <c r="A48" s="203" t="s">
        <v>71</v>
      </c>
      <c r="B48" s="241" t="s">
        <v>135</v>
      </c>
      <c r="C48" s="227">
        <f>SUM(C49:C67)</f>
        <v>654762523.96000004</v>
      </c>
      <c r="D48" s="228">
        <f>SUM(D49:D67)</f>
        <v>694794710.24000001</v>
      </c>
      <c r="E48" s="229">
        <f>SUM(E49:E67)</f>
        <v>776649200.25</v>
      </c>
      <c r="G48" s="185"/>
    </row>
    <row r="49" spans="1:7" s="186" customFormat="1" ht="28.5" customHeight="1">
      <c r="A49" s="215" t="s">
        <v>373</v>
      </c>
      <c r="B49" s="241" t="s">
        <v>355</v>
      </c>
      <c r="C49" s="227">
        <v>91066892</v>
      </c>
      <c r="D49" s="228">
        <v>364267568</v>
      </c>
      <c r="E49" s="229">
        <v>440229250.87</v>
      </c>
      <c r="G49" s="185"/>
    </row>
    <row r="50" spans="1:7" s="186" customFormat="1" ht="40.5" customHeight="1">
      <c r="A50" s="215" t="s">
        <v>374</v>
      </c>
      <c r="B50" s="241" t="s">
        <v>355</v>
      </c>
      <c r="C50" s="227">
        <v>1858508</v>
      </c>
      <c r="D50" s="228">
        <v>7434032</v>
      </c>
      <c r="E50" s="229">
        <v>8984270.4299999997</v>
      </c>
      <c r="G50" s="185"/>
    </row>
    <row r="51" spans="1:7" s="186" customFormat="1" ht="39.75" customHeight="1">
      <c r="A51" s="215" t="s">
        <v>375</v>
      </c>
      <c r="B51" s="244" t="s">
        <v>355</v>
      </c>
      <c r="C51" s="227">
        <v>222222222</v>
      </c>
      <c r="D51" s="228">
        <v>0</v>
      </c>
      <c r="E51" s="229">
        <v>0</v>
      </c>
      <c r="G51" s="185"/>
    </row>
    <row r="52" spans="1:7" s="186" customFormat="1" ht="54" customHeight="1">
      <c r="A52" s="215" t="s">
        <v>378</v>
      </c>
      <c r="B52" s="241" t="s">
        <v>355</v>
      </c>
      <c r="C52" s="227">
        <v>146512</v>
      </c>
      <c r="D52" s="228">
        <v>0</v>
      </c>
      <c r="E52" s="229">
        <v>0</v>
      </c>
      <c r="G52" s="185"/>
    </row>
    <row r="53" spans="1:7" s="186" customFormat="1" ht="54.75" customHeight="1">
      <c r="A53" s="215" t="s">
        <v>377</v>
      </c>
      <c r="B53" s="244" t="s">
        <v>369</v>
      </c>
      <c r="C53" s="227">
        <v>7179088</v>
      </c>
      <c r="D53" s="228">
        <v>0</v>
      </c>
      <c r="E53" s="229">
        <v>0</v>
      </c>
      <c r="G53" s="185"/>
    </row>
    <row r="54" spans="1:7" s="186" customFormat="1" ht="54" customHeight="1">
      <c r="A54" s="215" t="s">
        <v>376</v>
      </c>
      <c r="B54" s="245" t="s">
        <v>356</v>
      </c>
      <c r="C54" s="227">
        <v>5870000</v>
      </c>
      <c r="D54" s="228">
        <v>6002250</v>
      </c>
      <c r="E54" s="229">
        <v>6136750</v>
      </c>
      <c r="G54" s="185"/>
    </row>
    <row r="55" spans="1:7" s="186" customFormat="1" ht="38.25">
      <c r="A55" s="215" t="s">
        <v>379</v>
      </c>
      <c r="B55" s="241" t="s">
        <v>357</v>
      </c>
      <c r="C55" s="227">
        <v>17643155.100000001</v>
      </c>
      <c r="D55" s="228">
        <v>17519788.27</v>
      </c>
      <c r="E55" s="229">
        <v>17917858.57</v>
      </c>
      <c r="G55" s="238">
        <f>C55-222222222-91066892</f>
        <v>-295645958.89999998</v>
      </c>
    </row>
    <row r="56" spans="1:7" s="186" customFormat="1" ht="51">
      <c r="A56" s="215" t="s">
        <v>380</v>
      </c>
      <c r="B56" s="241" t="s">
        <v>381</v>
      </c>
      <c r="C56" s="227">
        <v>0</v>
      </c>
      <c r="D56" s="228">
        <v>1250000</v>
      </c>
      <c r="E56" s="229">
        <v>0</v>
      </c>
      <c r="G56" s="238"/>
    </row>
    <row r="57" spans="1:7" s="186" customFormat="1" ht="38.25">
      <c r="A57" s="215" t="s">
        <v>382</v>
      </c>
      <c r="B57" s="241" t="s">
        <v>383</v>
      </c>
      <c r="C57" s="227">
        <v>0</v>
      </c>
      <c r="D57" s="228">
        <v>4472402.3899999997</v>
      </c>
      <c r="E57" s="229">
        <v>0</v>
      </c>
      <c r="G57" s="238"/>
    </row>
    <row r="58" spans="1:7" s="186" customFormat="1" ht="25.5">
      <c r="A58" s="215" t="s">
        <v>384</v>
      </c>
      <c r="B58" s="244" t="s">
        <v>383</v>
      </c>
      <c r="C58" s="227">
        <v>10807941.98</v>
      </c>
      <c r="D58" s="228">
        <v>0</v>
      </c>
      <c r="E58" s="229">
        <v>0</v>
      </c>
      <c r="G58" s="238"/>
    </row>
    <row r="59" spans="1:7" s="186" customFormat="1" ht="25.5">
      <c r="A59" s="215" t="s">
        <v>385</v>
      </c>
      <c r="B59" s="244" t="s">
        <v>383</v>
      </c>
      <c r="C59" s="227">
        <v>3980174.3</v>
      </c>
      <c r="D59" s="228">
        <v>0</v>
      </c>
      <c r="E59" s="229">
        <v>0</v>
      </c>
      <c r="G59" s="238"/>
    </row>
    <row r="60" spans="1:7" s="186" customFormat="1" ht="38.25">
      <c r="A60" s="215" t="s">
        <v>386</v>
      </c>
      <c r="B60" s="244" t="s">
        <v>358</v>
      </c>
      <c r="C60" s="227">
        <v>414715</v>
      </c>
      <c r="D60" s="228">
        <v>234922</v>
      </c>
      <c r="E60" s="229">
        <v>232368</v>
      </c>
      <c r="G60" s="185"/>
    </row>
    <row r="61" spans="1:7" s="186" customFormat="1" ht="51">
      <c r="A61" s="215" t="s">
        <v>387</v>
      </c>
      <c r="B61" s="244" t="s">
        <v>358</v>
      </c>
      <c r="C61" s="227">
        <v>441398.08</v>
      </c>
      <c r="D61" s="228">
        <v>441398.08</v>
      </c>
      <c r="E61" s="229">
        <v>441398.08</v>
      </c>
      <c r="G61" s="185"/>
    </row>
    <row r="62" spans="1:7" s="186" customFormat="1" ht="78" customHeight="1">
      <c r="A62" s="215" t="s">
        <v>388</v>
      </c>
      <c r="B62" s="244" t="s">
        <v>358</v>
      </c>
      <c r="C62" s="227">
        <v>257020</v>
      </c>
      <c r="D62" s="228">
        <v>267250</v>
      </c>
      <c r="E62" s="229">
        <v>277950</v>
      </c>
      <c r="G62" s="185"/>
    </row>
    <row r="63" spans="1:7" s="186" customFormat="1" ht="25.5" customHeight="1">
      <c r="A63" s="215" t="s">
        <v>389</v>
      </c>
      <c r="B63" s="244" t="s">
        <v>358</v>
      </c>
      <c r="C63" s="227">
        <v>291249912.5</v>
      </c>
      <c r="D63" s="267">
        <f>291249912.5+446276-346276</f>
        <v>291349912.5</v>
      </c>
      <c r="E63" s="267">
        <f>291249912.5+9970530.8-346276</f>
        <v>300874167.30000001</v>
      </c>
      <c r="G63" s="185"/>
    </row>
    <row r="64" spans="1:7" s="186" customFormat="1" ht="76.5">
      <c r="A64" s="215" t="s">
        <v>390</v>
      </c>
      <c r="B64" s="244" t="s">
        <v>358</v>
      </c>
      <c r="C64" s="227">
        <v>901734</v>
      </c>
      <c r="D64" s="228">
        <v>901734</v>
      </c>
      <c r="E64" s="229">
        <v>901734</v>
      </c>
      <c r="G64" s="185"/>
    </row>
    <row r="65" spans="1:7" s="186" customFormat="1" ht="38.25">
      <c r="A65" s="215" t="s">
        <v>391</v>
      </c>
      <c r="B65" s="244" t="s">
        <v>358</v>
      </c>
      <c r="C65" s="227">
        <v>123200</v>
      </c>
      <c r="D65" s="228">
        <v>53402</v>
      </c>
      <c r="E65" s="229">
        <v>53402</v>
      </c>
      <c r="G65" s="185"/>
    </row>
    <row r="66" spans="1:7" s="186" customFormat="1" ht="38.25">
      <c r="A66" s="215" t="s">
        <v>392</v>
      </c>
      <c r="B66" s="244" t="s">
        <v>358</v>
      </c>
      <c r="C66" s="227">
        <v>600051</v>
      </c>
      <c r="D66" s="228">
        <v>600051</v>
      </c>
      <c r="E66" s="229">
        <v>600051</v>
      </c>
      <c r="G66" s="185"/>
    </row>
    <row r="67" spans="1:7" s="186" customFormat="1">
      <c r="A67" s="210"/>
      <c r="B67" s="243"/>
      <c r="C67" s="259"/>
      <c r="D67" s="228"/>
      <c r="E67" s="229"/>
      <c r="G67" s="185"/>
    </row>
    <row r="68" spans="1:7" s="186" customFormat="1" ht="25.5">
      <c r="A68" s="203" t="s">
        <v>76</v>
      </c>
      <c r="B68" s="241" t="s">
        <v>112</v>
      </c>
      <c r="C68" s="227">
        <f>SUM(C69:C84)</f>
        <v>753690739.33000004</v>
      </c>
      <c r="D68" s="228">
        <f>SUM(D69:D84)</f>
        <v>766840559.92999995</v>
      </c>
      <c r="E68" s="229">
        <f>SUM(E69:E84)</f>
        <v>807093735.59000003</v>
      </c>
      <c r="G68" s="185"/>
    </row>
    <row r="69" spans="1:7" s="186" customFormat="1" ht="63.75">
      <c r="A69" s="215" t="s">
        <v>393</v>
      </c>
      <c r="B69" s="244" t="s">
        <v>359</v>
      </c>
      <c r="C69" s="227">
        <v>6314750.5</v>
      </c>
      <c r="D69" s="228">
        <v>5061414</v>
      </c>
      <c r="E69" s="229">
        <v>5051800.4000000004</v>
      </c>
      <c r="G69" s="185"/>
    </row>
    <row r="70" spans="1:7" s="186" customFormat="1" ht="38.25">
      <c r="A70" s="215" t="s">
        <v>394</v>
      </c>
      <c r="B70" s="241" t="s">
        <v>359</v>
      </c>
      <c r="C70" s="227">
        <v>369351.5</v>
      </c>
      <c r="D70" s="228">
        <v>382325.56</v>
      </c>
      <c r="E70" s="229">
        <v>395818.58</v>
      </c>
      <c r="G70" s="185"/>
    </row>
    <row r="71" spans="1:7" s="186" customFormat="1" ht="76.5">
      <c r="A71" s="215" t="s">
        <v>395</v>
      </c>
      <c r="B71" s="241" t="s">
        <v>359</v>
      </c>
      <c r="C71" s="227">
        <v>14000</v>
      </c>
      <c r="D71" s="228">
        <v>14000</v>
      </c>
      <c r="E71" s="229">
        <v>14000</v>
      </c>
      <c r="G71" s="185"/>
    </row>
    <row r="72" spans="1:7" s="186" customFormat="1" ht="38.25">
      <c r="A72" s="215" t="s">
        <v>396</v>
      </c>
      <c r="B72" s="241" t="s">
        <v>359</v>
      </c>
      <c r="C72" s="227">
        <v>35000</v>
      </c>
      <c r="D72" s="228">
        <v>35000</v>
      </c>
      <c r="E72" s="229">
        <v>35000</v>
      </c>
      <c r="G72" s="185"/>
    </row>
    <row r="73" spans="1:7" s="186" customFormat="1" ht="63.75">
      <c r="A73" s="215" t="s">
        <v>397</v>
      </c>
      <c r="B73" s="241" t="s">
        <v>359</v>
      </c>
      <c r="C73" s="227">
        <v>4369412.5599999996</v>
      </c>
      <c r="D73" s="228">
        <v>4369412.54</v>
      </c>
      <c r="E73" s="229">
        <v>4369412.5599999996</v>
      </c>
      <c r="G73" s="185"/>
    </row>
    <row r="74" spans="1:7" s="186" customFormat="1" ht="63.75">
      <c r="A74" s="215" t="s">
        <v>398</v>
      </c>
      <c r="B74" s="241" t="s">
        <v>359</v>
      </c>
      <c r="C74" s="227">
        <v>46932987</v>
      </c>
      <c r="D74" s="228">
        <v>60167990</v>
      </c>
      <c r="E74" s="229">
        <v>52546673</v>
      </c>
      <c r="G74" s="185"/>
    </row>
    <row r="75" spans="1:7" s="186" customFormat="1" ht="49.5" customHeight="1">
      <c r="A75" s="215" t="s">
        <v>399</v>
      </c>
      <c r="B75" s="241" t="s">
        <v>360</v>
      </c>
      <c r="C75" s="227">
        <v>7326409.3799999999</v>
      </c>
      <c r="D75" s="228">
        <v>8040737.3899999997</v>
      </c>
      <c r="E75" s="229">
        <v>8417019.6300000008</v>
      </c>
      <c r="G75" s="185"/>
    </row>
    <row r="76" spans="1:7" s="186" customFormat="1" ht="90" customHeight="1">
      <c r="A76" s="215" t="s">
        <v>400</v>
      </c>
      <c r="B76" s="241" t="s">
        <v>361</v>
      </c>
      <c r="C76" s="227">
        <v>5925317.3300000001</v>
      </c>
      <c r="D76" s="228">
        <v>6237176.1399999997</v>
      </c>
      <c r="E76" s="229">
        <v>6237176.1399999997</v>
      </c>
      <c r="G76" s="185"/>
    </row>
    <row r="77" spans="1:7" s="186" customFormat="1" ht="51">
      <c r="A77" s="215" t="s">
        <v>401</v>
      </c>
      <c r="B77" s="241" t="s">
        <v>362</v>
      </c>
      <c r="C77" s="227">
        <v>3543964.0500000007</v>
      </c>
      <c r="D77" s="228">
        <v>3663447.8400000003</v>
      </c>
      <c r="E77" s="229">
        <v>3793072.2099999981</v>
      </c>
      <c r="G77" s="185"/>
    </row>
    <row r="78" spans="1:7" s="186" customFormat="1" ht="51">
      <c r="A78" s="215" t="s">
        <v>402</v>
      </c>
      <c r="B78" s="241" t="s">
        <v>363</v>
      </c>
      <c r="C78" s="227">
        <v>132378.4</v>
      </c>
      <c r="D78" s="228">
        <v>4171.8599999999997</v>
      </c>
      <c r="E78" s="229">
        <v>3719.99</v>
      </c>
      <c r="G78" s="185"/>
    </row>
    <row r="79" spans="1:7" s="186" customFormat="1" ht="15" customHeight="1">
      <c r="A79" s="215" t="s">
        <v>403</v>
      </c>
      <c r="B79" s="241" t="s">
        <v>368</v>
      </c>
      <c r="C79" s="227">
        <v>30279350</v>
      </c>
      <c r="D79" s="228">
        <v>30279350</v>
      </c>
      <c r="E79" s="229">
        <v>31162470</v>
      </c>
      <c r="G79" s="185"/>
    </row>
    <row r="80" spans="1:7" ht="21.75" customHeight="1">
      <c r="A80" s="215" t="s">
        <v>404</v>
      </c>
      <c r="B80" s="241" t="s">
        <v>405</v>
      </c>
      <c r="C80" s="227"/>
      <c r="D80" s="228"/>
      <c r="E80" s="229"/>
    </row>
    <row r="81" spans="1:7" ht="51">
      <c r="A81" s="215" t="s">
        <v>406</v>
      </c>
      <c r="B81" s="241" t="s">
        <v>364</v>
      </c>
      <c r="C81" s="227">
        <v>7608975.5700000003</v>
      </c>
      <c r="D81" s="228">
        <v>7829534.5999999996</v>
      </c>
      <c r="E81" s="229">
        <v>8058915.9800000004</v>
      </c>
    </row>
    <row r="82" spans="1:7" ht="89.25">
      <c r="A82" s="215" t="s">
        <v>407</v>
      </c>
      <c r="B82" s="241" t="s">
        <v>367</v>
      </c>
      <c r="C82" s="227">
        <v>24177843.039999999</v>
      </c>
      <c r="D82" s="228">
        <v>0</v>
      </c>
      <c r="E82" s="229">
        <v>25971157.100000001</v>
      </c>
    </row>
    <row r="83" spans="1:7" ht="25.5">
      <c r="A83" s="215" t="s">
        <v>408</v>
      </c>
      <c r="B83" s="241" t="s">
        <v>409</v>
      </c>
      <c r="C83" s="227">
        <v>616661000</v>
      </c>
      <c r="D83" s="228">
        <v>640756000</v>
      </c>
      <c r="E83" s="229">
        <v>661037500</v>
      </c>
    </row>
    <row r="84" spans="1:7">
      <c r="A84" s="215"/>
      <c r="B84" s="243"/>
      <c r="C84" s="227"/>
      <c r="D84" s="228"/>
      <c r="E84" s="229"/>
    </row>
    <row r="85" spans="1:7">
      <c r="A85" s="203" t="s">
        <v>54</v>
      </c>
      <c r="B85" s="241" t="s">
        <v>130</v>
      </c>
      <c r="C85" s="227">
        <f>SUM(C86:C87)</f>
        <v>1507712.59</v>
      </c>
      <c r="D85" s="228">
        <f>SUM(D86:D87)</f>
        <v>7498.49</v>
      </c>
      <c r="E85" s="229">
        <f>SUM(E86:E87)</f>
        <v>967880.63</v>
      </c>
    </row>
    <row r="86" spans="1:7" ht="38.25">
      <c r="A86" s="215" t="s">
        <v>371</v>
      </c>
      <c r="B86" s="241" t="s">
        <v>365</v>
      </c>
      <c r="C86" s="227">
        <v>1482009.99</v>
      </c>
      <c r="D86" s="228">
        <v>7498.49</v>
      </c>
      <c r="E86" s="229">
        <v>967880.63</v>
      </c>
      <c r="F86" s="211"/>
      <c r="G86" s="183"/>
    </row>
    <row r="87" spans="1:7" ht="114.75">
      <c r="A87" s="215" t="s">
        <v>372</v>
      </c>
      <c r="B87" s="241" t="s">
        <v>370</v>
      </c>
      <c r="C87" s="227">
        <v>25702.6</v>
      </c>
      <c r="D87" s="228">
        <v>0</v>
      </c>
      <c r="E87" s="229">
        <v>0</v>
      </c>
      <c r="F87" s="211"/>
      <c r="G87" s="183"/>
    </row>
    <row r="88" spans="1:7">
      <c r="A88" s="210"/>
      <c r="B88" s="246"/>
      <c r="C88" s="259"/>
      <c r="D88" s="260"/>
      <c r="E88" s="261"/>
      <c r="F88" s="211"/>
      <c r="G88" s="183"/>
    </row>
    <row r="89" spans="1:7">
      <c r="A89" s="204" t="s">
        <v>256</v>
      </c>
      <c r="B89" s="242" t="s">
        <v>257</v>
      </c>
      <c r="C89" s="227">
        <f>C90</f>
        <v>3230071.73</v>
      </c>
      <c r="D89" s="228">
        <f>D90</f>
        <v>0</v>
      </c>
      <c r="E89" s="229">
        <f>E90</f>
        <v>0</v>
      </c>
      <c r="F89" s="211"/>
      <c r="G89" s="183"/>
    </row>
    <row r="90" spans="1:7" ht="25.5">
      <c r="A90" s="203" t="s">
        <v>258</v>
      </c>
      <c r="B90" s="247" t="s">
        <v>366</v>
      </c>
      <c r="C90" s="227">
        <v>3230071.73</v>
      </c>
      <c r="D90" s="228"/>
      <c r="E90" s="229"/>
      <c r="F90" s="211"/>
      <c r="G90" s="183"/>
    </row>
    <row r="91" spans="1:7">
      <c r="A91" s="216"/>
      <c r="B91" s="248"/>
      <c r="C91" s="262"/>
      <c r="D91" s="263"/>
      <c r="E91" s="264"/>
    </row>
    <row r="92" spans="1:7">
      <c r="A92" s="217" t="s">
        <v>66</v>
      </c>
      <c r="B92" s="249"/>
      <c r="C92" s="265">
        <f>C8+C42</f>
        <v>1724166886.8100002</v>
      </c>
      <c r="D92" s="265">
        <f t="shared" ref="D92:E92" si="3">D8+D42</f>
        <v>1780967200.0599999</v>
      </c>
      <c r="E92" s="266">
        <f t="shared" si="3"/>
        <v>1896042417.4900002</v>
      </c>
    </row>
    <row r="93" spans="1:7" s="186" customFormat="1">
      <c r="A93" s="183"/>
      <c r="B93" s="184"/>
      <c r="C93" s="212"/>
      <c r="D93" s="212"/>
      <c r="E93" s="212"/>
      <c r="G93" s="185"/>
    </row>
    <row r="95" spans="1:7" s="186" customFormat="1">
      <c r="A95" s="183"/>
      <c r="B95" s="184"/>
      <c r="C95" s="212"/>
      <c r="D95" s="212"/>
      <c r="E95" s="212"/>
      <c r="G95" s="185"/>
    </row>
    <row r="96" spans="1:7" s="186" customFormat="1">
      <c r="A96" s="213"/>
      <c r="B96" s="184"/>
      <c r="C96" s="185"/>
      <c r="D96" s="185"/>
      <c r="E96" s="185"/>
      <c r="G96" s="185"/>
    </row>
    <row r="98" spans="1:7" s="186" customFormat="1">
      <c r="A98" s="183"/>
      <c r="B98" s="184"/>
      <c r="C98" s="212"/>
      <c r="D98" s="212"/>
      <c r="E98" s="212"/>
      <c r="G98" s="185"/>
    </row>
  </sheetData>
  <mergeCells count="6">
    <mergeCell ref="D1:E1"/>
    <mergeCell ref="A3:E3"/>
    <mergeCell ref="A5:A6"/>
    <mergeCell ref="B5:B6"/>
    <mergeCell ref="C5:E5"/>
    <mergeCell ref="D2:E2"/>
  </mergeCells>
  <pageMargins left="0.67" right="0.28000000000000003" top="0.21" bottom="0.35" header="0.15748031496062992" footer="0.17"/>
  <pageSetup paperSize="9" scale="81"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 МР_19.11</vt:lpstr>
      <vt:lpstr>'для руководства'!Заголовки_для_печати</vt:lpstr>
      <vt:lpstr>'доходы МР_19.11'!Заголовки_для_печати</vt:lpstr>
      <vt:lpstr>'доходы по федер бюдж'!Заголовки_для_печати</vt:lpstr>
      <vt:lpstr>'для руководства'!Область_печати</vt:lpstr>
      <vt:lpstr>'доходы МР_19.11'!Область_печати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2021-12-28T08:25:49Z</cp:lastPrinted>
  <dcterms:created xsi:type="dcterms:W3CDTF">2004-09-13T07:20:24Z</dcterms:created>
  <dcterms:modified xsi:type="dcterms:W3CDTF">2021-12-28T08:25:51Z</dcterms:modified>
</cp:coreProperties>
</file>