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2150"/>
  </bookViews>
  <sheets>
    <sheet name="Прил_доходы" sheetId="11" r:id="rId1"/>
    <sheet name="ПЗ" sheetId="9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ПЗ!$16:$17</definedName>
    <definedName name="_xlnm.Print_Titles" localSheetId="0">Прил_доходы!$6:$7</definedName>
    <definedName name="_xlnm.Print_Area" localSheetId="1">ПЗ!$A$1:$O$114</definedName>
    <definedName name="_xlnm.Print_Area" localSheetId="0">Прил_доходы!$A$1:$P$109</definedName>
    <definedName name="ыкенывкне" localSheetId="1">#REF!</definedName>
    <definedName name="ыкенывкне" localSheetId="0">#REF!</definedName>
    <definedName name="ыкенывкне">#REF!</definedName>
  </definedNames>
  <calcPr calcId="125725"/>
</workbook>
</file>

<file path=xl/calcChain.xml><?xml version="1.0" encoding="utf-8"?>
<calcChain xmlns="http://schemas.openxmlformats.org/spreadsheetml/2006/main">
  <c r="P41" i="11"/>
  <c r="O41"/>
  <c r="P87"/>
  <c r="O98" i="9" l="1"/>
  <c r="I98"/>
  <c r="K98" s="1"/>
  <c r="O97"/>
  <c r="P97" s="1"/>
  <c r="K97"/>
  <c r="I92" i="11"/>
  <c r="K92" s="1"/>
  <c r="K91"/>
  <c r="O106" i="9"/>
  <c r="O107" i="11"/>
  <c r="P107" s="1"/>
  <c r="J107"/>
  <c r="K107" s="1"/>
  <c r="E107"/>
  <c r="G107" s="1"/>
  <c r="O106"/>
  <c r="P106" s="1"/>
  <c r="K106"/>
  <c r="E106"/>
  <c r="G106" s="1"/>
  <c r="O105"/>
  <c r="P105" s="1"/>
  <c r="I105"/>
  <c r="K105" s="1"/>
  <c r="E105"/>
  <c r="G105" s="1"/>
  <c r="O103"/>
  <c r="O87" s="1"/>
  <c r="K103"/>
  <c r="I102"/>
  <c r="K102" s="1"/>
  <c r="K101"/>
  <c r="K93"/>
  <c r="K90"/>
  <c r="E90"/>
  <c r="G90" s="1"/>
  <c r="I89"/>
  <c r="K89" s="1"/>
  <c r="E89"/>
  <c r="G89" s="1"/>
  <c r="K88"/>
  <c r="D88"/>
  <c r="E88" s="1"/>
  <c r="N87"/>
  <c r="M87"/>
  <c r="L87"/>
  <c r="J87"/>
  <c r="H87"/>
  <c r="F87"/>
  <c r="C87"/>
  <c r="I86"/>
  <c r="J86" s="1"/>
  <c r="E86"/>
  <c r="E85"/>
  <c r="G85" s="1"/>
  <c r="I85" s="1"/>
  <c r="K85" s="1"/>
  <c r="P72"/>
  <c r="E84"/>
  <c r="G84" s="1"/>
  <c r="I84" s="1"/>
  <c r="K84" s="1"/>
  <c r="E83"/>
  <c r="G83" s="1"/>
  <c r="I83" s="1"/>
  <c r="K83" s="1"/>
  <c r="E82"/>
  <c r="G82" s="1"/>
  <c r="I82" s="1"/>
  <c r="K82" s="1"/>
  <c r="E81"/>
  <c r="G81" s="1"/>
  <c r="I81" s="1"/>
  <c r="K81" s="1"/>
  <c r="E80"/>
  <c r="G80" s="1"/>
  <c r="I80" s="1"/>
  <c r="E79"/>
  <c r="G79" s="1"/>
  <c r="I79" s="1"/>
  <c r="M78"/>
  <c r="E78"/>
  <c r="G78" s="1"/>
  <c r="I78" s="1"/>
  <c r="K78" s="1"/>
  <c r="E77"/>
  <c r="G77" s="1"/>
  <c r="I77" s="1"/>
  <c r="K77" s="1"/>
  <c r="E76"/>
  <c r="G76" s="1"/>
  <c r="I76" s="1"/>
  <c r="K76" s="1"/>
  <c r="E75"/>
  <c r="G75" s="1"/>
  <c r="I75" s="1"/>
  <c r="K75" s="1"/>
  <c r="E74"/>
  <c r="G74" s="1"/>
  <c r="I74" s="1"/>
  <c r="K74" s="1"/>
  <c r="E73"/>
  <c r="G73" s="1"/>
  <c r="N72"/>
  <c r="L72"/>
  <c r="H72"/>
  <c r="F72"/>
  <c r="D72"/>
  <c r="C72"/>
  <c r="K69"/>
  <c r="K68"/>
  <c r="K67"/>
  <c r="K66"/>
  <c r="K65"/>
  <c r="K64"/>
  <c r="I63"/>
  <c r="K63" s="1"/>
  <c r="E62"/>
  <c r="G62" s="1"/>
  <c r="I62" s="1"/>
  <c r="K62" s="1"/>
  <c r="I61"/>
  <c r="K61" s="1"/>
  <c r="E61"/>
  <c r="I60"/>
  <c r="K60" s="1"/>
  <c r="I59"/>
  <c r="K59" s="1"/>
  <c r="E58"/>
  <c r="G58" s="1"/>
  <c r="I58" s="1"/>
  <c r="K58" s="1"/>
  <c r="E57"/>
  <c r="G57" s="1"/>
  <c r="I57" s="1"/>
  <c r="K57" s="1"/>
  <c r="I56"/>
  <c r="K56" s="1"/>
  <c r="G55"/>
  <c r="I55" s="1"/>
  <c r="K55" s="1"/>
  <c r="G54"/>
  <c r="I54" s="1"/>
  <c r="K54" s="1"/>
  <c r="I53"/>
  <c r="K53" s="1"/>
  <c r="G53"/>
  <c r="E52"/>
  <c r="G52" s="1"/>
  <c r="I52" s="1"/>
  <c r="K52" s="1"/>
  <c r="I51"/>
  <c r="K51" s="1"/>
  <c r="I50"/>
  <c r="K50" s="1"/>
  <c r="I49"/>
  <c r="J49" s="1"/>
  <c r="K49" s="1"/>
  <c r="G48"/>
  <c r="I48" s="1"/>
  <c r="K48" s="1"/>
  <c r="I47"/>
  <c r="K47" s="1"/>
  <c r="G46"/>
  <c r="I46" s="1"/>
  <c r="K46" s="1"/>
  <c r="G45"/>
  <c r="I45" s="1"/>
  <c r="K45" s="1"/>
  <c r="G44"/>
  <c r="I44" s="1"/>
  <c r="K44" s="1"/>
  <c r="I43"/>
  <c r="K43" s="1"/>
  <c r="E42"/>
  <c r="N41"/>
  <c r="M41"/>
  <c r="L41"/>
  <c r="H41"/>
  <c r="F41"/>
  <c r="D41"/>
  <c r="C41"/>
  <c r="K39"/>
  <c r="K38" s="1"/>
  <c r="E39"/>
  <c r="G39" s="1"/>
  <c r="G38" s="1"/>
  <c r="N38"/>
  <c r="M38"/>
  <c r="L38"/>
  <c r="J38"/>
  <c r="I38"/>
  <c r="H38"/>
  <c r="F38"/>
  <c r="D38"/>
  <c r="C38"/>
  <c r="K34"/>
  <c r="K33"/>
  <c r="O31"/>
  <c r="K32"/>
  <c r="E32"/>
  <c r="E31" s="1"/>
  <c r="N31"/>
  <c r="M31"/>
  <c r="L31"/>
  <c r="J31"/>
  <c r="I31"/>
  <c r="G31"/>
  <c r="C31"/>
  <c r="K30"/>
  <c r="M29"/>
  <c r="O28" s="1"/>
  <c r="I29"/>
  <c r="K29" s="1"/>
  <c r="N28"/>
  <c r="L28"/>
  <c r="J28"/>
  <c r="H28"/>
  <c r="G28"/>
  <c r="E28"/>
  <c r="C28"/>
  <c r="O26"/>
  <c r="K27"/>
  <c r="N26"/>
  <c r="M26"/>
  <c r="L26"/>
  <c r="J26"/>
  <c r="I26"/>
  <c r="G26"/>
  <c r="E26"/>
  <c r="C26"/>
  <c r="K25"/>
  <c r="K23"/>
  <c r="P20"/>
  <c r="K22"/>
  <c r="K21"/>
  <c r="O20"/>
  <c r="N20"/>
  <c r="M20"/>
  <c r="L20"/>
  <c r="J20"/>
  <c r="I20"/>
  <c r="G20"/>
  <c r="E20"/>
  <c r="C20"/>
  <c r="K18"/>
  <c r="K17"/>
  <c r="K16"/>
  <c r="O14"/>
  <c r="K15"/>
  <c r="N14"/>
  <c r="M14"/>
  <c r="L14"/>
  <c r="J14"/>
  <c r="I14"/>
  <c r="G14"/>
  <c r="E14"/>
  <c r="C14"/>
  <c r="P12"/>
  <c r="K13"/>
  <c r="O12"/>
  <c r="N12"/>
  <c r="M12"/>
  <c r="L12"/>
  <c r="J12"/>
  <c r="I12"/>
  <c r="G12"/>
  <c r="E12"/>
  <c r="C12"/>
  <c r="O10"/>
  <c r="I11"/>
  <c r="K11" s="1"/>
  <c r="N10"/>
  <c r="M10"/>
  <c r="L10"/>
  <c r="J10"/>
  <c r="H10"/>
  <c r="J9" l="1"/>
  <c r="H9"/>
  <c r="P38"/>
  <c r="P10"/>
  <c r="P14"/>
  <c r="P26"/>
  <c r="P28"/>
  <c r="P31"/>
  <c r="E72"/>
  <c r="M72"/>
  <c r="E9"/>
  <c r="O72"/>
  <c r="I10"/>
  <c r="K10" s="1"/>
  <c r="K12"/>
  <c r="N9"/>
  <c r="C37"/>
  <c r="C36" s="1"/>
  <c r="F37"/>
  <c r="F36" s="1"/>
  <c r="F109" s="1"/>
  <c r="L37"/>
  <c r="L36" s="1"/>
  <c r="O38"/>
  <c r="E41"/>
  <c r="L9"/>
  <c r="L109" s="1"/>
  <c r="K20"/>
  <c r="M37"/>
  <c r="M36" s="1"/>
  <c r="E87"/>
  <c r="K87"/>
  <c r="C9"/>
  <c r="K14"/>
  <c r="K26"/>
  <c r="K31"/>
  <c r="H37"/>
  <c r="H36" s="1"/>
  <c r="H109" s="1"/>
  <c r="K86"/>
  <c r="D87"/>
  <c r="D37" s="1"/>
  <c r="D36" s="1"/>
  <c r="D109" s="1"/>
  <c r="G9"/>
  <c r="N37"/>
  <c r="N36" s="1"/>
  <c r="I73"/>
  <c r="G72"/>
  <c r="J80"/>
  <c r="K80" s="1"/>
  <c r="O9"/>
  <c r="J79"/>
  <c r="I28"/>
  <c r="K28" s="1"/>
  <c r="M28"/>
  <c r="M9" s="1"/>
  <c r="E38"/>
  <c r="G42"/>
  <c r="G88"/>
  <c r="G87" s="1"/>
  <c r="I87"/>
  <c r="C109" l="1"/>
  <c r="P9"/>
  <c r="O37"/>
  <c r="O36" s="1"/>
  <c r="O109" s="1"/>
  <c r="E37"/>
  <c r="E36" s="1"/>
  <c r="E109" s="1"/>
  <c r="P37"/>
  <c r="P36" s="1"/>
  <c r="N109"/>
  <c r="J72"/>
  <c r="K73"/>
  <c r="I72"/>
  <c r="I9"/>
  <c r="K9" s="1"/>
  <c r="K79"/>
  <c r="M109"/>
  <c r="G41"/>
  <c r="G37" s="1"/>
  <c r="G36" s="1"/>
  <c r="G109" s="1"/>
  <c r="I42"/>
  <c r="P109" l="1"/>
  <c r="K72"/>
  <c r="J42"/>
  <c r="J41" s="1"/>
  <c r="J37" s="1"/>
  <c r="J36" s="1"/>
  <c r="J109" s="1"/>
  <c r="I41"/>
  <c r="I37" s="1"/>
  <c r="I36" s="1"/>
  <c r="I109" s="1"/>
  <c r="K42"/>
  <c r="K41" s="1"/>
  <c r="K37" l="1"/>
  <c r="K36" s="1"/>
  <c r="K109" s="1"/>
  <c r="M45" i="9"/>
  <c r="N45"/>
  <c r="O47"/>
  <c r="O42" l="1"/>
  <c r="O28"/>
  <c r="O41"/>
  <c r="O95"/>
  <c r="O96"/>
  <c r="O99"/>
  <c r="O100"/>
  <c r="O101"/>
  <c r="O102"/>
  <c r="O103"/>
  <c r="O104"/>
  <c r="O105"/>
  <c r="O107"/>
  <c r="O108"/>
  <c r="O109"/>
  <c r="O94"/>
  <c r="O111"/>
  <c r="O112"/>
  <c r="O110"/>
  <c r="O92"/>
  <c r="O91"/>
  <c r="O90"/>
  <c r="O89"/>
  <c r="O88"/>
  <c r="O87"/>
  <c r="O86"/>
  <c r="O85"/>
  <c r="O83"/>
  <c r="O82"/>
  <c r="O81"/>
  <c r="O80"/>
  <c r="O79"/>
  <c r="N48"/>
  <c r="M4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6"/>
  <c r="O45" s="1"/>
  <c r="O40"/>
  <c r="O39" s="1"/>
  <c r="O38"/>
  <c r="O35"/>
  <c r="O34" s="1"/>
  <c r="O33"/>
  <c r="O32"/>
  <c r="O29" s="1"/>
  <c r="O31"/>
  <c r="O30"/>
  <c r="O27"/>
  <c r="O26"/>
  <c r="O25"/>
  <c r="O23"/>
  <c r="O21"/>
  <c r="O20" s="1"/>
  <c r="O93"/>
  <c r="N93"/>
  <c r="N78"/>
  <c r="N39"/>
  <c r="N36"/>
  <c r="N34"/>
  <c r="N29"/>
  <c r="O24"/>
  <c r="N24"/>
  <c r="O22"/>
  <c r="N22"/>
  <c r="N20"/>
  <c r="M84"/>
  <c r="O84" s="1"/>
  <c r="N19" l="1"/>
  <c r="O48"/>
  <c r="Q48" s="1"/>
  <c r="P57"/>
  <c r="O78"/>
  <c r="N44"/>
  <c r="N43" s="1"/>
  <c r="J93"/>
  <c r="M93"/>
  <c r="P93" s="1"/>
  <c r="M37"/>
  <c r="O37" s="1"/>
  <c r="O36" s="1"/>
  <c r="O19" s="1"/>
  <c r="L93"/>
  <c r="E85"/>
  <c r="G85" s="1"/>
  <c r="I85" s="1"/>
  <c r="L48"/>
  <c r="K109"/>
  <c r="L45"/>
  <c r="M78"/>
  <c r="M39"/>
  <c r="P39" s="1"/>
  <c r="M36"/>
  <c r="M34"/>
  <c r="P34" s="1"/>
  <c r="M20"/>
  <c r="P20" s="1"/>
  <c r="M29"/>
  <c r="P29" s="1"/>
  <c r="M24"/>
  <c r="P24" s="1"/>
  <c r="M22"/>
  <c r="P22" s="1"/>
  <c r="L78"/>
  <c r="L39"/>
  <c r="L36"/>
  <c r="L34"/>
  <c r="L29"/>
  <c r="L24"/>
  <c r="L22"/>
  <c r="L20"/>
  <c r="J112"/>
  <c r="K99"/>
  <c r="K107"/>
  <c r="K71"/>
  <c r="K72"/>
  <c r="K73"/>
  <c r="K74"/>
  <c r="K75"/>
  <c r="K76"/>
  <c r="N114" l="1"/>
  <c r="N116" s="1"/>
  <c r="P48"/>
  <c r="P78"/>
  <c r="O44"/>
  <c r="O43" s="1"/>
  <c r="L44"/>
  <c r="L43" s="1"/>
  <c r="M44"/>
  <c r="M43" s="1"/>
  <c r="L19"/>
  <c r="M19"/>
  <c r="P19" s="1"/>
  <c r="J85"/>
  <c r="K85" s="1"/>
  <c r="K23"/>
  <c r="K25"/>
  <c r="K26"/>
  <c r="K27"/>
  <c r="K28"/>
  <c r="K30"/>
  <c r="K31"/>
  <c r="K32"/>
  <c r="K33"/>
  <c r="K35"/>
  <c r="K38"/>
  <c r="K40"/>
  <c r="K41"/>
  <c r="K42"/>
  <c r="K46"/>
  <c r="K45" s="1"/>
  <c r="K94"/>
  <c r="K96"/>
  <c r="K111"/>
  <c r="K112"/>
  <c r="M114" l="1"/>
  <c r="M116" s="1"/>
  <c r="L114"/>
  <c r="L116" s="1"/>
  <c r="O114"/>
  <c r="O116" s="1"/>
  <c r="P43"/>
  <c r="O115" l="1"/>
  <c r="I110"/>
  <c r="K110" s="1"/>
  <c r="J45"/>
  <c r="J39"/>
  <c r="J36"/>
  <c r="J34"/>
  <c r="J29"/>
  <c r="J24"/>
  <c r="J22"/>
  <c r="J20"/>
  <c r="I58"/>
  <c r="K58" s="1"/>
  <c r="I57"/>
  <c r="K57" s="1"/>
  <c r="I56"/>
  <c r="H93"/>
  <c r="H48"/>
  <c r="I68"/>
  <c r="K68" s="1"/>
  <c r="I92"/>
  <c r="I108"/>
  <c r="K108" s="1"/>
  <c r="J92" l="1"/>
  <c r="K92" s="1"/>
  <c r="J56"/>
  <c r="K56" s="1"/>
  <c r="J19"/>
  <c r="H20"/>
  <c r="I21"/>
  <c r="I20" l="1"/>
  <c r="K20" s="1"/>
  <c r="K21"/>
  <c r="H36"/>
  <c r="H19" s="1"/>
  <c r="G36"/>
  <c r="I37"/>
  <c r="I36" l="1"/>
  <c r="K36" s="1"/>
  <c r="K37"/>
  <c r="I95"/>
  <c r="I93" s="1"/>
  <c r="I70"/>
  <c r="K70" s="1"/>
  <c r="I67"/>
  <c r="K67" s="1"/>
  <c r="I66"/>
  <c r="K66" s="1"/>
  <c r="I63"/>
  <c r="K63" s="1"/>
  <c r="I60"/>
  <c r="K60" s="1"/>
  <c r="I54"/>
  <c r="K54" s="1"/>
  <c r="I50"/>
  <c r="K50" s="1"/>
  <c r="K95" l="1"/>
  <c r="H78"/>
  <c r="H45"/>
  <c r="I39"/>
  <c r="K39" s="1"/>
  <c r="I34"/>
  <c r="K34" s="1"/>
  <c r="I29"/>
  <c r="K29" s="1"/>
  <c r="I24"/>
  <c r="K24" s="1"/>
  <c r="I22"/>
  <c r="K22" s="1"/>
  <c r="G53"/>
  <c r="I53" s="1"/>
  <c r="K53" s="1"/>
  <c r="G52"/>
  <c r="I52" s="1"/>
  <c r="K52" s="1"/>
  <c r="C22"/>
  <c r="E22"/>
  <c r="G22"/>
  <c r="C24"/>
  <c r="E24"/>
  <c r="G24"/>
  <c r="C29"/>
  <c r="E29"/>
  <c r="G29"/>
  <c r="C34"/>
  <c r="E34"/>
  <c r="G34"/>
  <c r="C36"/>
  <c r="E36"/>
  <c r="C39"/>
  <c r="G39"/>
  <c r="E40"/>
  <c r="E39" s="1"/>
  <c r="C45"/>
  <c r="D45"/>
  <c r="F45"/>
  <c r="E46"/>
  <c r="G46" s="1"/>
  <c r="C48"/>
  <c r="D48"/>
  <c r="F48"/>
  <c r="E49"/>
  <c r="G49" s="1"/>
  <c r="I49" s="1"/>
  <c r="G51"/>
  <c r="I51" s="1"/>
  <c r="K51" s="1"/>
  <c r="G55"/>
  <c r="I55" s="1"/>
  <c r="K55" s="1"/>
  <c r="E59"/>
  <c r="G59" s="1"/>
  <c r="I59" s="1"/>
  <c r="K59" s="1"/>
  <c r="G60"/>
  <c r="G61"/>
  <c r="I61" s="1"/>
  <c r="K61" s="1"/>
  <c r="G62"/>
  <c r="I62" s="1"/>
  <c r="K62" s="1"/>
  <c r="E64"/>
  <c r="G64" s="1"/>
  <c r="I64" s="1"/>
  <c r="K64" s="1"/>
  <c r="E65"/>
  <c r="G65" s="1"/>
  <c r="I65" s="1"/>
  <c r="K65" s="1"/>
  <c r="E68"/>
  <c r="E69"/>
  <c r="G69" s="1"/>
  <c r="I69" s="1"/>
  <c r="K69" s="1"/>
  <c r="C78"/>
  <c r="D78"/>
  <c r="F78"/>
  <c r="E79"/>
  <c r="E80"/>
  <c r="G80" s="1"/>
  <c r="I80" s="1"/>
  <c r="K80" s="1"/>
  <c r="E81"/>
  <c r="G81" s="1"/>
  <c r="I81" s="1"/>
  <c r="K81" s="1"/>
  <c r="E82"/>
  <c r="G82" s="1"/>
  <c r="I82" s="1"/>
  <c r="K82" s="1"/>
  <c r="E83"/>
  <c r="G83" s="1"/>
  <c r="I83" s="1"/>
  <c r="K83" s="1"/>
  <c r="E84"/>
  <c r="G84" s="1"/>
  <c r="I84" s="1"/>
  <c r="K84" s="1"/>
  <c r="E86"/>
  <c r="G86" s="1"/>
  <c r="I86" s="1"/>
  <c r="E87"/>
  <c r="G87" s="1"/>
  <c r="I87" s="1"/>
  <c r="K87" s="1"/>
  <c r="E88"/>
  <c r="G88" s="1"/>
  <c r="I88" s="1"/>
  <c r="K88" s="1"/>
  <c r="E89"/>
  <c r="G89" s="1"/>
  <c r="I89" s="1"/>
  <c r="K89" s="1"/>
  <c r="E90"/>
  <c r="G90" s="1"/>
  <c r="I90" s="1"/>
  <c r="K90" s="1"/>
  <c r="E91"/>
  <c r="G91" s="1"/>
  <c r="I91" s="1"/>
  <c r="K91" s="1"/>
  <c r="E92"/>
  <c r="C93"/>
  <c r="F93"/>
  <c r="D94"/>
  <c r="E94" s="1"/>
  <c r="E95"/>
  <c r="G95" s="1"/>
  <c r="E96"/>
  <c r="G96" s="1"/>
  <c r="E110"/>
  <c r="G110" s="1"/>
  <c r="E111"/>
  <c r="G111" s="1"/>
  <c r="E112"/>
  <c r="G112" s="1"/>
  <c r="K93" l="1"/>
  <c r="J86"/>
  <c r="J78" s="1"/>
  <c r="I48"/>
  <c r="J49"/>
  <c r="J48" s="1"/>
  <c r="H44"/>
  <c r="H43" s="1"/>
  <c r="G45"/>
  <c r="G48"/>
  <c r="I19"/>
  <c r="K19" s="1"/>
  <c r="E45"/>
  <c r="C44"/>
  <c r="C43" s="1"/>
  <c r="E19"/>
  <c r="E48"/>
  <c r="C19"/>
  <c r="E78"/>
  <c r="F44"/>
  <c r="F43" s="1"/>
  <c r="F114" s="1"/>
  <c r="G19"/>
  <c r="G94"/>
  <c r="G93" s="1"/>
  <c r="E93"/>
  <c r="G79"/>
  <c r="I79" s="1"/>
  <c r="K79" s="1"/>
  <c r="D93"/>
  <c r="D44" s="1"/>
  <c r="D43" s="1"/>
  <c r="D114" s="1"/>
  <c r="J44" l="1"/>
  <c r="J43" s="1"/>
  <c r="J114" s="1"/>
  <c r="J116" s="1"/>
  <c r="K49"/>
  <c r="K48" s="1"/>
  <c r="K86"/>
  <c r="H114"/>
  <c r="G78"/>
  <c r="G44" s="1"/>
  <c r="E44"/>
  <c r="E43" s="1"/>
  <c r="C114"/>
  <c r="G43" l="1"/>
  <c r="G114" s="1"/>
  <c r="E114"/>
  <c r="I45" l="1"/>
  <c r="I78" l="1"/>
  <c r="K78" s="1"/>
  <c r="K44" l="1"/>
  <c r="K43" s="1"/>
  <c r="I44"/>
  <c r="I43" s="1"/>
  <c r="I114" s="1"/>
  <c r="I116" s="1"/>
  <c r="K114" l="1"/>
  <c r="K116" s="1"/>
</calcChain>
</file>

<file path=xl/sharedStrings.xml><?xml version="1.0" encoding="utf-8"?>
<sst xmlns="http://schemas.openxmlformats.org/spreadsheetml/2006/main" count="426" uniqueCount="171">
  <si>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</si>
  <si>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</si>
  <si>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</si>
  <si>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</si>
  <si>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</si>
  <si>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</si>
  <si>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</si>
  <si>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</si>
  <si>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</si>
  <si>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</si>
  <si>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</si>
  <si>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</si>
  <si>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</si>
  <si>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</si>
  <si>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</si>
  <si>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</si>
  <si>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</si>
  <si>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</si>
  <si>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</si>
  <si>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</si>
  <si>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</si>
  <si>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</si>
  <si>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</si>
  <si>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</si>
  <si>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</si>
  <si>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</si>
  <si>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</si>
  <si>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</si>
  <si>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</si>
  <si>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</si>
  <si>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</si>
  <si>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</si>
  <si>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</si>
  <si>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</si>
  <si>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</si>
  <si>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</si>
  <si>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</si>
  <si>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</si>
  <si>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</si>
  <si>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</si>
  <si>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</si>
  <si>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</si>
  <si>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</si>
  <si>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</si>
  <si>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</si>
  <si>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</si>
  <si>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</si>
  <si>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</si>
  <si>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</si>
  <si>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</si>
  <si>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</si>
  <si>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</si>
  <si>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</si>
  <si>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</si>
  <si>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</si>
  <si>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</si>
  <si>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</si>
  <si>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</si>
  <si>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</si>
  <si>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</si>
  <si>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</si>
  <si>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</si>
  <si>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</si>
  <si>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</si>
  <si>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</si>
  <si>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</si>
  <si>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</si>
  <si>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</si>
  <si>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</si>
  <si>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</si>
  <si>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</si>
  <si>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</si>
  <si>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</si>
  <si>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</si>
  <si>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</si>
  <si>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</si>
  <si>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</si>
  <si>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</si>
  <si>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</si>
  <si>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</si>
  <si>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</si>
  <si>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</si>
  <si>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</si>
  <si>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</si>
  <si>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</si>
  <si>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</si>
  <si>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</si>
  <si>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</si>
  <si>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</si>
  <si>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</si>
  <si>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</si>
  <si>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</si>
  <si>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</si>
  <si>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</si>
  <si>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</si>
  <si>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</si>
  <si>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</si>
  <si>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</si>
  <si>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</si>
  <si>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</si>
  <si>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</si>
  <si>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</si>
  <si>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</si>
  <si>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</si>
  <si>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</si>
  <si>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</si>
  <si>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</si>
  <si>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</si>
  <si>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</si>
  <si>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</si>
  <si>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</si>
  <si>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</si>
  <si>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</si>
  <si>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</si>
  <si>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</si>
  <si>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</si>
  <si>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</si>
  <si>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</si>
  <si>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 xml:space="preserve"> Субсидии на создание в общеобразовательных организациях,расположенных в с/местности,условий для занятий физкультурой и спортом</t>
  </si>
  <si>
    <t>2 02 25097 05 0000 150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</si>
  <si>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</si>
  <si>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</si>
  <si>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>2 02 25 567 05 0000 151</t>
  </si>
  <si>
    <t>Субсидии бюджетам муниципальных районов на реализацию мероприятий по устойчивому развитию сельских территорий  (ФБ)</t>
  </si>
  <si>
    <t>Субсидии бюджетам муниципальных районов на реализацию мероприятий по устойчивому развитию сельских территорий  (ОБ)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</si>
  <si>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</si>
  <si>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бюджету МР на оснащение муниципальных общеобразовательных организаций специальными транспортными средствами для перевозки детей</t>
  </si>
  <si>
    <t>Субсидии бюджету МР на капитальный ремонт зданий дошкольных общеобразовательных организаций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</si>
  <si>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</si>
  <si>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 xml:space="preserve">    Доходы от оказания платных услуг (работ)</t>
  </si>
  <si>
    <t>1 13 01000 00 0000 130</t>
  </si>
  <si>
    <t xml:space="preserve">Межбюджетные трансферты,передаваемые бюджету муниц.района на решение вопросов дорожной деятельности (дорожный фонд- остатки) </t>
  </si>
  <si>
    <t>Субсидии на установку и обслуживание систем видеонаблюдений в муниципальных образовательных организациях</t>
  </si>
  <si>
    <t>Субсидии на установку ограждений территорий муниципальных образовательных организаций</t>
  </si>
  <si>
    <t>Субсидии на реализацию муниципальных программ поддержки социально ориентированных некоммерческих организаций</t>
  </si>
  <si>
    <t>Субсидия бюджету МО на реализацию мероприятий в сфере обращения с отходами производства и потребления, ТКО</t>
  </si>
  <si>
    <t>Субсидии бюджету МО на реализацию мероприятий по содействию трудоустройству несовершеннолетних граждан на территории АО</t>
  </si>
  <si>
    <t>Субсидии бюджету  муниципальных районов на комплектование книжных фондов библиотек МО АО</t>
  </si>
  <si>
    <t xml:space="preserve">Субсидии бюджетам муниципальных районов в рамках  ГП АО "Культура Русского Севера (2013-2024гг) на ремонт зданий муниципальных учреждений культуры </t>
  </si>
  <si>
    <t>Иные межбюджетные трансферты из резервного фонда Правительства АО для МБОУ "ОСОШ №1" (ремонт спортзала)</t>
  </si>
  <si>
    <t>Иные межбюджетные трансферты бюджету МО в целях поощрения за прирост поступления в областной бюджет налога по упрощеной системе налогообложения</t>
  </si>
  <si>
    <t>2</t>
  </si>
  <si>
    <t xml:space="preserve">  Субсидия бюджету МО на укрепление материально-технической базы муниц.дошкольных образовательных учреждений</t>
  </si>
  <si>
    <t>Субвенция бюджету МО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</si>
  <si>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Межбюджетные трансферты,передаваемые бюджету мун.района на мероприятия в сфере обращ.с ТКО п.Октябрьский за счет средств бюджета МО "Октябрьское"</t>
  </si>
  <si>
    <t>Иные межбюджетные трансферты из резервного фонда Правительства АО для приобретения книг для библиотек</t>
  </si>
  <si>
    <t>Иные межбюджетные трансферты из резервного фонда Правительства АО на ремонт кровли здания д/с Аленушка</t>
  </si>
  <si>
    <t>Иные межбюджетные трансферты из резервного фонда Правительства АО на ремонт крыши Творческой гостиной в д.Вежа МО "Березницкое"</t>
  </si>
  <si>
    <t>Иные межбюджетные трансферты из резервного фонда Правительства АО на замену пожарной двери и окон в ДШИ "Радуга"</t>
  </si>
  <si>
    <t>Иные межбюджетные трансферты из резервного фонда Правительства АО на приобретение костюмов для МБУК "Октябрьский ЦДК"</t>
  </si>
  <si>
    <t>Иные межбюджетные трансферты из резервного фонда Правительства АО на ремонт туалетных комнат в Малодорском доме культуры</t>
  </si>
  <si>
    <t>Дотация на поддержку мер по обеспечению сбалансированности местных бюджетов</t>
  </si>
  <si>
    <t>2 02 15002 05 0000 151</t>
  </si>
  <si>
    <t>Иные межбюджетные трансферты из резервного фонда Правительства АО на разработку проектной документации для лыжероллерной трассы для ОСШ №2</t>
  </si>
  <si>
    <t>Иные межбюджетные трансферты бюджету МО на софинансирование  работ по обустройству  плоскостных спортивных сооружений, объектов город. инфрастр. и парковых и рекреационных зон мун образований от МО Киземское</t>
  </si>
  <si>
    <t>Иные межбюджетные трансферты бюджету МО  на софинансирование работ по ремонту автомобильных дорог п.Октябрьский за счет средств бюджета МО "Октябрьское"</t>
  </si>
  <si>
    <t>Утверждено   -       бюджеты муниципальных районов</t>
  </si>
  <si>
    <t>Платежи от государственных и муниципальных унитарных предприятий</t>
  </si>
  <si>
    <t>1 11 07015 05 0000 120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</si>
  <si>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</si>
  <si>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</si>
  <si>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НЕНАЛОГОВЫЕ ДОХОДЫ</t>
  </si>
  <si>
    <t>1 17 00000 00 0000 000</t>
  </si>
  <si>
    <t>Исполнено  -       бюджеты муниципальных районов</t>
  </si>
  <si>
    <t>Иные межбюджетные трансферты из резервного фонда Правительства АО на ремонт подвесного моста в п.Студеней МО "Плосское"</t>
  </si>
  <si>
    <t>Субсидия бюджету МО на содержание мест (площадок) накопления твердых коммунальных отзодов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</si>
  <si>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КРК</t>
    </r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</si>
  <si>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ГО ЧС</t>
    </r>
  </si>
  <si>
    <t>Приложение №4</t>
  </si>
  <si>
    <t>Отчет о  поступлении доходов в бюджет  муниципального образования                                                                  "Устьянский муниципальный район"  за 2019 год</t>
  </si>
  <si>
    <t>Собрания депутатов №235 от 26 июня 2020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</si>
</sst>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3" applyFont="1" applyFill="1"/>
    <xf numFmtId="0" fontId="6" fillId="0" borderId="3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/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0" fontId="6" fillId="0" borderId="1" xfId="3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right" indent="1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/>
    <xf numFmtId="4" fontId="3" fillId="2" borderId="0" xfId="3" applyNumberFormat="1" applyFont="1" applyFill="1"/>
    <xf numFmtId="0" fontId="3" fillId="0" borderId="0" xfId="3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right"/>
    </xf>
    <xf numFmtId="4" fontId="7" fillId="0" borderId="2" xfId="3" applyNumberFormat="1" applyFont="1" applyFill="1" applyBorder="1" applyAlignment="1">
      <alignment horizontal="right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/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4" fontId="11" fillId="0" borderId="0" xfId="3" applyNumberFormat="1" applyFont="1" applyFill="1" applyAlignment="1">
      <alignment vertical="center"/>
    </xf>
    <xf numFmtId="0" fontId="7" fillId="0" borderId="1" xfId="3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/>
    </xf>
    <xf numFmtId="49" fontId="3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/>
    </xf>
    <xf numFmtId="4" fontId="7" fillId="3" borderId="1" xfId="3" applyNumberFormat="1" applyFont="1" applyFill="1" applyBorder="1" applyAlignment="1">
      <alignment horizontal="right" vertical="center" indent="1"/>
    </xf>
    <xf numFmtId="4" fontId="7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/>
    </xf>
    <xf numFmtId="4" fontId="10" fillId="0" borderId="0" xfId="3" applyNumberFormat="1" applyFont="1" applyFill="1" applyAlignment="1">
      <alignment vertical="center"/>
    </xf>
    <xf numFmtId="4" fontId="12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 inden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NumberFormat="1" applyFont="1" applyFill="1" applyBorder="1" applyAlignment="1">
      <alignment horizontal="left" vertical="top" wrapText="1" indent="1"/>
    </xf>
    <xf numFmtId="4" fontId="9" fillId="0" borderId="1" xfId="3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0" xfId="3" applyFont="1" applyFill="1" applyAlignment="1">
      <alignment horizontal="left" vertical="top"/>
    </xf>
    <xf numFmtId="0" fontId="13" fillId="0" borderId="0" xfId="0" applyFont="1" applyAlignment="1"/>
    <xf numFmtId="0" fontId="3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NumberFormat="1" applyFont="1" applyFill="1" applyBorder="1" applyAlignment="1">
      <alignment vertical="center" wrapText="1"/>
    </xf>
    <xf numFmtId="4" fontId="3" fillId="0" borderId="1" xfId="3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top" wrapText="1"/>
    </xf>
    <xf numFmtId="4" fontId="3" fillId="0" borderId="6" xfId="3" applyNumberFormat="1" applyFont="1" applyFill="1" applyBorder="1" applyAlignment="1">
      <alignment horizontal="center" vertical="top" wrapText="1"/>
    </xf>
    <xf numFmtId="4" fontId="3" fillId="2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 wrapText="1"/>
    </xf>
    <xf numFmtId="0" fontId="13" fillId="0" borderId="0" xfId="0" applyFont="1" applyAlignment="1"/>
    <xf numFmtId="4" fontId="3" fillId="2" borderId="0" xfId="1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4" fontId="10" fillId="0" borderId="7" xfId="3" applyNumberFormat="1" applyFont="1" applyFill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49" fontId="3" fillId="0" borderId="5" xfId="3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/>
    </xf>
    <xf numFmtId="4" fontId="3" fillId="2" borderId="6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0"/>
  <sheetViews>
    <sheetView tabSelected="1" view="pageBreakPreview" topLeftCell="A100" zoomScaleSheetLayoutView="100" workbookViewId="0">
      <selection activeCell="A5" sqref="A5:P5"/>
    </sheetView>
  </sheetViews>
  <sheetFormatPr defaultColWidth="9.140625" defaultRowHeight="12.75"/>
  <cols>
    <col min="1" max="1" width="56.42578125" style="18" customWidth="1"/>
    <col min="2" max="2" width="20.1406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7" style="6" hidden="1" customWidth="1"/>
    <col min="10" max="10" width="14.28515625" style="6" hidden="1" customWidth="1"/>
    <col min="11" max="11" width="17" style="6" hidden="1" customWidth="1"/>
    <col min="12" max="12" width="14.85546875" style="13" hidden="1" customWidth="1"/>
    <col min="13" max="13" width="14.42578125" style="13" hidden="1" customWidth="1"/>
    <col min="14" max="14" width="15.5703125" style="6" hidden="1" customWidth="1"/>
    <col min="15" max="16" width="17" style="14" customWidth="1"/>
    <col min="17" max="17" width="13.7109375" style="1" customWidth="1"/>
    <col min="18" max="16384" width="9.140625" style="1"/>
  </cols>
  <sheetData>
    <row r="1" spans="1:16" ht="12.75" customHeight="1">
      <c r="A1" s="66" t="s">
        <v>168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2.75" customHeight="1">
      <c r="A2" s="66" t="s">
        <v>79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6.899999999999999" customHeight="1">
      <c r="A3" s="68" t="s">
        <v>170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20.4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37.5" customHeight="1">
      <c r="A5" s="71" t="s">
        <v>169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2.75" customHeight="1">
      <c r="A6" s="69" t="s">
        <v>78</v>
      </c>
      <c r="B6" s="70" t="s">
        <v>77</v>
      </c>
      <c r="C6" s="64" t="s">
        <v>76</v>
      </c>
      <c r="D6" s="63" t="s">
        <v>94</v>
      </c>
      <c r="E6" s="64" t="s">
        <v>95</v>
      </c>
      <c r="F6" s="63" t="s">
        <v>94</v>
      </c>
      <c r="G6" s="64" t="s">
        <v>95</v>
      </c>
      <c r="H6" s="65" t="s">
        <v>94</v>
      </c>
      <c r="I6" s="60" t="s">
        <v>95</v>
      </c>
      <c r="J6" s="60" t="s">
        <v>94</v>
      </c>
      <c r="K6" s="60" t="s">
        <v>95</v>
      </c>
      <c r="L6" s="60" t="s">
        <v>94</v>
      </c>
      <c r="M6" s="60" t="s">
        <v>95</v>
      </c>
      <c r="N6" s="60" t="s">
        <v>94</v>
      </c>
      <c r="O6" s="61" t="s">
        <v>156</v>
      </c>
      <c r="P6" s="61" t="s">
        <v>163</v>
      </c>
    </row>
    <row r="7" spans="1:16" ht="38.450000000000003" customHeight="1">
      <c r="A7" s="69"/>
      <c r="B7" s="70"/>
      <c r="C7" s="64"/>
      <c r="D7" s="63"/>
      <c r="E7" s="64"/>
      <c r="F7" s="63"/>
      <c r="G7" s="64"/>
      <c r="H7" s="65"/>
      <c r="I7" s="60"/>
      <c r="J7" s="60"/>
      <c r="K7" s="60"/>
      <c r="L7" s="60"/>
      <c r="M7" s="60"/>
      <c r="N7" s="60"/>
      <c r="O7" s="62"/>
      <c r="P7" s="62"/>
    </row>
    <row r="8" spans="1:16" s="17" customFormat="1" ht="10.5" customHeight="1">
      <c r="A8" s="53">
        <v>1</v>
      </c>
      <c r="B8" s="51" t="s">
        <v>141</v>
      </c>
      <c r="C8" s="52"/>
      <c r="D8" s="52"/>
      <c r="E8" s="52"/>
      <c r="F8" s="52"/>
      <c r="G8" s="52"/>
      <c r="H8" s="50"/>
      <c r="I8" s="50">
        <v>3</v>
      </c>
      <c r="J8" s="50">
        <v>4</v>
      </c>
      <c r="K8" s="50">
        <v>5</v>
      </c>
      <c r="L8" s="50">
        <v>4</v>
      </c>
      <c r="M8" s="50">
        <v>5</v>
      </c>
      <c r="N8" s="50">
        <v>4</v>
      </c>
      <c r="O8" s="50">
        <v>5</v>
      </c>
      <c r="P8" s="50">
        <v>5</v>
      </c>
    </row>
    <row r="9" spans="1:16" s="4" customFormat="1">
      <c r="A9" s="23" t="s">
        <v>0</v>
      </c>
      <c r="B9" s="32" t="s">
        <v>1</v>
      </c>
      <c r="C9" s="25">
        <f>C10+C12+C14+C18+C20+C26+C28+C31+C34</f>
        <v>201376279</v>
      </c>
      <c r="D9" s="25"/>
      <c r="E9" s="25">
        <f t="shared" ref="E9:J9" si="0">E10+E12+E14+E18+E20+E26+E28+E31+E34</f>
        <v>201678779</v>
      </c>
      <c r="F9" s="25"/>
      <c r="G9" s="25">
        <f t="shared" si="0"/>
        <v>201678779</v>
      </c>
      <c r="H9" s="26">
        <f t="shared" si="0"/>
        <v>16002363.060000001</v>
      </c>
      <c r="I9" s="27">
        <f t="shared" si="0"/>
        <v>217681142.06</v>
      </c>
      <c r="J9" s="27">
        <f t="shared" si="0"/>
        <v>9086450.2799999993</v>
      </c>
      <c r="K9" s="27">
        <f>SUM(I9:J9)</f>
        <v>226767592.34</v>
      </c>
      <c r="L9" s="27">
        <f t="shared" ref="L9:N9" si="1">L10+L12+L14+L18+L20+L26+L28+L31+L34</f>
        <v>19951.560000000001</v>
      </c>
      <c r="M9" s="27">
        <f>M10+M12+M14+M18+M20+M26+M28+M31+M34</f>
        <v>226787543.90000001</v>
      </c>
      <c r="N9" s="27">
        <f t="shared" si="1"/>
        <v>0</v>
      </c>
      <c r="O9" s="27">
        <f>O10+O12+O14+O18+O20+O26+O28+O31+O34</f>
        <v>226787543.90000001</v>
      </c>
      <c r="P9" s="27">
        <f>P10+P12+P14+P18+P19+P20+P26+P28+P31+P34+P35</f>
        <v>267776613.68000001</v>
      </c>
    </row>
    <row r="10" spans="1:16" s="4" customFormat="1">
      <c r="A10" s="23" t="s">
        <v>2</v>
      </c>
      <c r="B10" s="32" t="s">
        <v>3</v>
      </c>
      <c r="C10" s="25">
        <v>133094588</v>
      </c>
      <c r="D10" s="25"/>
      <c r="E10" s="25">
        <v>133094588</v>
      </c>
      <c r="F10" s="25"/>
      <c r="G10" s="25">
        <v>133094588</v>
      </c>
      <c r="H10" s="26">
        <f>H11</f>
        <v>15946000</v>
      </c>
      <c r="I10" s="27">
        <f>I11</f>
        <v>149040588</v>
      </c>
      <c r="J10" s="27">
        <f t="shared" ref="J10" si="2">J11</f>
        <v>9086450.2799999993</v>
      </c>
      <c r="K10" s="27">
        <f t="shared" ref="K10:K84" si="3">SUM(I10:J10)</f>
        <v>158127038.28</v>
      </c>
      <c r="L10" s="27">
        <f t="shared" ref="L10:N10" si="4">L11</f>
        <v>0</v>
      </c>
      <c r="M10" s="27">
        <f>M11</f>
        <v>158127038.28</v>
      </c>
      <c r="N10" s="27">
        <f t="shared" si="4"/>
        <v>0</v>
      </c>
      <c r="O10" s="27">
        <f>O11</f>
        <v>158127038.28</v>
      </c>
      <c r="P10" s="27">
        <f>P11</f>
        <v>189917026.37</v>
      </c>
    </row>
    <row r="11" spans="1:16">
      <c r="A11" s="54" t="s">
        <v>4</v>
      </c>
      <c r="B11" s="28" t="s">
        <v>5</v>
      </c>
      <c r="C11" s="29">
        <v>133094588</v>
      </c>
      <c r="D11" s="29"/>
      <c r="E11" s="29">
        <v>133094588</v>
      </c>
      <c r="F11" s="29"/>
      <c r="G11" s="29">
        <v>133094588</v>
      </c>
      <c r="H11" s="30">
        <v>15946000</v>
      </c>
      <c r="I11" s="31">
        <f>133094588+H11</f>
        <v>149040588</v>
      </c>
      <c r="J11" s="31">
        <v>9086450.2799999993</v>
      </c>
      <c r="K11" s="31">
        <f t="shared" si="3"/>
        <v>158127038.28</v>
      </c>
      <c r="L11" s="31"/>
      <c r="M11" s="31">
        <v>158127038.28</v>
      </c>
      <c r="N11" s="31"/>
      <c r="O11" s="31">
        <v>158127038.28</v>
      </c>
      <c r="P11" s="31">
        <v>189917026.37</v>
      </c>
    </row>
    <row r="12" spans="1:16" s="4" customFormat="1" ht="34.15" customHeight="1">
      <c r="A12" s="23" t="s">
        <v>6</v>
      </c>
      <c r="B12" s="32" t="s">
        <v>7</v>
      </c>
      <c r="C12" s="25">
        <f>C13</f>
        <v>22554241</v>
      </c>
      <c r="D12" s="25"/>
      <c r="E12" s="25">
        <f t="shared" ref="E12:J12" si="5">E13</f>
        <v>22554241</v>
      </c>
      <c r="F12" s="25"/>
      <c r="G12" s="25">
        <f t="shared" si="5"/>
        <v>22554241</v>
      </c>
      <c r="H12" s="26"/>
      <c r="I12" s="27">
        <f t="shared" si="5"/>
        <v>22554241</v>
      </c>
      <c r="J12" s="27">
        <f t="shared" si="5"/>
        <v>0</v>
      </c>
      <c r="K12" s="27">
        <f t="shared" si="3"/>
        <v>22554241</v>
      </c>
      <c r="L12" s="27">
        <f t="shared" ref="L12:N12" si="6">L13</f>
        <v>0</v>
      </c>
      <c r="M12" s="27">
        <f>M13</f>
        <v>22554241</v>
      </c>
      <c r="N12" s="27">
        <f t="shared" si="6"/>
        <v>0</v>
      </c>
      <c r="O12" s="27">
        <f>O13</f>
        <v>22554241</v>
      </c>
      <c r="P12" s="27">
        <f>P13</f>
        <v>24601029.16</v>
      </c>
    </row>
    <row r="13" spans="1:16" ht="25.5">
      <c r="A13" s="54" t="s">
        <v>8</v>
      </c>
      <c r="B13" s="28" t="s">
        <v>9</v>
      </c>
      <c r="C13" s="29">
        <v>22554241</v>
      </c>
      <c r="D13" s="29"/>
      <c r="E13" s="29">
        <v>22554241</v>
      </c>
      <c r="F13" s="29"/>
      <c r="G13" s="29">
        <v>22554241</v>
      </c>
      <c r="H13" s="30"/>
      <c r="I13" s="31">
        <v>22554241</v>
      </c>
      <c r="J13" s="31"/>
      <c r="K13" s="31">
        <f t="shared" si="3"/>
        <v>22554241</v>
      </c>
      <c r="L13" s="31"/>
      <c r="M13" s="31">
        <v>22554241</v>
      </c>
      <c r="N13" s="31"/>
      <c r="O13" s="31">
        <v>22554241</v>
      </c>
      <c r="P13" s="31">
        <v>24601029.16</v>
      </c>
    </row>
    <row r="14" spans="1:16" s="4" customFormat="1">
      <c r="A14" s="23" t="s">
        <v>10</v>
      </c>
      <c r="B14" s="32" t="s">
        <v>11</v>
      </c>
      <c r="C14" s="25">
        <f>SUM(C15:C17)</f>
        <v>23509450</v>
      </c>
      <c r="D14" s="25"/>
      <c r="E14" s="25">
        <f t="shared" ref="E14:G14" si="7">SUM(E15:E17)</f>
        <v>23509450</v>
      </c>
      <c r="F14" s="25"/>
      <c r="G14" s="25">
        <f t="shared" si="7"/>
        <v>23509450</v>
      </c>
      <c r="H14" s="26"/>
      <c r="I14" s="27">
        <f t="shared" ref="I14:J14" si="8">SUM(I15:I17)</f>
        <v>23509450</v>
      </c>
      <c r="J14" s="27">
        <f t="shared" si="8"/>
        <v>0</v>
      </c>
      <c r="K14" s="27">
        <f t="shared" si="3"/>
        <v>23509450</v>
      </c>
      <c r="L14" s="27">
        <f t="shared" ref="L14:N14" si="9">SUM(L15:L17)</f>
        <v>0</v>
      </c>
      <c r="M14" s="27">
        <f>SUM(M15:M17)</f>
        <v>23509450</v>
      </c>
      <c r="N14" s="27">
        <f t="shared" si="9"/>
        <v>0</v>
      </c>
      <c r="O14" s="27">
        <f>SUM(O15:O17)</f>
        <v>23509450</v>
      </c>
      <c r="P14" s="27">
        <f>SUM(P15:P17)</f>
        <v>23550254.810000002</v>
      </c>
    </row>
    <row r="15" spans="1:16" ht="25.5">
      <c r="A15" s="54" t="s">
        <v>12</v>
      </c>
      <c r="B15" s="28" t="s">
        <v>13</v>
      </c>
      <c r="C15" s="29">
        <v>23430815</v>
      </c>
      <c r="D15" s="29"/>
      <c r="E15" s="29">
        <v>23430815</v>
      </c>
      <c r="F15" s="29"/>
      <c r="G15" s="29">
        <v>23430815</v>
      </c>
      <c r="H15" s="30"/>
      <c r="I15" s="31">
        <v>23430815</v>
      </c>
      <c r="J15" s="31"/>
      <c r="K15" s="31">
        <f t="shared" si="3"/>
        <v>23430815</v>
      </c>
      <c r="L15" s="31"/>
      <c r="M15" s="31">
        <v>23430815</v>
      </c>
      <c r="N15" s="31"/>
      <c r="O15" s="31">
        <v>23430815</v>
      </c>
      <c r="P15" s="31">
        <v>23435854.59</v>
      </c>
    </row>
    <row r="16" spans="1:16">
      <c r="A16" s="54" t="s">
        <v>14</v>
      </c>
      <c r="B16" s="28" t="s">
        <v>15</v>
      </c>
      <c r="C16" s="29">
        <v>10576</v>
      </c>
      <c r="D16" s="29"/>
      <c r="E16" s="29">
        <v>10576</v>
      </c>
      <c r="F16" s="29"/>
      <c r="G16" s="29">
        <v>10576</v>
      </c>
      <c r="H16" s="30"/>
      <c r="I16" s="31">
        <v>10576</v>
      </c>
      <c r="J16" s="31"/>
      <c r="K16" s="31">
        <f t="shared" si="3"/>
        <v>10576</v>
      </c>
      <c r="L16" s="31"/>
      <c r="M16" s="31">
        <v>10576</v>
      </c>
      <c r="N16" s="31"/>
      <c r="O16" s="31">
        <v>10576</v>
      </c>
      <c r="P16" s="31">
        <v>7362.35</v>
      </c>
    </row>
    <row r="17" spans="1:16" ht="25.5">
      <c r="A17" s="54" t="s">
        <v>16</v>
      </c>
      <c r="B17" s="28" t="s">
        <v>17</v>
      </c>
      <c r="C17" s="29">
        <v>68059</v>
      </c>
      <c r="D17" s="29"/>
      <c r="E17" s="29">
        <v>68059</v>
      </c>
      <c r="F17" s="29"/>
      <c r="G17" s="29">
        <v>68059</v>
      </c>
      <c r="H17" s="30"/>
      <c r="I17" s="31">
        <v>68059</v>
      </c>
      <c r="J17" s="31"/>
      <c r="K17" s="31">
        <f t="shared" si="3"/>
        <v>68059</v>
      </c>
      <c r="L17" s="31"/>
      <c r="M17" s="31">
        <v>68059</v>
      </c>
      <c r="N17" s="31"/>
      <c r="O17" s="31">
        <v>68059</v>
      </c>
      <c r="P17" s="31">
        <v>107037.87</v>
      </c>
    </row>
    <row r="18" spans="1:16" s="4" customFormat="1">
      <c r="A18" s="23" t="s">
        <v>18</v>
      </c>
      <c r="B18" s="32" t="s">
        <v>19</v>
      </c>
      <c r="C18" s="25">
        <v>3712000</v>
      </c>
      <c r="D18" s="25"/>
      <c r="E18" s="25">
        <v>3712000</v>
      </c>
      <c r="F18" s="25"/>
      <c r="G18" s="25">
        <v>3712000</v>
      </c>
      <c r="H18" s="26"/>
      <c r="I18" s="27">
        <v>3712000</v>
      </c>
      <c r="J18" s="27">
        <v>0</v>
      </c>
      <c r="K18" s="27">
        <f t="shared" si="3"/>
        <v>3712000</v>
      </c>
      <c r="L18" s="27">
        <v>0</v>
      </c>
      <c r="M18" s="27">
        <v>3712000</v>
      </c>
      <c r="N18" s="27">
        <v>0</v>
      </c>
      <c r="O18" s="27">
        <v>3712000</v>
      </c>
      <c r="P18" s="27">
        <v>4457080.9400000004</v>
      </c>
    </row>
    <row r="19" spans="1:16" s="4" customFormat="1" ht="42.6" customHeight="1">
      <c r="A19" s="23" t="s">
        <v>159</v>
      </c>
      <c r="B19" s="32" t="s">
        <v>160</v>
      </c>
      <c r="C19" s="25"/>
      <c r="D19" s="25"/>
      <c r="E19" s="25"/>
      <c r="F19" s="25"/>
      <c r="G19" s="25"/>
      <c r="H19" s="26"/>
      <c r="I19" s="27"/>
      <c r="J19" s="27"/>
      <c r="K19" s="27"/>
      <c r="L19" s="27"/>
      <c r="M19" s="27"/>
      <c r="N19" s="27"/>
      <c r="O19" s="27"/>
      <c r="P19" s="27">
        <v>357.09</v>
      </c>
    </row>
    <row r="20" spans="1:16" s="4" customFormat="1" ht="38.25">
      <c r="A20" s="23" t="s">
        <v>20</v>
      </c>
      <c r="B20" s="32" t="s">
        <v>21</v>
      </c>
      <c r="C20" s="25">
        <f>SUM(C21:C25)</f>
        <v>13164000</v>
      </c>
      <c r="D20" s="25"/>
      <c r="E20" s="25">
        <f t="shared" ref="E20:G20" si="10">SUM(E21:E25)</f>
        <v>13164000</v>
      </c>
      <c r="F20" s="25"/>
      <c r="G20" s="25">
        <f t="shared" si="10"/>
        <v>13164000</v>
      </c>
      <c r="H20" s="26"/>
      <c r="I20" s="27">
        <f t="shared" ref="I20:J20" si="11">SUM(I21:I25)</f>
        <v>13164000</v>
      </c>
      <c r="J20" s="27">
        <f t="shared" si="11"/>
        <v>0</v>
      </c>
      <c r="K20" s="27">
        <f t="shared" si="3"/>
        <v>13164000</v>
      </c>
      <c r="L20" s="27">
        <f t="shared" ref="L20:N20" si="12">SUM(L21:L25)</f>
        <v>0</v>
      </c>
      <c r="M20" s="27">
        <f>SUM(M21:M25)</f>
        <v>13164000</v>
      </c>
      <c r="N20" s="27">
        <f t="shared" si="12"/>
        <v>0</v>
      </c>
      <c r="O20" s="27">
        <f>SUM(O21:O25)</f>
        <v>13164000</v>
      </c>
      <c r="P20" s="27">
        <f>SUM(P21:P25)</f>
        <v>20866083.41</v>
      </c>
    </row>
    <row r="21" spans="1:16" ht="32.450000000000003" customHeight="1">
      <c r="A21" s="54" t="s">
        <v>22</v>
      </c>
      <c r="B21" s="28" t="s">
        <v>23</v>
      </c>
      <c r="C21" s="29">
        <v>9525000</v>
      </c>
      <c r="D21" s="29"/>
      <c r="E21" s="29">
        <v>9525000</v>
      </c>
      <c r="F21" s="29"/>
      <c r="G21" s="29">
        <v>9525000</v>
      </c>
      <c r="H21" s="30"/>
      <c r="I21" s="31">
        <v>9525000</v>
      </c>
      <c r="J21" s="31"/>
      <c r="K21" s="31">
        <f t="shared" si="3"/>
        <v>9525000</v>
      </c>
      <c r="L21" s="31"/>
      <c r="M21" s="31">
        <v>9525000</v>
      </c>
      <c r="N21" s="31"/>
      <c r="O21" s="31">
        <v>9525000</v>
      </c>
      <c r="P21" s="31">
        <v>14757720.550000001</v>
      </c>
    </row>
    <row r="22" spans="1:16" ht="39" customHeight="1">
      <c r="A22" s="54" t="s">
        <v>24</v>
      </c>
      <c r="B22" s="28" t="s">
        <v>25</v>
      </c>
      <c r="C22" s="29">
        <v>88000</v>
      </c>
      <c r="D22" s="29"/>
      <c r="E22" s="29">
        <v>88000</v>
      </c>
      <c r="F22" s="29"/>
      <c r="G22" s="29">
        <v>88000</v>
      </c>
      <c r="H22" s="30"/>
      <c r="I22" s="31">
        <v>88000</v>
      </c>
      <c r="J22" s="31"/>
      <c r="K22" s="31">
        <f t="shared" si="3"/>
        <v>88000</v>
      </c>
      <c r="L22" s="31"/>
      <c r="M22" s="31">
        <v>88000</v>
      </c>
      <c r="N22" s="31"/>
      <c r="O22" s="31">
        <v>88000</v>
      </c>
      <c r="P22" s="31">
        <v>360040</v>
      </c>
    </row>
    <row r="23" spans="1:16" ht="33.6" customHeight="1">
      <c r="A23" s="54" t="s">
        <v>26</v>
      </c>
      <c r="B23" s="28" t="s">
        <v>27</v>
      </c>
      <c r="C23" s="29">
        <v>668000</v>
      </c>
      <c r="D23" s="29"/>
      <c r="E23" s="29">
        <v>668000</v>
      </c>
      <c r="F23" s="29"/>
      <c r="G23" s="29">
        <v>668000</v>
      </c>
      <c r="H23" s="30"/>
      <c r="I23" s="31">
        <v>668000</v>
      </c>
      <c r="J23" s="31"/>
      <c r="K23" s="31">
        <f t="shared" si="3"/>
        <v>668000</v>
      </c>
      <c r="L23" s="31"/>
      <c r="M23" s="31">
        <v>668000</v>
      </c>
      <c r="N23" s="31"/>
      <c r="O23" s="31">
        <v>668000</v>
      </c>
      <c r="P23" s="31">
        <v>644382.26</v>
      </c>
    </row>
    <row r="24" spans="1:16" ht="30" customHeight="1">
      <c r="A24" s="54" t="s">
        <v>157</v>
      </c>
      <c r="B24" s="28" t="s">
        <v>158</v>
      </c>
      <c r="C24" s="29"/>
      <c r="D24" s="29"/>
      <c r="E24" s="29"/>
      <c r="F24" s="29"/>
      <c r="G24" s="29"/>
      <c r="H24" s="30"/>
      <c r="I24" s="31"/>
      <c r="J24" s="31"/>
      <c r="K24" s="31"/>
      <c r="L24" s="31"/>
      <c r="M24" s="31"/>
      <c r="N24" s="31"/>
      <c r="O24" s="31"/>
      <c r="P24" s="31">
        <v>36123.89</v>
      </c>
    </row>
    <row r="25" spans="1:16" ht="39" customHeight="1">
      <c r="A25" s="54" t="s">
        <v>28</v>
      </c>
      <c r="B25" s="28" t="s">
        <v>29</v>
      </c>
      <c r="C25" s="29">
        <v>2883000</v>
      </c>
      <c r="D25" s="29"/>
      <c r="E25" s="29">
        <v>2883000</v>
      </c>
      <c r="F25" s="29"/>
      <c r="G25" s="29">
        <v>2883000</v>
      </c>
      <c r="H25" s="30"/>
      <c r="I25" s="31">
        <v>2883000</v>
      </c>
      <c r="J25" s="31"/>
      <c r="K25" s="31">
        <f t="shared" si="3"/>
        <v>2883000</v>
      </c>
      <c r="L25" s="31"/>
      <c r="M25" s="31">
        <v>2883000</v>
      </c>
      <c r="N25" s="31"/>
      <c r="O25" s="31">
        <v>2883000</v>
      </c>
      <c r="P25" s="31">
        <v>5067816.71</v>
      </c>
    </row>
    <row r="26" spans="1:16" s="4" customFormat="1">
      <c r="A26" s="23" t="s">
        <v>30</v>
      </c>
      <c r="B26" s="32" t="s">
        <v>31</v>
      </c>
      <c r="C26" s="25">
        <f>C27</f>
        <v>407000</v>
      </c>
      <c r="D26" s="25"/>
      <c r="E26" s="25">
        <f t="shared" ref="E26:J26" si="13">E27</f>
        <v>407000</v>
      </c>
      <c r="F26" s="25"/>
      <c r="G26" s="25">
        <f t="shared" si="13"/>
        <v>407000</v>
      </c>
      <c r="H26" s="26"/>
      <c r="I26" s="27">
        <f t="shared" si="13"/>
        <v>407000</v>
      </c>
      <c r="J26" s="27">
        <f t="shared" si="13"/>
        <v>0</v>
      </c>
      <c r="K26" s="27">
        <f t="shared" si="3"/>
        <v>407000</v>
      </c>
      <c r="L26" s="27">
        <f t="shared" ref="L26:N26" si="14">L27</f>
        <v>0</v>
      </c>
      <c r="M26" s="27">
        <f>M27</f>
        <v>407000</v>
      </c>
      <c r="N26" s="27">
        <f t="shared" si="14"/>
        <v>0</v>
      </c>
      <c r="O26" s="27">
        <f>O27</f>
        <v>407000</v>
      </c>
      <c r="P26" s="27">
        <f>P27</f>
        <v>461619.48</v>
      </c>
    </row>
    <row r="27" spans="1:16">
      <c r="A27" s="54" t="s">
        <v>32</v>
      </c>
      <c r="B27" s="28" t="s">
        <v>33</v>
      </c>
      <c r="C27" s="29">
        <v>407000</v>
      </c>
      <c r="D27" s="29"/>
      <c r="E27" s="29">
        <v>407000</v>
      </c>
      <c r="F27" s="29"/>
      <c r="G27" s="29">
        <v>407000</v>
      </c>
      <c r="H27" s="30"/>
      <c r="I27" s="31">
        <v>407000</v>
      </c>
      <c r="J27" s="31"/>
      <c r="K27" s="31">
        <f t="shared" si="3"/>
        <v>407000</v>
      </c>
      <c r="L27" s="31"/>
      <c r="M27" s="31">
        <v>407000</v>
      </c>
      <c r="N27" s="31"/>
      <c r="O27" s="31">
        <v>407000</v>
      </c>
      <c r="P27" s="31">
        <v>461619.48</v>
      </c>
    </row>
    <row r="28" spans="1:16" s="4" customFormat="1" ht="25.5">
      <c r="A28" s="23" t="s">
        <v>34</v>
      </c>
      <c r="B28" s="32" t="s">
        <v>35</v>
      </c>
      <c r="C28" s="25">
        <f>C30</f>
        <v>325000</v>
      </c>
      <c r="D28" s="25"/>
      <c r="E28" s="25">
        <f t="shared" ref="E28" si="15">E30</f>
        <v>325000</v>
      </c>
      <c r="F28" s="25"/>
      <c r="G28" s="25">
        <f>SUM(G29:G30)</f>
        <v>325000</v>
      </c>
      <c r="H28" s="26">
        <f t="shared" ref="H28" si="16">SUM(H29:H30)</f>
        <v>56363.06</v>
      </c>
      <c r="I28" s="27">
        <f>SUM(I29:I30)</f>
        <v>381363.06</v>
      </c>
      <c r="J28" s="27">
        <f t="shared" ref="J28" si="17">SUM(J29:J30)</f>
        <v>0</v>
      </c>
      <c r="K28" s="27">
        <f t="shared" si="3"/>
        <v>381363.06</v>
      </c>
      <c r="L28" s="27">
        <f t="shared" ref="L28:N28" si="18">SUM(L29:L30)</f>
        <v>19951.560000000001</v>
      </c>
      <c r="M28" s="27">
        <f>SUM(M29:M30)</f>
        <v>401314.62</v>
      </c>
      <c r="N28" s="27">
        <f t="shared" si="18"/>
        <v>0</v>
      </c>
      <c r="O28" s="27">
        <f>SUM(O29:O30)</f>
        <v>401314.62</v>
      </c>
      <c r="P28" s="27">
        <f>SUM(P29:P30)</f>
        <v>500506.49</v>
      </c>
    </row>
    <row r="29" spans="1:16" s="4" customFormat="1" ht="14.25" customHeight="1">
      <c r="A29" s="54" t="s">
        <v>129</v>
      </c>
      <c r="B29" s="28" t="s">
        <v>130</v>
      </c>
      <c r="C29" s="25"/>
      <c r="D29" s="25"/>
      <c r="E29" s="25"/>
      <c r="F29" s="25"/>
      <c r="G29" s="25"/>
      <c r="H29" s="30">
        <v>56363.06</v>
      </c>
      <c r="I29" s="31">
        <f>H29</f>
        <v>56363.06</v>
      </c>
      <c r="J29" s="31"/>
      <c r="K29" s="31">
        <f t="shared" si="3"/>
        <v>56363.06</v>
      </c>
      <c r="L29" s="31">
        <v>19951.560000000001</v>
      </c>
      <c r="M29" s="31">
        <f>56363.06+L29</f>
        <v>76314.62</v>
      </c>
      <c r="N29" s="31"/>
      <c r="O29" s="31">
        <v>76314.62</v>
      </c>
      <c r="P29" s="31">
        <v>76314.62</v>
      </c>
    </row>
    <row r="30" spans="1:16">
      <c r="A30" s="54" t="s">
        <v>36</v>
      </c>
      <c r="B30" s="28" t="s">
        <v>37</v>
      </c>
      <c r="C30" s="29">
        <v>325000</v>
      </c>
      <c r="D30" s="29"/>
      <c r="E30" s="29">
        <v>325000</v>
      </c>
      <c r="F30" s="29"/>
      <c r="G30" s="29">
        <v>325000</v>
      </c>
      <c r="H30" s="30"/>
      <c r="I30" s="31">
        <v>325000</v>
      </c>
      <c r="J30" s="31"/>
      <c r="K30" s="31">
        <f t="shared" si="3"/>
        <v>325000</v>
      </c>
      <c r="L30" s="31"/>
      <c r="M30" s="31">
        <v>325000</v>
      </c>
      <c r="N30" s="31"/>
      <c r="O30" s="31">
        <v>325000</v>
      </c>
      <c r="P30" s="31">
        <v>424191.87</v>
      </c>
    </row>
    <row r="31" spans="1:16" s="4" customFormat="1" ht="25.5">
      <c r="A31" s="23" t="s">
        <v>38</v>
      </c>
      <c r="B31" s="32" t="s">
        <v>39</v>
      </c>
      <c r="C31" s="25">
        <f>SUM(C32:C33)</f>
        <v>2102000</v>
      </c>
      <c r="D31" s="25"/>
      <c r="E31" s="25">
        <f>SUM(E32:E33)</f>
        <v>2404500</v>
      </c>
      <c r="F31" s="25"/>
      <c r="G31" s="25">
        <f>SUM(G32:G33)</f>
        <v>2404500</v>
      </c>
      <c r="H31" s="26"/>
      <c r="I31" s="27">
        <f>SUM(I32:I33)</f>
        <v>2404500</v>
      </c>
      <c r="J31" s="27">
        <f t="shared" ref="J31" si="19">SUM(J32:J33)</f>
        <v>0</v>
      </c>
      <c r="K31" s="27">
        <f t="shared" si="3"/>
        <v>2404500</v>
      </c>
      <c r="L31" s="27">
        <f t="shared" ref="L31:N31" si="20">SUM(L32:L33)</f>
        <v>0</v>
      </c>
      <c r="M31" s="27">
        <f>SUM(M32:M33)</f>
        <v>2404500</v>
      </c>
      <c r="N31" s="27">
        <f t="shared" si="20"/>
        <v>0</v>
      </c>
      <c r="O31" s="27">
        <f>SUM(O32:O33)</f>
        <v>2404500</v>
      </c>
      <c r="P31" s="27">
        <f>SUM(P32:P33)</f>
        <v>226290.12000000011</v>
      </c>
    </row>
    <row r="32" spans="1:16" ht="26.25" customHeight="1">
      <c r="A32" s="54" t="s">
        <v>40</v>
      </c>
      <c r="B32" s="28" t="s">
        <v>41</v>
      </c>
      <c r="C32" s="29">
        <v>1602000</v>
      </c>
      <c r="D32" s="29">
        <v>302500</v>
      </c>
      <c r="E32" s="29">
        <f>SUM(C32:D32)</f>
        <v>1904500</v>
      </c>
      <c r="F32" s="29"/>
      <c r="G32" s="29">
        <v>1904500</v>
      </c>
      <c r="H32" s="30"/>
      <c r="I32" s="31">
        <v>1904500</v>
      </c>
      <c r="J32" s="31"/>
      <c r="K32" s="31">
        <f t="shared" si="3"/>
        <v>1904500</v>
      </c>
      <c r="L32" s="31"/>
      <c r="M32" s="31">
        <v>1904500</v>
      </c>
      <c r="N32" s="31"/>
      <c r="O32" s="31">
        <v>1904500</v>
      </c>
      <c r="P32" s="31">
        <v>2032582.11</v>
      </c>
    </row>
    <row r="33" spans="1:17" ht="26.25" customHeight="1">
      <c r="A33" s="54" t="s">
        <v>42</v>
      </c>
      <c r="B33" s="28" t="s">
        <v>43</v>
      </c>
      <c r="C33" s="29">
        <v>500000</v>
      </c>
      <c r="D33" s="29"/>
      <c r="E33" s="29">
        <v>500000</v>
      </c>
      <c r="F33" s="29"/>
      <c r="G33" s="29">
        <v>500000</v>
      </c>
      <c r="H33" s="30"/>
      <c r="I33" s="31">
        <v>500000</v>
      </c>
      <c r="J33" s="31"/>
      <c r="K33" s="31">
        <f t="shared" si="3"/>
        <v>500000</v>
      </c>
      <c r="L33" s="31"/>
      <c r="M33" s="31">
        <v>500000</v>
      </c>
      <c r="N33" s="31"/>
      <c r="O33" s="31">
        <v>500000</v>
      </c>
      <c r="P33" s="31">
        <v>-1806291.99</v>
      </c>
    </row>
    <row r="34" spans="1:17" s="4" customFormat="1">
      <c r="A34" s="23" t="s">
        <v>44</v>
      </c>
      <c r="B34" s="32" t="s">
        <v>45</v>
      </c>
      <c r="C34" s="25">
        <v>2508000</v>
      </c>
      <c r="D34" s="25"/>
      <c r="E34" s="25">
        <v>2508000</v>
      </c>
      <c r="F34" s="25"/>
      <c r="G34" s="25">
        <v>2508000</v>
      </c>
      <c r="H34" s="26"/>
      <c r="I34" s="27">
        <v>2508000</v>
      </c>
      <c r="J34" s="27">
        <v>0</v>
      </c>
      <c r="K34" s="27">
        <f t="shared" si="3"/>
        <v>2508000</v>
      </c>
      <c r="L34" s="27">
        <v>0</v>
      </c>
      <c r="M34" s="27">
        <v>2508000</v>
      </c>
      <c r="N34" s="27">
        <v>0</v>
      </c>
      <c r="O34" s="27">
        <v>2508000</v>
      </c>
      <c r="P34" s="27">
        <v>3147154.6</v>
      </c>
    </row>
    <row r="35" spans="1:17" s="4" customFormat="1" ht="19.149999999999999" customHeight="1">
      <c r="A35" s="23" t="s">
        <v>161</v>
      </c>
      <c r="B35" s="32" t="s">
        <v>162</v>
      </c>
      <c r="C35" s="25"/>
      <c r="D35" s="25"/>
      <c r="E35" s="25"/>
      <c r="F35" s="25"/>
      <c r="G35" s="25"/>
      <c r="H35" s="26"/>
      <c r="I35" s="27"/>
      <c r="J35" s="27"/>
      <c r="K35" s="27"/>
      <c r="L35" s="27"/>
      <c r="M35" s="27"/>
      <c r="N35" s="27"/>
      <c r="O35" s="27"/>
      <c r="P35" s="27">
        <v>49211.21</v>
      </c>
    </row>
    <row r="36" spans="1:17" s="4" customFormat="1" ht="16.899999999999999" customHeight="1">
      <c r="A36" s="23" t="s">
        <v>46</v>
      </c>
      <c r="B36" s="32" t="s">
        <v>47</v>
      </c>
      <c r="C36" s="25">
        <f>C37</f>
        <v>999113912</v>
      </c>
      <c r="D36" s="25">
        <f t="shared" ref="D36:O36" si="21">D37+D105+D106+D107</f>
        <v>-665735.55999999982</v>
      </c>
      <c r="E36" s="25">
        <f t="shared" si="21"/>
        <v>998448176.44000006</v>
      </c>
      <c r="F36" s="25">
        <f t="shared" si="21"/>
        <v>16307665.769999998</v>
      </c>
      <c r="G36" s="25">
        <f t="shared" si="21"/>
        <v>1014755842.2099999</v>
      </c>
      <c r="H36" s="26">
        <f t="shared" si="21"/>
        <v>53107169.32</v>
      </c>
      <c r="I36" s="27">
        <f t="shared" si="21"/>
        <v>1067863011.53</v>
      </c>
      <c r="J36" s="27">
        <f t="shared" si="21"/>
        <v>22234487.640000001</v>
      </c>
      <c r="K36" s="27">
        <f t="shared" si="21"/>
        <v>1090097499.1699996</v>
      </c>
      <c r="L36" s="27">
        <f t="shared" si="21"/>
        <v>10016813.07</v>
      </c>
      <c r="M36" s="27">
        <f t="shared" si="21"/>
        <v>1100114312.2399998</v>
      </c>
      <c r="N36" s="27">
        <f t="shared" si="21"/>
        <v>54431372.090000004</v>
      </c>
      <c r="O36" s="27">
        <f t="shared" si="21"/>
        <v>1154545684.3299997</v>
      </c>
      <c r="P36" s="27">
        <f t="shared" ref="P36" si="22">P37+P105+P106+P107</f>
        <v>1152782851.3899996</v>
      </c>
    </row>
    <row r="37" spans="1:17" ht="25.5">
      <c r="A37" s="54" t="s">
        <v>70</v>
      </c>
      <c r="B37" s="28" t="s">
        <v>48</v>
      </c>
      <c r="C37" s="29">
        <f t="shared" ref="C37:O37" si="23">C38+C41+C72+C87</f>
        <v>999113912</v>
      </c>
      <c r="D37" s="29">
        <f t="shared" si="23"/>
        <v>614594</v>
      </c>
      <c r="E37" s="29">
        <f t="shared" si="23"/>
        <v>999728506</v>
      </c>
      <c r="F37" s="29">
        <f t="shared" si="23"/>
        <v>15101057.039999999</v>
      </c>
      <c r="G37" s="29">
        <f t="shared" si="23"/>
        <v>1014829563.04</v>
      </c>
      <c r="H37" s="30">
        <f t="shared" si="23"/>
        <v>47788168.219999999</v>
      </c>
      <c r="I37" s="31">
        <f t="shared" si="23"/>
        <v>1062617731.26</v>
      </c>
      <c r="J37" s="31">
        <f t="shared" si="23"/>
        <v>22265811</v>
      </c>
      <c r="K37" s="31">
        <f t="shared" si="23"/>
        <v>1084883542.2599998</v>
      </c>
      <c r="L37" s="31">
        <f t="shared" si="23"/>
        <v>10016813.07</v>
      </c>
      <c r="M37" s="31">
        <f t="shared" si="23"/>
        <v>1094900355.3299999</v>
      </c>
      <c r="N37" s="31">
        <f t="shared" si="23"/>
        <v>54431372.090000004</v>
      </c>
      <c r="O37" s="31">
        <f t="shared" si="23"/>
        <v>1149331727.4199998</v>
      </c>
      <c r="P37" s="31">
        <f t="shared" ref="P37" si="24">P38+P41+P72+P87</f>
        <v>1147568894.4799998</v>
      </c>
    </row>
    <row r="38" spans="1:17" s="4" customFormat="1" ht="25.5">
      <c r="A38" s="23" t="s">
        <v>49</v>
      </c>
      <c r="B38" s="32" t="s">
        <v>80</v>
      </c>
      <c r="C38" s="25">
        <f>C39</f>
        <v>50669100</v>
      </c>
      <c r="D38" s="25">
        <f t="shared" ref="D38:J38" si="25">D39</f>
        <v>0</v>
      </c>
      <c r="E38" s="25">
        <f t="shared" si="25"/>
        <v>50669100</v>
      </c>
      <c r="F38" s="25">
        <f t="shared" si="25"/>
        <v>0</v>
      </c>
      <c r="G38" s="25">
        <f t="shared" si="25"/>
        <v>50669100</v>
      </c>
      <c r="H38" s="26">
        <f t="shared" si="25"/>
        <v>0</v>
      </c>
      <c r="I38" s="27">
        <f t="shared" si="25"/>
        <v>50669100</v>
      </c>
      <c r="J38" s="27">
        <f t="shared" si="25"/>
        <v>0</v>
      </c>
      <c r="K38" s="27">
        <f>K39</f>
        <v>50669100</v>
      </c>
      <c r="L38" s="27">
        <f t="shared" ref="L38" si="26">L39</f>
        <v>0</v>
      </c>
      <c r="M38" s="27">
        <f t="shared" ref="M38:N38" si="27">SUM(M39:M40)</f>
        <v>50669100</v>
      </c>
      <c r="N38" s="27">
        <f t="shared" si="27"/>
        <v>37460200</v>
      </c>
      <c r="O38" s="27">
        <f>SUM(O39:O40)</f>
        <v>88129300</v>
      </c>
      <c r="P38" s="27">
        <f>SUM(P39:P40)</f>
        <v>88129300</v>
      </c>
    </row>
    <row r="39" spans="1:17" ht="25.5">
      <c r="A39" s="54" t="s">
        <v>65</v>
      </c>
      <c r="B39" s="28" t="s">
        <v>81</v>
      </c>
      <c r="C39" s="29">
        <v>50669100</v>
      </c>
      <c r="D39" s="29"/>
      <c r="E39" s="29">
        <f>SUM(C39:D39)</f>
        <v>50669100</v>
      </c>
      <c r="F39" s="29"/>
      <c r="G39" s="29">
        <f>SUM(E39:F39)</f>
        <v>50669100</v>
      </c>
      <c r="H39" s="30"/>
      <c r="I39" s="31">
        <v>50669100</v>
      </c>
      <c r="J39" s="31"/>
      <c r="K39" s="31">
        <f t="shared" si="3"/>
        <v>50669100</v>
      </c>
      <c r="L39" s="31"/>
      <c r="M39" s="31">
        <v>50669100</v>
      </c>
      <c r="N39" s="31">
        <v>-2533500</v>
      </c>
      <c r="O39" s="31">
        <v>48135600</v>
      </c>
      <c r="P39" s="31">
        <v>48135600</v>
      </c>
    </row>
    <row r="40" spans="1:17" ht="25.5">
      <c r="A40" s="54" t="s">
        <v>151</v>
      </c>
      <c r="B40" s="28" t="s">
        <v>152</v>
      </c>
      <c r="C40" s="29"/>
      <c r="D40" s="29"/>
      <c r="E40" s="29"/>
      <c r="F40" s="29"/>
      <c r="G40" s="29"/>
      <c r="H40" s="30"/>
      <c r="I40" s="31"/>
      <c r="J40" s="31"/>
      <c r="K40" s="31"/>
      <c r="L40" s="31"/>
      <c r="M40" s="31"/>
      <c r="N40" s="31">
        <v>39993700</v>
      </c>
      <c r="O40" s="31">
        <v>39993700</v>
      </c>
      <c r="P40" s="31">
        <v>39993700</v>
      </c>
    </row>
    <row r="41" spans="1:17" s="4" customFormat="1" ht="25.5">
      <c r="A41" s="23" t="s">
        <v>50</v>
      </c>
      <c r="B41" s="32" t="s">
        <v>82</v>
      </c>
      <c r="C41" s="25">
        <f>SUM(C42:C62)</f>
        <v>303626600</v>
      </c>
      <c r="D41" s="25">
        <f t="shared" ref="D41:F41" si="28">SUM(D42:D62)</f>
        <v>542900</v>
      </c>
      <c r="E41" s="25">
        <f t="shared" si="28"/>
        <v>304169500</v>
      </c>
      <c r="F41" s="25">
        <f t="shared" si="28"/>
        <v>15071057.039999999</v>
      </c>
      <c r="G41" s="25">
        <f>SUM(G42:G63)</f>
        <v>319240557.04000002</v>
      </c>
      <c r="H41" s="26">
        <f>SUM(H42:H69)</f>
        <v>44639675.100000001</v>
      </c>
      <c r="I41" s="27">
        <f>SUM(I42:I69)</f>
        <v>363880232.13999999</v>
      </c>
      <c r="J41" s="27">
        <f t="shared" ref="J41:N41" si="29">SUM(J42:J70)</f>
        <v>9691311</v>
      </c>
      <c r="K41" s="27">
        <f t="shared" si="29"/>
        <v>373571543.13999999</v>
      </c>
      <c r="L41" s="27">
        <f t="shared" si="29"/>
        <v>7661707.0700000003</v>
      </c>
      <c r="M41" s="27">
        <f t="shared" si="29"/>
        <v>381233250.20999998</v>
      </c>
      <c r="N41" s="27">
        <f t="shared" si="29"/>
        <v>1715872.09</v>
      </c>
      <c r="O41" s="27">
        <f>SUM(O42:O71)</f>
        <v>382949122.30000001</v>
      </c>
      <c r="P41" s="27">
        <f>SUM(P42:P71)</f>
        <v>382286811.85999995</v>
      </c>
      <c r="Q41" s="39"/>
    </row>
    <row r="42" spans="1:17" ht="40.5" customHeight="1">
      <c r="A42" s="54" t="s">
        <v>54</v>
      </c>
      <c r="B42" s="28" t="s">
        <v>103</v>
      </c>
      <c r="C42" s="29">
        <v>1988400</v>
      </c>
      <c r="D42" s="29"/>
      <c r="E42" s="29">
        <f t="shared" ref="E42:E62" si="30">SUM(C42:D42)</f>
        <v>1988400</v>
      </c>
      <c r="F42" s="29"/>
      <c r="G42" s="29">
        <f t="shared" ref="G42:G62" si="31">SUM(E42:F42)</f>
        <v>1988400</v>
      </c>
      <c r="H42" s="30"/>
      <c r="I42" s="31">
        <f>G42</f>
        <v>1988400</v>
      </c>
      <c r="J42" s="31">
        <f>3976800-I42</f>
        <v>1988400</v>
      </c>
      <c r="K42" s="31">
        <f t="shared" si="3"/>
        <v>3976800</v>
      </c>
      <c r="L42" s="31"/>
      <c r="M42" s="31">
        <v>3976800</v>
      </c>
      <c r="N42" s="31"/>
      <c r="O42" s="31">
        <v>3976800</v>
      </c>
      <c r="P42" s="31">
        <v>1988400</v>
      </c>
    </row>
    <row r="43" spans="1:17" ht="40.9" customHeight="1">
      <c r="A43" s="54" t="s">
        <v>118</v>
      </c>
      <c r="B43" s="28" t="s">
        <v>119</v>
      </c>
      <c r="C43" s="29"/>
      <c r="D43" s="29"/>
      <c r="E43" s="29"/>
      <c r="F43" s="29"/>
      <c r="G43" s="29"/>
      <c r="H43" s="30">
        <v>1721000</v>
      </c>
      <c r="I43" s="31">
        <f>H43</f>
        <v>1721000</v>
      </c>
      <c r="J43" s="31"/>
      <c r="K43" s="31">
        <f t="shared" si="3"/>
        <v>1721000</v>
      </c>
      <c r="L43" s="31"/>
      <c r="M43" s="31">
        <v>1721000</v>
      </c>
      <c r="N43" s="31"/>
      <c r="O43" s="31">
        <v>1721000</v>
      </c>
      <c r="P43" s="31">
        <v>1721000</v>
      </c>
    </row>
    <row r="44" spans="1:17" ht="51">
      <c r="A44" s="54" t="s">
        <v>107</v>
      </c>
      <c r="B44" s="28" t="s">
        <v>108</v>
      </c>
      <c r="C44" s="29"/>
      <c r="D44" s="29"/>
      <c r="E44" s="29"/>
      <c r="F44" s="29">
        <v>627327.5</v>
      </c>
      <c r="G44" s="29">
        <f t="shared" si="31"/>
        <v>627327.5</v>
      </c>
      <c r="H44" s="30"/>
      <c r="I44" s="31">
        <f>G44</f>
        <v>627327.5</v>
      </c>
      <c r="J44" s="31"/>
      <c r="K44" s="31">
        <f t="shared" si="3"/>
        <v>627327.5</v>
      </c>
      <c r="L44" s="31"/>
      <c r="M44" s="31">
        <v>627327.5</v>
      </c>
      <c r="N44" s="31"/>
      <c r="O44" s="31">
        <v>627327.5</v>
      </c>
      <c r="P44" s="31">
        <v>627327.5</v>
      </c>
    </row>
    <row r="45" spans="1:17" ht="51" customHeight="1">
      <c r="A45" s="54" t="s">
        <v>109</v>
      </c>
      <c r="B45" s="28" t="s">
        <v>110</v>
      </c>
      <c r="C45" s="29"/>
      <c r="D45" s="29"/>
      <c r="E45" s="29"/>
      <c r="F45" s="29">
        <v>35437.75</v>
      </c>
      <c r="G45" s="29">
        <f t="shared" si="31"/>
        <v>35437.75</v>
      </c>
      <c r="H45" s="30"/>
      <c r="I45" s="31">
        <f t="shared" ref="I45:I46" si="32">G45</f>
        <v>35437.75</v>
      </c>
      <c r="J45" s="31"/>
      <c r="K45" s="33">
        <f t="shared" si="3"/>
        <v>35437.75</v>
      </c>
      <c r="L45" s="31"/>
      <c r="M45" s="33">
        <v>35437.75</v>
      </c>
      <c r="N45" s="31"/>
      <c r="O45" s="31">
        <v>35437.75</v>
      </c>
      <c r="P45" s="31">
        <v>35437.75</v>
      </c>
    </row>
    <row r="46" spans="1:17" ht="30" customHeight="1">
      <c r="A46" s="54" t="s">
        <v>117</v>
      </c>
      <c r="B46" s="28" t="s">
        <v>110</v>
      </c>
      <c r="C46" s="29"/>
      <c r="D46" s="29"/>
      <c r="E46" s="29"/>
      <c r="F46" s="29">
        <v>3025698.79</v>
      </c>
      <c r="G46" s="29">
        <f t="shared" si="31"/>
        <v>3025698.79</v>
      </c>
      <c r="H46" s="30"/>
      <c r="I46" s="31">
        <f t="shared" si="32"/>
        <v>3025698.79</v>
      </c>
      <c r="J46" s="31"/>
      <c r="K46" s="33">
        <f t="shared" si="3"/>
        <v>3025698.79</v>
      </c>
      <c r="L46" s="31"/>
      <c r="M46" s="33">
        <v>3025698.79</v>
      </c>
      <c r="N46" s="31"/>
      <c r="O46" s="31">
        <v>3025698.79</v>
      </c>
      <c r="P46" s="31">
        <v>3025698.79</v>
      </c>
    </row>
    <row r="47" spans="1:17" ht="30" customHeight="1">
      <c r="A47" s="54" t="s">
        <v>120</v>
      </c>
      <c r="B47" s="28" t="s">
        <v>121</v>
      </c>
      <c r="C47" s="29"/>
      <c r="D47" s="29"/>
      <c r="E47" s="29"/>
      <c r="F47" s="29"/>
      <c r="G47" s="29"/>
      <c r="H47" s="30">
        <v>13724638.9</v>
      </c>
      <c r="I47" s="31">
        <f>H47</f>
        <v>13724638.9</v>
      </c>
      <c r="J47" s="31"/>
      <c r="K47" s="31">
        <f t="shared" si="3"/>
        <v>13724638.9</v>
      </c>
      <c r="L47" s="31"/>
      <c r="M47" s="31">
        <v>13724638.9</v>
      </c>
      <c r="N47" s="31"/>
      <c r="O47" s="31">
        <v>13724638.9</v>
      </c>
      <c r="P47" s="31">
        <v>13724638.9</v>
      </c>
    </row>
    <row r="48" spans="1:17" ht="38.25">
      <c r="A48" s="54" t="s">
        <v>111</v>
      </c>
      <c r="B48" s="28" t="s">
        <v>112</v>
      </c>
      <c r="C48" s="29"/>
      <c r="D48" s="29"/>
      <c r="E48" s="29"/>
      <c r="F48" s="29">
        <v>8669593</v>
      </c>
      <c r="G48" s="29">
        <f t="shared" si="31"/>
        <v>8669593</v>
      </c>
      <c r="H48" s="30"/>
      <c r="I48" s="31">
        <f>G48</f>
        <v>8669593</v>
      </c>
      <c r="J48" s="31"/>
      <c r="K48" s="31">
        <f t="shared" si="3"/>
        <v>8669593</v>
      </c>
      <c r="L48" s="31"/>
      <c r="M48" s="31">
        <v>8669593</v>
      </c>
      <c r="N48" s="31">
        <v>-1602.71</v>
      </c>
      <c r="O48" s="31">
        <v>8667990.2899999991</v>
      </c>
      <c r="P48" s="31">
        <v>8667990.2899999991</v>
      </c>
    </row>
    <row r="49" spans="1:16" ht="42" customHeight="1">
      <c r="A49" s="54" t="s">
        <v>123</v>
      </c>
      <c r="B49" s="28" t="s">
        <v>122</v>
      </c>
      <c r="C49" s="29"/>
      <c r="D49" s="29"/>
      <c r="E49" s="29"/>
      <c r="F49" s="29"/>
      <c r="G49" s="29"/>
      <c r="H49" s="30">
        <v>5836584.2400000002</v>
      </c>
      <c r="I49" s="31">
        <f>H49</f>
        <v>5836584.2400000002</v>
      </c>
      <c r="J49" s="31">
        <f>6036584.24-I49</f>
        <v>200000</v>
      </c>
      <c r="K49" s="31">
        <f t="shared" si="3"/>
        <v>6036584.2400000002</v>
      </c>
      <c r="L49" s="31"/>
      <c r="M49" s="31">
        <v>6036584.2400000002</v>
      </c>
      <c r="N49" s="31">
        <v>1132733.04</v>
      </c>
      <c r="O49" s="31">
        <v>7169317.2800000003</v>
      </c>
      <c r="P49" s="31">
        <v>7169317.2800000003</v>
      </c>
    </row>
    <row r="50" spans="1:16" ht="27.6" customHeight="1">
      <c r="A50" s="54" t="s">
        <v>124</v>
      </c>
      <c r="B50" s="28" t="s">
        <v>104</v>
      </c>
      <c r="C50" s="29"/>
      <c r="D50" s="29"/>
      <c r="E50" s="29"/>
      <c r="F50" s="29"/>
      <c r="G50" s="29"/>
      <c r="H50" s="30">
        <v>3012973.46</v>
      </c>
      <c r="I50" s="31">
        <f>H50</f>
        <v>3012973.46</v>
      </c>
      <c r="J50" s="31"/>
      <c r="K50" s="31">
        <f t="shared" si="3"/>
        <v>3012973.46</v>
      </c>
      <c r="L50" s="31"/>
      <c r="M50" s="31">
        <v>3012973.46</v>
      </c>
      <c r="N50" s="31">
        <v>584741.76</v>
      </c>
      <c r="O50" s="31">
        <v>3597715.22</v>
      </c>
      <c r="P50" s="31">
        <v>3597715.22</v>
      </c>
    </row>
    <row r="51" spans="1:16" ht="39.75" customHeight="1">
      <c r="A51" s="54" t="s">
        <v>125</v>
      </c>
      <c r="B51" s="28" t="s">
        <v>104</v>
      </c>
      <c r="C51" s="29"/>
      <c r="D51" s="29"/>
      <c r="E51" s="29"/>
      <c r="F51" s="29"/>
      <c r="G51" s="29"/>
      <c r="H51" s="30">
        <v>118507.5</v>
      </c>
      <c r="I51" s="31">
        <f>H51</f>
        <v>118507.5</v>
      </c>
      <c r="J51" s="31"/>
      <c r="K51" s="31">
        <f t="shared" si="3"/>
        <v>118507.5</v>
      </c>
      <c r="L51" s="31"/>
      <c r="M51" s="31">
        <v>118507.5</v>
      </c>
      <c r="N51" s="31"/>
      <c r="O51" s="31">
        <v>118507.5</v>
      </c>
      <c r="P51" s="31">
        <v>118507.5</v>
      </c>
    </row>
    <row r="52" spans="1:16" ht="25.5">
      <c r="A52" s="54" t="s">
        <v>96</v>
      </c>
      <c r="B52" s="28" t="s">
        <v>104</v>
      </c>
      <c r="C52" s="29"/>
      <c r="D52" s="29">
        <v>264000</v>
      </c>
      <c r="E52" s="29">
        <f t="shared" si="30"/>
        <v>264000</v>
      </c>
      <c r="F52" s="29"/>
      <c r="G52" s="29">
        <f t="shared" si="31"/>
        <v>264000</v>
      </c>
      <c r="H52" s="30"/>
      <c r="I52" s="31">
        <f t="shared" ref="I52" si="33">G52</f>
        <v>264000</v>
      </c>
      <c r="J52" s="31"/>
      <c r="K52" s="31">
        <f t="shared" si="3"/>
        <v>264000</v>
      </c>
      <c r="L52" s="31"/>
      <c r="M52" s="31">
        <v>264000</v>
      </c>
      <c r="N52" s="31"/>
      <c r="O52" s="31">
        <v>264000</v>
      </c>
      <c r="P52" s="31">
        <v>264000</v>
      </c>
    </row>
    <row r="53" spans="1:16" ht="38.25">
      <c r="A53" s="54" t="s">
        <v>113</v>
      </c>
      <c r="B53" s="28" t="s">
        <v>104</v>
      </c>
      <c r="C53" s="29"/>
      <c r="D53" s="29"/>
      <c r="E53" s="29"/>
      <c r="F53" s="29">
        <v>1080000</v>
      </c>
      <c r="G53" s="29">
        <f t="shared" si="31"/>
        <v>1080000</v>
      </c>
      <c r="H53" s="30">
        <v>1752400</v>
      </c>
      <c r="I53" s="31">
        <f>1080000+H53</f>
        <v>2832400</v>
      </c>
      <c r="J53" s="31"/>
      <c r="K53" s="31">
        <f t="shared" si="3"/>
        <v>2832400</v>
      </c>
      <c r="L53" s="31"/>
      <c r="M53" s="31">
        <v>2832400</v>
      </c>
      <c r="N53" s="31"/>
      <c r="O53" s="31">
        <v>2832400</v>
      </c>
      <c r="P53" s="31">
        <v>2832400</v>
      </c>
    </row>
    <row r="54" spans="1:16" ht="38.25">
      <c r="A54" s="54" t="s">
        <v>114</v>
      </c>
      <c r="B54" s="28" t="s">
        <v>104</v>
      </c>
      <c r="C54" s="29"/>
      <c r="D54" s="29"/>
      <c r="E54" s="29"/>
      <c r="F54" s="29">
        <v>438000</v>
      </c>
      <c r="G54" s="29">
        <f t="shared" si="31"/>
        <v>438000</v>
      </c>
      <c r="H54" s="30"/>
      <c r="I54" s="31">
        <f>G54</f>
        <v>438000</v>
      </c>
      <c r="J54" s="31"/>
      <c r="K54" s="31">
        <f t="shared" si="3"/>
        <v>438000</v>
      </c>
      <c r="L54" s="31"/>
      <c r="M54" s="31">
        <v>438000</v>
      </c>
      <c r="N54" s="31"/>
      <c r="O54" s="31">
        <v>438000</v>
      </c>
      <c r="P54" s="31">
        <v>438000</v>
      </c>
    </row>
    <row r="55" spans="1:16" ht="38.25">
      <c r="A55" s="54" t="s">
        <v>115</v>
      </c>
      <c r="B55" s="28" t="s">
        <v>104</v>
      </c>
      <c r="C55" s="29"/>
      <c r="D55" s="29"/>
      <c r="E55" s="29"/>
      <c r="F55" s="29">
        <v>1195000</v>
      </c>
      <c r="G55" s="29">
        <f t="shared" si="31"/>
        <v>1195000</v>
      </c>
      <c r="H55" s="30"/>
      <c r="I55" s="31">
        <f>G55</f>
        <v>1195000</v>
      </c>
      <c r="J55" s="31"/>
      <c r="K55" s="31">
        <f t="shared" si="3"/>
        <v>1195000</v>
      </c>
      <c r="L55" s="31"/>
      <c r="M55" s="31">
        <v>1195000</v>
      </c>
      <c r="N55" s="31"/>
      <c r="O55" s="31">
        <v>1195000</v>
      </c>
      <c r="P55" s="31">
        <v>1195000</v>
      </c>
    </row>
    <row r="56" spans="1:16" ht="28.5" customHeight="1">
      <c r="A56" s="54" t="s">
        <v>137</v>
      </c>
      <c r="B56" s="28" t="s">
        <v>104</v>
      </c>
      <c r="C56" s="29"/>
      <c r="D56" s="29"/>
      <c r="E56" s="29"/>
      <c r="F56" s="29"/>
      <c r="G56" s="29"/>
      <c r="H56" s="30">
        <v>252800</v>
      </c>
      <c r="I56" s="31">
        <f>H56</f>
        <v>252800</v>
      </c>
      <c r="J56" s="31"/>
      <c r="K56" s="31">
        <f t="shared" si="3"/>
        <v>252800</v>
      </c>
      <c r="L56" s="31"/>
      <c r="M56" s="31">
        <v>252800</v>
      </c>
      <c r="N56" s="31"/>
      <c r="O56" s="31">
        <v>252800</v>
      </c>
      <c r="P56" s="31">
        <v>252800</v>
      </c>
    </row>
    <row r="57" spans="1:16" ht="54" customHeight="1">
      <c r="A57" s="54" t="s">
        <v>66</v>
      </c>
      <c r="B57" s="28" t="s">
        <v>104</v>
      </c>
      <c r="C57" s="29">
        <v>20800</v>
      </c>
      <c r="D57" s="29"/>
      <c r="E57" s="29">
        <f t="shared" si="30"/>
        <v>20800</v>
      </c>
      <c r="F57" s="29"/>
      <c r="G57" s="29">
        <f t="shared" si="31"/>
        <v>20800</v>
      </c>
      <c r="H57" s="30"/>
      <c r="I57" s="31">
        <f>G57</f>
        <v>20800</v>
      </c>
      <c r="J57" s="31"/>
      <c r="K57" s="31">
        <f t="shared" si="3"/>
        <v>20800</v>
      </c>
      <c r="L57" s="31"/>
      <c r="M57" s="31">
        <v>20800</v>
      </c>
      <c r="N57" s="31"/>
      <c r="O57" s="31">
        <v>20800</v>
      </c>
      <c r="P57" s="31">
        <v>20800</v>
      </c>
    </row>
    <row r="58" spans="1:16" ht="51">
      <c r="A58" s="54" t="s">
        <v>51</v>
      </c>
      <c r="B58" s="28" t="s">
        <v>104</v>
      </c>
      <c r="C58" s="29">
        <v>223400</v>
      </c>
      <c r="D58" s="29"/>
      <c r="E58" s="29">
        <f t="shared" si="30"/>
        <v>223400</v>
      </c>
      <c r="F58" s="29"/>
      <c r="G58" s="29">
        <f t="shared" si="31"/>
        <v>223400</v>
      </c>
      <c r="H58" s="30"/>
      <c r="I58" s="31">
        <f>G58</f>
        <v>223400</v>
      </c>
      <c r="J58" s="31"/>
      <c r="K58" s="31">
        <f t="shared" si="3"/>
        <v>223400</v>
      </c>
      <c r="L58" s="31"/>
      <c r="M58" s="31">
        <v>223400</v>
      </c>
      <c r="N58" s="31"/>
      <c r="O58" s="31">
        <v>223400</v>
      </c>
      <c r="P58" s="31">
        <v>175878.96</v>
      </c>
    </row>
    <row r="59" spans="1:16" ht="41.25" customHeight="1">
      <c r="A59" s="54" t="s">
        <v>126</v>
      </c>
      <c r="B59" s="28" t="s">
        <v>104</v>
      </c>
      <c r="C59" s="29"/>
      <c r="D59" s="29"/>
      <c r="E59" s="29"/>
      <c r="F59" s="29"/>
      <c r="G59" s="29"/>
      <c r="H59" s="30">
        <v>1000000</v>
      </c>
      <c r="I59" s="31">
        <f>H59</f>
        <v>1000000</v>
      </c>
      <c r="J59" s="31"/>
      <c r="K59" s="31">
        <f t="shared" si="3"/>
        <v>1000000</v>
      </c>
      <c r="L59" s="31"/>
      <c r="M59" s="31">
        <v>1000000</v>
      </c>
      <c r="N59" s="31"/>
      <c r="O59" s="31">
        <v>1000000</v>
      </c>
      <c r="P59" s="31">
        <v>1000000</v>
      </c>
    </row>
    <row r="60" spans="1:16" ht="27.75" customHeight="1">
      <c r="A60" s="54" t="s">
        <v>127</v>
      </c>
      <c r="B60" s="28" t="s">
        <v>104</v>
      </c>
      <c r="C60" s="29"/>
      <c r="D60" s="29"/>
      <c r="E60" s="29"/>
      <c r="F60" s="29"/>
      <c r="G60" s="29"/>
      <c r="H60" s="30">
        <v>1400000</v>
      </c>
      <c r="I60" s="31">
        <f>H60</f>
        <v>1400000</v>
      </c>
      <c r="J60" s="31"/>
      <c r="K60" s="31">
        <f t="shared" si="3"/>
        <v>1400000</v>
      </c>
      <c r="L60" s="31"/>
      <c r="M60" s="31">
        <v>1400000</v>
      </c>
      <c r="N60" s="31"/>
      <c r="O60" s="31">
        <v>1400000</v>
      </c>
      <c r="P60" s="31">
        <v>1400000</v>
      </c>
    </row>
    <row r="61" spans="1:16" ht="27" customHeight="1">
      <c r="A61" s="55" t="s">
        <v>52</v>
      </c>
      <c r="B61" s="28" t="s">
        <v>104</v>
      </c>
      <c r="C61" s="29">
        <v>1116900</v>
      </c>
      <c r="D61" s="29">
        <v>278900</v>
      </c>
      <c r="E61" s="29">
        <f t="shared" si="30"/>
        <v>1395800</v>
      </c>
      <c r="F61" s="29"/>
      <c r="G61" s="29">
        <v>1395800</v>
      </c>
      <c r="H61" s="30"/>
      <c r="I61" s="31">
        <f>G61</f>
        <v>1395800</v>
      </c>
      <c r="J61" s="31"/>
      <c r="K61" s="31">
        <f t="shared" si="3"/>
        <v>1395800</v>
      </c>
      <c r="L61" s="31"/>
      <c r="M61" s="31">
        <v>1395800</v>
      </c>
      <c r="N61" s="31"/>
      <c r="O61" s="31">
        <v>1395800</v>
      </c>
      <c r="P61" s="31">
        <v>1395800</v>
      </c>
    </row>
    <row r="62" spans="1:16" ht="15.75" customHeight="1">
      <c r="A62" s="54" t="s">
        <v>53</v>
      </c>
      <c r="B62" s="28" t="s">
        <v>104</v>
      </c>
      <c r="C62" s="29">
        <v>300277100</v>
      </c>
      <c r="D62" s="29"/>
      <c r="E62" s="29">
        <f t="shared" si="30"/>
        <v>300277100</v>
      </c>
      <c r="F62" s="29"/>
      <c r="G62" s="29">
        <f t="shared" si="31"/>
        <v>300277100</v>
      </c>
      <c r="H62" s="30"/>
      <c r="I62" s="31">
        <f>G62</f>
        <v>300277100</v>
      </c>
      <c r="J62" s="31"/>
      <c r="K62" s="31">
        <f t="shared" si="3"/>
        <v>300277100</v>
      </c>
      <c r="L62" s="31"/>
      <c r="M62" s="31">
        <v>300277100</v>
      </c>
      <c r="N62" s="31"/>
      <c r="O62" s="31">
        <v>300277100</v>
      </c>
      <c r="P62" s="31">
        <v>300277092.33999997</v>
      </c>
    </row>
    <row r="63" spans="1:16" ht="40.5" customHeight="1">
      <c r="A63" s="54" t="s">
        <v>128</v>
      </c>
      <c r="B63" s="28" t="s">
        <v>104</v>
      </c>
      <c r="C63" s="29"/>
      <c r="D63" s="29"/>
      <c r="E63" s="29"/>
      <c r="F63" s="29"/>
      <c r="G63" s="29"/>
      <c r="H63" s="30">
        <v>15820771</v>
      </c>
      <c r="I63" s="31">
        <f>H63</f>
        <v>15820771</v>
      </c>
      <c r="J63" s="31"/>
      <c r="K63" s="31">
        <f t="shared" si="3"/>
        <v>15820771</v>
      </c>
      <c r="L63" s="31"/>
      <c r="M63" s="31">
        <v>15820771</v>
      </c>
      <c r="N63" s="31"/>
      <c r="O63" s="31">
        <v>15820771</v>
      </c>
      <c r="P63" s="31">
        <v>15451342.619999999</v>
      </c>
    </row>
    <row r="64" spans="1:16" ht="40.5" customHeight="1">
      <c r="A64" s="54" t="s">
        <v>138</v>
      </c>
      <c r="B64" s="28" t="s">
        <v>104</v>
      </c>
      <c r="C64" s="29"/>
      <c r="D64" s="29"/>
      <c r="E64" s="29"/>
      <c r="F64" s="29"/>
      <c r="G64" s="29"/>
      <c r="H64" s="30"/>
      <c r="I64" s="31"/>
      <c r="J64" s="31">
        <v>647572</v>
      </c>
      <c r="K64" s="31">
        <f t="shared" si="3"/>
        <v>647572</v>
      </c>
      <c r="L64" s="31"/>
      <c r="M64" s="31">
        <v>647572</v>
      </c>
      <c r="N64" s="31"/>
      <c r="O64" s="31">
        <v>647572</v>
      </c>
      <c r="P64" s="31">
        <v>647572</v>
      </c>
    </row>
    <row r="65" spans="1:16" ht="40.5" customHeight="1">
      <c r="A65" s="54" t="s">
        <v>136</v>
      </c>
      <c r="B65" s="28" t="s">
        <v>104</v>
      </c>
      <c r="C65" s="29"/>
      <c r="D65" s="29"/>
      <c r="E65" s="29"/>
      <c r="F65" s="29"/>
      <c r="G65" s="29"/>
      <c r="H65" s="30"/>
      <c r="I65" s="31"/>
      <c r="J65" s="31">
        <v>600000</v>
      </c>
      <c r="K65" s="31">
        <f t="shared" si="3"/>
        <v>600000</v>
      </c>
      <c r="L65" s="31"/>
      <c r="M65" s="31">
        <v>600000</v>
      </c>
      <c r="N65" s="31"/>
      <c r="O65" s="31">
        <v>600000</v>
      </c>
      <c r="P65" s="31">
        <v>600000</v>
      </c>
    </row>
    <row r="66" spans="1:16" ht="25.5">
      <c r="A66" s="54" t="s">
        <v>132</v>
      </c>
      <c r="B66" s="28" t="s">
        <v>104</v>
      </c>
      <c r="C66" s="29"/>
      <c r="D66" s="29"/>
      <c r="E66" s="29"/>
      <c r="F66" s="29"/>
      <c r="G66" s="29"/>
      <c r="H66" s="30"/>
      <c r="I66" s="31"/>
      <c r="J66" s="31">
        <v>576799</v>
      </c>
      <c r="K66" s="31">
        <f t="shared" si="3"/>
        <v>576799</v>
      </c>
      <c r="L66" s="31"/>
      <c r="M66" s="31">
        <v>576799</v>
      </c>
      <c r="N66" s="31"/>
      <c r="O66" s="31">
        <v>576799</v>
      </c>
      <c r="P66" s="31">
        <v>576799</v>
      </c>
    </row>
    <row r="67" spans="1:16" ht="26.25" customHeight="1">
      <c r="A67" s="54" t="s">
        <v>133</v>
      </c>
      <c r="B67" s="28" t="s">
        <v>104</v>
      </c>
      <c r="C67" s="29"/>
      <c r="D67" s="29"/>
      <c r="E67" s="29"/>
      <c r="F67" s="29"/>
      <c r="G67" s="29"/>
      <c r="H67" s="30"/>
      <c r="I67" s="31"/>
      <c r="J67" s="31">
        <v>380000</v>
      </c>
      <c r="K67" s="31">
        <f t="shared" si="3"/>
        <v>380000</v>
      </c>
      <c r="L67" s="31"/>
      <c r="M67" s="31">
        <v>380000</v>
      </c>
      <c r="N67" s="31"/>
      <c r="O67" s="31">
        <v>380000</v>
      </c>
      <c r="P67" s="31">
        <v>380000</v>
      </c>
    </row>
    <row r="68" spans="1:16" ht="26.25" customHeight="1">
      <c r="A68" s="54" t="s">
        <v>134</v>
      </c>
      <c r="B68" s="28" t="s">
        <v>104</v>
      </c>
      <c r="C68" s="29"/>
      <c r="D68" s="29"/>
      <c r="E68" s="29"/>
      <c r="F68" s="29"/>
      <c r="G68" s="29"/>
      <c r="H68" s="30"/>
      <c r="I68" s="31"/>
      <c r="J68" s="31">
        <v>298540</v>
      </c>
      <c r="K68" s="31">
        <f t="shared" si="3"/>
        <v>298540</v>
      </c>
      <c r="L68" s="31"/>
      <c r="M68" s="31">
        <v>298540</v>
      </c>
      <c r="N68" s="31"/>
      <c r="O68" s="31">
        <v>298540</v>
      </c>
      <c r="P68" s="31">
        <v>298540</v>
      </c>
    </row>
    <row r="69" spans="1:16" ht="26.25" customHeight="1">
      <c r="A69" s="54" t="s">
        <v>135</v>
      </c>
      <c r="B69" s="28" t="s">
        <v>104</v>
      </c>
      <c r="C69" s="29"/>
      <c r="D69" s="29"/>
      <c r="E69" s="29"/>
      <c r="F69" s="29"/>
      <c r="G69" s="29"/>
      <c r="H69" s="30"/>
      <c r="I69" s="31"/>
      <c r="J69" s="31">
        <v>5000000</v>
      </c>
      <c r="K69" s="31">
        <f t="shared" si="3"/>
        <v>5000000</v>
      </c>
      <c r="L69" s="31"/>
      <c r="M69" s="31">
        <v>5000000</v>
      </c>
      <c r="N69" s="31"/>
      <c r="O69" s="31">
        <v>5000000</v>
      </c>
      <c r="P69" s="31">
        <v>4164365.14</v>
      </c>
    </row>
    <row r="70" spans="1:16" ht="26.45" customHeight="1">
      <c r="A70" s="56" t="s">
        <v>142</v>
      </c>
      <c r="B70" s="28" t="s">
        <v>104</v>
      </c>
      <c r="C70" s="29"/>
      <c r="D70" s="29"/>
      <c r="E70" s="29"/>
      <c r="F70" s="29"/>
      <c r="G70" s="29"/>
      <c r="H70" s="30"/>
      <c r="I70" s="31"/>
      <c r="J70" s="31"/>
      <c r="K70" s="31"/>
      <c r="L70" s="31">
        <v>7661707.0700000003</v>
      </c>
      <c r="M70" s="31">
        <v>7661707.0700000003</v>
      </c>
      <c r="N70" s="31"/>
      <c r="O70" s="31">
        <v>7661707.0700000003</v>
      </c>
      <c r="P70" s="31">
        <v>7661707.0700000003</v>
      </c>
    </row>
    <row r="71" spans="1:16" ht="28.9" customHeight="1">
      <c r="A71" s="56" t="s">
        <v>165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/>
      <c r="K71" s="31"/>
      <c r="L71" s="31"/>
      <c r="M71" s="31"/>
      <c r="N71" s="31"/>
      <c r="O71" s="31"/>
      <c r="P71" s="31">
        <v>2578681.5</v>
      </c>
    </row>
    <row r="72" spans="1:16" s="4" customFormat="1" ht="25.5">
      <c r="A72" s="23" t="s">
        <v>55</v>
      </c>
      <c r="B72" s="32" t="s">
        <v>83</v>
      </c>
      <c r="C72" s="25">
        <f t="shared" ref="C72:G72" si="34">SUM(C73:C86)</f>
        <v>644652012</v>
      </c>
      <c r="D72" s="25">
        <f t="shared" si="34"/>
        <v>-12</v>
      </c>
      <c r="E72" s="25">
        <f t="shared" si="34"/>
        <v>644652000</v>
      </c>
      <c r="F72" s="25">
        <f t="shared" si="34"/>
        <v>0</v>
      </c>
      <c r="G72" s="25">
        <f t="shared" si="34"/>
        <v>644652000</v>
      </c>
      <c r="H72" s="26">
        <f t="shared" ref="H72:J72" si="35">SUM(H73:H86)</f>
        <v>0</v>
      </c>
      <c r="I72" s="27">
        <f t="shared" si="35"/>
        <v>644652000</v>
      </c>
      <c r="J72" s="27">
        <f t="shared" si="35"/>
        <v>9532100</v>
      </c>
      <c r="K72" s="27">
        <f t="shared" si="3"/>
        <v>654184100</v>
      </c>
      <c r="L72" s="27">
        <f t="shared" ref="L72:N72" si="36">SUM(L73:L86)</f>
        <v>160225</v>
      </c>
      <c r="M72" s="27">
        <f>SUM(M73:M86)</f>
        <v>654344325</v>
      </c>
      <c r="N72" s="27">
        <f t="shared" si="36"/>
        <v>14480300</v>
      </c>
      <c r="O72" s="27">
        <f>SUM(O73:O86)</f>
        <v>668824625</v>
      </c>
      <c r="P72" s="27">
        <f>SUM(P73:P86)</f>
        <v>667776952.81999993</v>
      </c>
    </row>
    <row r="73" spans="1:16" ht="38.25">
      <c r="A73" s="54" t="s">
        <v>69</v>
      </c>
      <c r="B73" s="28" t="s">
        <v>64</v>
      </c>
      <c r="C73" s="29">
        <v>5907800</v>
      </c>
      <c r="D73" s="29"/>
      <c r="E73" s="29">
        <f t="shared" ref="E73:E86" si="37">SUM(C73:D73)</f>
        <v>5907800</v>
      </c>
      <c r="F73" s="29"/>
      <c r="G73" s="29">
        <f t="shared" ref="G73:G85" si="38">SUM(E73:F73)</f>
        <v>5907800</v>
      </c>
      <c r="H73" s="30"/>
      <c r="I73" s="31">
        <f>G73</f>
        <v>5907800</v>
      </c>
      <c r="J73" s="31"/>
      <c r="K73" s="31">
        <f t="shared" si="3"/>
        <v>5907800</v>
      </c>
      <c r="L73" s="31"/>
      <c r="M73" s="31">
        <v>5907800</v>
      </c>
      <c r="N73" s="31"/>
      <c r="O73" s="31">
        <v>5907800</v>
      </c>
      <c r="P73" s="31">
        <v>5907800</v>
      </c>
    </row>
    <row r="74" spans="1:16" ht="25.5">
      <c r="A74" s="54" t="s">
        <v>57</v>
      </c>
      <c r="B74" s="28" t="s">
        <v>84</v>
      </c>
      <c r="C74" s="29">
        <v>281500</v>
      </c>
      <c r="D74" s="29"/>
      <c r="E74" s="29">
        <f t="shared" si="37"/>
        <v>281500</v>
      </c>
      <c r="F74" s="29"/>
      <c r="G74" s="29">
        <f t="shared" si="38"/>
        <v>281500</v>
      </c>
      <c r="H74" s="30"/>
      <c r="I74" s="31">
        <f>G74</f>
        <v>281500</v>
      </c>
      <c r="J74" s="31"/>
      <c r="K74" s="31">
        <f t="shared" si="3"/>
        <v>281500</v>
      </c>
      <c r="L74" s="31"/>
      <c r="M74" s="31">
        <v>281500</v>
      </c>
      <c r="N74" s="31"/>
      <c r="O74" s="31">
        <v>281500</v>
      </c>
      <c r="P74" s="31">
        <v>281500</v>
      </c>
    </row>
    <row r="75" spans="1:16" ht="25.5">
      <c r="A75" s="54" t="s">
        <v>58</v>
      </c>
      <c r="B75" s="28" t="s">
        <v>84</v>
      </c>
      <c r="C75" s="29">
        <v>1012500</v>
      </c>
      <c r="D75" s="29"/>
      <c r="E75" s="29">
        <f t="shared" si="37"/>
        <v>1012500</v>
      </c>
      <c r="F75" s="29"/>
      <c r="G75" s="29">
        <f t="shared" si="38"/>
        <v>1012500</v>
      </c>
      <c r="H75" s="30"/>
      <c r="I75" s="31">
        <f t="shared" ref="I75:I86" si="39">G75</f>
        <v>1012500</v>
      </c>
      <c r="J75" s="31"/>
      <c r="K75" s="31">
        <f t="shared" si="3"/>
        <v>1012500</v>
      </c>
      <c r="L75" s="31"/>
      <c r="M75" s="31">
        <v>1012500</v>
      </c>
      <c r="N75" s="31"/>
      <c r="O75" s="31">
        <v>1012500</v>
      </c>
      <c r="P75" s="31">
        <v>1012500</v>
      </c>
    </row>
    <row r="76" spans="1:16" ht="51">
      <c r="A76" s="54" t="s">
        <v>59</v>
      </c>
      <c r="B76" s="28" t="s">
        <v>84</v>
      </c>
      <c r="C76" s="29">
        <v>10000</v>
      </c>
      <c r="D76" s="29"/>
      <c r="E76" s="29">
        <f t="shared" si="37"/>
        <v>10000</v>
      </c>
      <c r="F76" s="29"/>
      <c r="G76" s="29">
        <f t="shared" si="38"/>
        <v>10000</v>
      </c>
      <c r="H76" s="30"/>
      <c r="I76" s="31">
        <f t="shared" si="39"/>
        <v>10000</v>
      </c>
      <c r="J76" s="31"/>
      <c r="K76" s="31">
        <f t="shared" si="3"/>
        <v>10000</v>
      </c>
      <c r="L76" s="31"/>
      <c r="M76" s="31">
        <v>10000</v>
      </c>
      <c r="N76" s="31"/>
      <c r="O76" s="31">
        <v>10000</v>
      </c>
      <c r="P76" s="31">
        <v>10000</v>
      </c>
    </row>
    <row r="77" spans="1:16" ht="25.5">
      <c r="A77" s="54" t="s">
        <v>60</v>
      </c>
      <c r="B77" s="28" t="s">
        <v>84</v>
      </c>
      <c r="C77" s="29">
        <v>25000</v>
      </c>
      <c r="D77" s="29"/>
      <c r="E77" s="29">
        <f t="shared" si="37"/>
        <v>25000</v>
      </c>
      <c r="F77" s="29"/>
      <c r="G77" s="29">
        <f t="shared" si="38"/>
        <v>25000</v>
      </c>
      <c r="H77" s="30"/>
      <c r="I77" s="31">
        <f t="shared" si="39"/>
        <v>25000</v>
      </c>
      <c r="J77" s="31"/>
      <c r="K77" s="31">
        <f t="shared" si="3"/>
        <v>25000</v>
      </c>
      <c r="L77" s="31"/>
      <c r="M77" s="31">
        <v>25000</v>
      </c>
      <c r="N77" s="31"/>
      <c r="O77" s="31">
        <v>25000</v>
      </c>
      <c r="P77" s="31">
        <v>25000</v>
      </c>
    </row>
    <row r="78" spans="1:16" ht="25.5">
      <c r="A78" s="54" t="s">
        <v>73</v>
      </c>
      <c r="B78" s="28" t="s">
        <v>84</v>
      </c>
      <c r="C78" s="29">
        <v>5396200</v>
      </c>
      <c r="D78" s="29"/>
      <c r="E78" s="29">
        <f t="shared" si="37"/>
        <v>5396200</v>
      </c>
      <c r="F78" s="29"/>
      <c r="G78" s="29">
        <f t="shared" si="38"/>
        <v>5396200</v>
      </c>
      <c r="H78" s="30"/>
      <c r="I78" s="31">
        <f t="shared" si="39"/>
        <v>5396200</v>
      </c>
      <c r="J78" s="31"/>
      <c r="K78" s="31">
        <f t="shared" si="3"/>
        <v>5396200</v>
      </c>
      <c r="L78" s="31">
        <v>160225</v>
      </c>
      <c r="M78" s="31">
        <f>5396200+L78</f>
        <v>5556425</v>
      </c>
      <c r="N78" s="31"/>
      <c r="O78" s="31">
        <v>5556425</v>
      </c>
      <c r="P78" s="31">
        <v>5556425</v>
      </c>
    </row>
    <row r="79" spans="1:16" ht="66" customHeight="1">
      <c r="A79" s="54" t="s">
        <v>143</v>
      </c>
      <c r="B79" s="28" t="s">
        <v>84</v>
      </c>
      <c r="C79" s="29">
        <v>47332200</v>
      </c>
      <c r="D79" s="29"/>
      <c r="E79" s="29">
        <f t="shared" ref="E79" si="40">SUM(C79:D79)</f>
        <v>47332200</v>
      </c>
      <c r="F79" s="29"/>
      <c r="G79" s="29">
        <f t="shared" si="38"/>
        <v>47332200</v>
      </c>
      <c r="H79" s="30"/>
      <c r="I79" s="31">
        <f t="shared" si="39"/>
        <v>47332200</v>
      </c>
      <c r="J79" s="31">
        <f>48904700-I79</f>
        <v>1572500</v>
      </c>
      <c r="K79" s="31">
        <f t="shared" ref="K79" si="41">SUM(I79:J79)</f>
        <v>48904700</v>
      </c>
      <c r="L79" s="31"/>
      <c r="M79" s="31">
        <v>48904700</v>
      </c>
      <c r="N79" s="31">
        <v>2962700</v>
      </c>
      <c r="O79" s="31">
        <v>51867400</v>
      </c>
      <c r="P79" s="31">
        <v>51867400</v>
      </c>
    </row>
    <row r="80" spans="1:16" ht="38.25">
      <c r="A80" s="54" t="s">
        <v>67</v>
      </c>
      <c r="B80" s="28" t="s">
        <v>85</v>
      </c>
      <c r="C80" s="29">
        <v>7063900</v>
      </c>
      <c r="D80" s="29"/>
      <c r="E80" s="29">
        <f t="shared" si="37"/>
        <v>7063900</v>
      </c>
      <c r="F80" s="29"/>
      <c r="G80" s="29">
        <f t="shared" si="38"/>
        <v>7063900</v>
      </c>
      <c r="H80" s="30"/>
      <c r="I80" s="31">
        <f t="shared" si="39"/>
        <v>7063900</v>
      </c>
      <c r="J80" s="31">
        <f>10600500-I80</f>
        <v>3536600</v>
      </c>
      <c r="K80" s="31">
        <f t="shared" si="3"/>
        <v>10600500</v>
      </c>
      <c r="L80" s="31"/>
      <c r="M80" s="31">
        <v>10600500</v>
      </c>
      <c r="N80" s="31">
        <v>421400</v>
      </c>
      <c r="O80" s="31">
        <v>11021900</v>
      </c>
      <c r="P80" s="31">
        <v>11021900</v>
      </c>
    </row>
    <row r="81" spans="1:17" ht="92.45" customHeight="1">
      <c r="A81" s="54" t="s">
        <v>74</v>
      </c>
      <c r="B81" s="28" t="s">
        <v>87</v>
      </c>
      <c r="C81" s="29">
        <v>3987200</v>
      </c>
      <c r="D81" s="29"/>
      <c r="E81" s="29">
        <f t="shared" si="37"/>
        <v>3987200</v>
      </c>
      <c r="F81" s="29"/>
      <c r="G81" s="29">
        <f t="shared" si="38"/>
        <v>3987200</v>
      </c>
      <c r="H81" s="30"/>
      <c r="I81" s="31">
        <f t="shared" si="39"/>
        <v>3987200</v>
      </c>
      <c r="J81" s="31"/>
      <c r="K81" s="31">
        <f t="shared" si="3"/>
        <v>3987200</v>
      </c>
      <c r="L81" s="31"/>
      <c r="M81" s="31">
        <v>3987200</v>
      </c>
      <c r="N81" s="31"/>
      <c r="O81" s="31">
        <v>3987200</v>
      </c>
      <c r="P81" s="31">
        <v>3987200</v>
      </c>
    </row>
    <row r="82" spans="1:17" ht="38.25">
      <c r="A82" s="54" t="s">
        <v>56</v>
      </c>
      <c r="B82" s="28" t="s">
        <v>86</v>
      </c>
      <c r="C82" s="29">
        <v>2888900</v>
      </c>
      <c r="D82" s="29"/>
      <c r="E82" s="29">
        <f t="shared" si="37"/>
        <v>2888900</v>
      </c>
      <c r="F82" s="29"/>
      <c r="G82" s="29">
        <f t="shared" si="38"/>
        <v>2888900</v>
      </c>
      <c r="H82" s="30"/>
      <c r="I82" s="31">
        <f t="shared" si="39"/>
        <v>2888900</v>
      </c>
      <c r="J82" s="31"/>
      <c r="K82" s="31">
        <f t="shared" si="3"/>
        <v>2888900</v>
      </c>
      <c r="L82" s="31"/>
      <c r="M82" s="31">
        <v>2888900</v>
      </c>
      <c r="N82" s="31"/>
      <c r="O82" s="31">
        <v>2888900</v>
      </c>
      <c r="P82" s="31">
        <v>2888900</v>
      </c>
    </row>
    <row r="83" spans="1:17" ht="51">
      <c r="A83" s="54" t="s">
        <v>71</v>
      </c>
      <c r="B83" s="28" t="s">
        <v>92</v>
      </c>
      <c r="C83" s="29">
        <v>9600</v>
      </c>
      <c r="D83" s="29"/>
      <c r="E83" s="29">
        <f t="shared" si="37"/>
        <v>9600</v>
      </c>
      <c r="F83" s="29"/>
      <c r="G83" s="29">
        <f t="shared" si="38"/>
        <v>9600</v>
      </c>
      <c r="H83" s="30"/>
      <c r="I83" s="31">
        <f t="shared" si="39"/>
        <v>9600</v>
      </c>
      <c r="J83" s="31"/>
      <c r="K83" s="31">
        <f t="shared" si="3"/>
        <v>9600</v>
      </c>
      <c r="L83" s="31"/>
      <c r="M83" s="31">
        <v>9600</v>
      </c>
      <c r="N83" s="31"/>
      <c r="O83" s="31">
        <v>9600</v>
      </c>
      <c r="P83" s="31">
        <v>9600</v>
      </c>
    </row>
    <row r="84" spans="1:17" ht="38.25">
      <c r="A84" s="54" t="s">
        <v>75</v>
      </c>
      <c r="B84" s="28" t="s">
        <v>93</v>
      </c>
      <c r="C84" s="29">
        <v>4785400</v>
      </c>
      <c r="D84" s="29"/>
      <c r="E84" s="29">
        <f t="shared" si="37"/>
        <v>4785400</v>
      </c>
      <c r="F84" s="29"/>
      <c r="G84" s="29">
        <f t="shared" si="38"/>
        <v>4785400</v>
      </c>
      <c r="H84" s="30"/>
      <c r="I84" s="31">
        <f t="shared" si="39"/>
        <v>4785400</v>
      </c>
      <c r="J84" s="31"/>
      <c r="K84" s="31">
        <f t="shared" si="3"/>
        <v>4785400</v>
      </c>
      <c r="L84" s="31"/>
      <c r="M84" s="31">
        <v>4785400</v>
      </c>
      <c r="N84" s="31"/>
      <c r="O84" s="31">
        <v>4785400</v>
      </c>
      <c r="P84" s="31">
        <v>4785400</v>
      </c>
    </row>
    <row r="85" spans="1:17" ht="63.75">
      <c r="A85" s="54" t="s">
        <v>61</v>
      </c>
      <c r="B85" s="28" t="s">
        <v>88</v>
      </c>
      <c r="C85" s="29">
        <v>9079300</v>
      </c>
      <c r="D85" s="29"/>
      <c r="E85" s="29">
        <f t="shared" si="37"/>
        <v>9079300</v>
      </c>
      <c r="F85" s="29"/>
      <c r="G85" s="29">
        <f t="shared" si="38"/>
        <v>9079300</v>
      </c>
      <c r="H85" s="30"/>
      <c r="I85" s="31">
        <f t="shared" si="39"/>
        <v>9079300</v>
      </c>
      <c r="J85" s="31"/>
      <c r="K85" s="31">
        <f t="shared" ref="K85:K107" si="42">SUM(I85:J85)</f>
        <v>9079300</v>
      </c>
      <c r="L85" s="31"/>
      <c r="M85" s="31">
        <v>9079300</v>
      </c>
      <c r="N85" s="31"/>
      <c r="O85" s="31">
        <v>9079300</v>
      </c>
      <c r="P85" s="31">
        <v>8031627.8200000003</v>
      </c>
    </row>
    <row r="86" spans="1:17">
      <c r="A86" s="54" t="s">
        <v>68</v>
      </c>
      <c r="B86" s="28" t="s">
        <v>88</v>
      </c>
      <c r="C86" s="29">
        <v>556872512</v>
      </c>
      <c r="D86" s="29">
        <v>-12</v>
      </c>
      <c r="E86" s="29">
        <f t="shared" si="37"/>
        <v>556872500</v>
      </c>
      <c r="F86" s="29"/>
      <c r="G86" s="29">
        <v>556872500</v>
      </c>
      <c r="H86" s="30"/>
      <c r="I86" s="31">
        <f t="shared" si="39"/>
        <v>556872500</v>
      </c>
      <c r="J86" s="31">
        <f>561295500-I86</f>
        <v>4423000</v>
      </c>
      <c r="K86" s="31">
        <f t="shared" si="42"/>
        <v>561295500</v>
      </c>
      <c r="L86" s="31"/>
      <c r="M86" s="31">
        <v>561295500</v>
      </c>
      <c r="N86" s="31">
        <v>11096200</v>
      </c>
      <c r="O86" s="31">
        <v>572391700</v>
      </c>
      <c r="P86" s="31">
        <v>572391700</v>
      </c>
    </row>
    <row r="87" spans="1:17" s="4" customFormat="1" ht="25.5">
      <c r="A87" s="23" t="s">
        <v>62</v>
      </c>
      <c r="B87" s="32" t="s">
        <v>89</v>
      </c>
      <c r="C87" s="25">
        <f>SUM(C88:C90)</f>
        <v>166200</v>
      </c>
      <c r="D87" s="25">
        <f t="shared" ref="D87:F87" si="43">SUM(D88:D90)</f>
        <v>71706</v>
      </c>
      <c r="E87" s="25">
        <f t="shared" si="43"/>
        <v>237906</v>
      </c>
      <c r="F87" s="25">
        <f t="shared" si="43"/>
        <v>30000</v>
      </c>
      <c r="G87" s="25">
        <f>SUM(G88:G102)</f>
        <v>267906</v>
      </c>
      <c r="H87" s="34">
        <f t="shared" ref="H87" si="44">SUM(H88:H102)</f>
        <v>3148493.12</v>
      </c>
      <c r="I87" s="35">
        <f>SUM(I88:I103)</f>
        <v>3416399.12</v>
      </c>
      <c r="J87" s="35">
        <f t="shared" ref="J87:K87" si="45">SUM(J88:J103)</f>
        <v>3042400</v>
      </c>
      <c r="K87" s="35">
        <f t="shared" si="45"/>
        <v>6458799.1200000001</v>
      </c>
      <c r="L87" s="35">
        <f>SUM(L88:L103)</f>
        <v>2194881</v>
      </c>
      <c r="M87" s="35">
        <f>SUM(M88:M103)</f>
        <v>8653680.120000001</v>
      </c>
      <c r="N87" s="35">
        <f>SUM(N88:N103)</f>
        <v>775000</v>
      </c>
      <c r="O87" s="35">
        <f>SUM(O88:O104)</f>
        <v>9428680.1199999992</v>
      </c>
      <c r="P87" s="35">
        <f>SUM(P88:P104)</f>
        <v>9375829.7999999989</v>
      </c>
    </row>
    <row r="88" spans="1:17" s="4" customFormat="1" ht="25.5">
      <c r="A88" s="54" t="s">
        <v>166</v>
      </c>
      <c r="B88" s="28" t="s">
        <v>106</v>
      </c>
      <c r="C88" s="25"/>
      <c r="D88" s="29">
        <f>68793+2913</f>
        <v>71706</v>
      </c>
      <c r="E88" s="29">
        <f>SUM(C88:D88)</f>
        <v>71706</v>
      </c>
      <c r="F88" s="29"/>
      <c r="G88" s="29">
        <f t="shared" ref="G88:G89" si="46">SUM(E88:F88)</f>
        <v>71706</v>
      </c>
      <c r="H88" s="30"/>
      <c r="I88" s="31">
        <v>71706</v>
      </c>
      <c r="J88" s="31"/>
      <c r="K88" s="31">
        <f t="shared" si="42"/>
        <v>71706</v>
      </c>
      <c r="L88" s="31"/>
      <c r="M88" s="31">
        <v>71706</v>
      </c>
      <c r="N88" s="31"/>
      <c r="O88" s="31">
        <v>71706</v>
      </c>
      <c r="P88" s="31">
        <v>71706</v>
      </c>
    </row>
    <row r="89" spans="1:17" s="4" customFormat="1" ht="25.5">
      <c r="A89" s="54" t="s">
        <v>167</v>
      </c>
      <c r="B89" s="28" t="s">
        <v>106</v>
      </c>
      <c r="C89" s="25"/>
      <c r="D89" s="29"/>
      <c r="E89" s="29">
        <f>SUM(C89:D89)</f>
        <v>0</v>
      </c>
      <c r="F89" s="29">
        <v>30000</v>
      </c>
      <c r="G89" s="29">
        <f t="shared" si="46"/>
        <v>30000</v>
      </c>
      <c r="H89" s="30">
        <v>5000</v>
      </c>
      <c r="I89" s="31">
        <f>30000+H89</f>
        <v>35000</v>
      </c>
      <c r="J89" s="31"/>
      <c r="K89" s="31">
        <f t="shared" si="42"/>
        <v>35000</v>
      </c>
      <c r="L89" s="31"/>
      <c r="M89" s="31">
        <v>35000</v>
      </c>
      <c r="N89" s="31"/>
      <c r="O89" s="31">
        <v>35000</v>
      </c>
      <c r="P89" s="31">
        <v>35000</v>
      </c>
    </row>
    <row r="90" spans="1:17" ht="65.25" customHeight="1">
      <c r="A90" s="54" t="s">
        <v>72</v>
      </c>
      <c r="B90" s="28" t="s">
        <v>90</v>
      </c>
      <c r="C90" s="29">
        <v>166200</v>
      </c>
      <c r="D90" s="29"/>
      <c r="E90" s="29">
        <f>SUM(C90:D90)</f>
        <v>166200</v>
      </c>
      <c r="F90" s="29"/>
      <c r="G90" s="29">
        <f>SUM(E90:F90)</f>
        <v>166200</v>
      </c>
      <c r="H90" s="30"/>
      <c r="I90" s="31">
        <v>166200</v>
      </c>
      <c r="J90" s="31"/>
      <c r="K90" s="31">
        <f t="shared" si="42"/>
        <v>166200</v>
      </c>
      <c r="L90" s="31"/>
      <c r="M90" s="31">
        <v>166200</v>
      </c>
      <c r="N90" s="31"/>
      <c r="O90" s="31">
        <v>166200</v>
      </c>
      <c r="P90" s="31">
        <v>23500.28</v>
      </c>
    </row>
    <row r="91" spans="1:17" ht="67.5" customHeight="1">
      <c r="A91" s="54" t="s">
        <v>154</v>
      </c>
      <c r="B91" s="28" t="s">
        <v>90</v>
      </c>
      <c r="C91" s="29"/>
      <c r="D91" s="29"/>
      <c r="E91" s="29"/>
      <c r="F91" s="29"/>
      <c r="G91" s="29"/>
      <c r="H91" s="30"/>
      <c r="I91" s="31"/>
      <c r="J91" s="31">
        <v>615306</v>
      </c>
      <c r="K91" s="31">
        <f t="shared" ref="K91:K92" si="47">SUM(I91:J91)</f>
        <v>615306</v>
      </c>
      <c r="L91" s="31"/>
      <c r="M91" s="31">
        <v>615306</v>
      </c>
      <c r="N91" s="40"/>
      <c r="O91" s="31">
        <v>615306</v>
      </c>
      <c r="P91" s="31">
        <v>615306</v>
      </c>
      <c r="Q91" s="58"/>
    </row>
    <row r="92" spans="1:17" ht="44.25" customHeight="1">
      <c r="A92" s="54" t="s">
        <v>155</v>
      </c>
      <c r="B92" s="28" t="s">
        <v>90</v>
      </c>
      <c r="C92" s="29"/>
      <c r="D92" s="29"/>
      <c r="E92" s="29"/>
      <c r="F92" s="29"/>
      <c r="G92" s="29"/>
      <c r="H92" s="30">
        <v>2128000</v>
      </c>
      <c r="I92" s="31">
        <f>H92</f>
        <v>2128000</v>
      </c>
      <c r="J92" s="31"/>
      <c r="K92" s="31">
        <f t="shared" si="47"/>
        <v>2128000</v>
      </c>
      <c r="L92" s="31"/>
      <c r="M92" s="31">
        <v>2128000</v>
      </c>
      <c r="N92" s="40"/>
      <c r="O92" s="31">
        <v>2128000</v>
      </c>
      <c r="P92" s="31">
        <v>2078309.4</v>
      </c>
      <c r="Q92" s="59"/>
    </row>
    <row r="93" spans="1:17" ht="39" customHeight="1">
      <c r="A93" s="54" t="s">
        <v>139</v>
      </c>
      <c r="B93" s="28" t="s">
        <v>90</v>
      </c>
      <c r="C93" s="29"/>
      <c r="D93" s="29"/>
      <c r="E93" s="29"/>
      <c r="F93" s="29"/>
      <c r="G93" s="29"/>
      <c r="H93" s="30"/>
      <c r="I93" s="31"/>
      <c r="J93" s="31">
        <v>1047994</v>
      </c>
      <c r="K93" s="31">
        <f t="shared" si="42"/>
        <v>1047994</v>
      </c>
      <c r="L93" s="31"/>
      <c r="M93" s="31">
        <v>1047994</v>
      </c>
      <c r="N93" s="31"/>
      <c r="O93" s="31">
        <v>1047994</v>
      </c>
      <c r="P93" s="31">
        <v>1047994</v>
      </c>
    </row>
    <row r="94" spans="1:17" ht="33.6" customHeight="1">
      <c r="A94" s="57" t="s">
        <v>146</v>
      </c>
      <c r="B94" s="28" t="s">
        <v>90</v>
      </c>
      <c r="C94" s="29"/>
      <c r="D94" s="29"/>
      <c r="E94" s="29"/>
      <c r="F94" s="29"/>
      <c r="G94" s="29"/>
      <c r="H94" s="30"/>
      <c r="I94" s="31"/>
      <c r="J94" s="31"/>
      <c r="K94" s="31"/>
      <c r="L94" s="31">
        <v>338843</v>
      </c>
      <c r="M94" s="31">
        <v>338843</v>
      </c>
      <c r="N94" s="31"/>
      <c r="O94" s="31">
        <v>338843</v>
      </c>
      <c r="P94" s="31">
        <v>338843</v>
      </c>
    </row>
    <row r="95" spans="1:17" ht="36" customHeight="1">
      <c r="A95" s="57" t="s">
        <v>145</v>
      </c>
      <c r="B95" s="28" t="s">
        <v>90</v>
      </c>
      <c r="C95" s="29"/>
      <c r="D95" s="29"/>
      <c r="E95" s="29"/>
      <c r="F95" s="29"/>
      <c r="G95" s="29"/>
      <c r="H95" s="30"/>
      <c r="I95" s="31"/>
      <c r="J95" s="31"/>
      <c r="K95" s="31"/>
      <c r="L95" s="31">
        <v>72774</v>
      </c>
      <c r="M95" s="31">
        <v>72774</v>
      </c>
      <c r="N95" s="31"/>
      <c r="O95" s="31">
        <v>72774</v>
      </c>
      <c r="P95" s="31">
        <v>72774</v>
      </c>
    </row>
    <row r="96" spans="1:17" ht="39.6" customHeight="1">
      <c r="A96" s="57" t="s">
        <v>147</v>
      </c>
      <c r="B96" s="28" t="s">
        <v>90</v>
      </c>
      <c r="C96" s="29"/>
      <c r="D96" s="29"/>
      <c r="E96" s="29"/>
      <c r="F96" s="29"/>
      <c r="G96" s="29"/>
      <c r="H96" s="30"/>
      <c r="I96" s="31"/>
      <c r="J96" s="31"/>
      <c r="K96" s="31"/>
      <c r="L96" s="31">
        <v>300000</v>
      </c>
      <c r="M96" s="31">
        <v>300000</v>
      </c>
      <c r="N96" s="31"/>
      <c r="O96" s="31">
        <v>300000</v>
      </c>
      <c r="P96" s="31">
        <v>300000</v>
      </c>
    </row>
    <row r="97" spans="1:16" ht="40.15" customHeight="1">
      <c r="A97" s="57" t="s">
        <v>150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/>
      <c r="K97" s="31"/>
      <c r="L97" s="31">
        <v>484608</v>
      </c>
      <c r="M97" s="31">
        <v>484608</v>
      </c>
      <c r="N97" s="31"/>
      <c r="O97" s="31">
        <v>484608</v>
      </c>
      <c r="P97" s="31">
        <v>484608</v>
      </c>
    </row>
    <row r="98" spans="1:16" ht="28.9" customHeight="1">
      <c r="A98" s="57" t="s">
        <v>148</v>
      </c>
      <c r="B98" s="28" t="s">
        <v>90</v>
      </c>
      <c r="C98" s="29"/>
      <c r="D98" s="29"/>
      <c r="E98" s="29"/>
      <c r="F98" s="29"/>
      <c r="G98" s="29"/>
      <c r="H98" s="30"/>
      <c r="I98" s="31"/>
      <c r="J98" s="31"/>
      <c r="K98" s="31"/>
      <c r="L98" s="31">
        <v>748656</v>
      </c>
      <c r="M98" s="31">
        <v>748656</v>
      </c>
      <c r="N98" s="31"/>
      <c r="O98" s="31">
        <v>748656</v>
      </c>
      <c r="P98" s="31">
        <v>748656</v>
      </c>
    </row>
    <row r="99" spans="1:16" ht="42" customHeight="1">
      <c r="A99" s="57" t="s">
        <v>149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/>
      <c r="K99" s="31"/>
      <c r="L99" s="31">
        <v>250000</v>
      </c>
      <c r="M99" s="31">
        <v>250000</v>
      </c>
      <c r="N99" s="31"/>
      <c r="O99" s="31">
        <v>250000</v>
      </c>
      <c r="P99" s="31">
        <v>250000</v>
      </c>
    </row>
    <row r="100" spans="1:16" ht="45" customHeight="1">
      <c r="A100" s="57" t="s">
        <v>153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/>
      <c r="M100" s="31"/>
      <c r="N100" s="31">
        <v>775000</v>
      </c>
      <c r="O100" s="31">
        <v>775000</v>
      </c>
      <c r="P100" s="31">
        <v>775000</v>
      </c>
    </row>
    <row r="101" spans="1:16" ht="41.25" customHeight="1">
      <c r="A101" s="54" t="s">
        <v>140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>
        <v>1079100</v>
      </c>
      <c r="K101" s="31">
        <f t="shared" si="42"/>
        <v>1079100</v>
      </c>
      <c r="L101" s="31"/>
      <c r="M101" s="31">
        <v>1079100</v>
      </c>
      <c r="N101" s="31"/>
      <c r="O101" s="31">
        <v>1079100</v>
      </c>
      <c r="P101" s="31">
        <v>1079100</v>
      </c>
    </row>
    <row r="102" spans="1:16" ht="42" customHeight="1">
      <c r="A102" s="54" t="s">
        <v>131</v>
      </c>
      <c r="B102" s="28" t="s">
        <v>90</v>
      </c>
      <c r="C102" s="29"/>
      <c r="D102" s="29"/>
      <c r="E102" s="29"/>
      <c r="F102" s="29"/>
      <c r="G102" s="29"/>
      <c r="H102" s="30">
        <v>1015493.12</v>
      </c>
      <c r="I102" s="31">
        <f>H102</f>
        <v>1015493.12</v>
      </c>
      <c r="J102" s="31"/>
      <c r="K102" s="31">
        <f t="shared" si="42"/>
        <v>1015493.12</v>
      </c>
      <c r="L102" s="31"/>
      <c r="M102" s="33">
        <v>1015493.12</v>
      </c>
      <c r="N102" s="31"/>
      <c r="O102" s="31">
        <v>1015493.12</v>
      </c>
      <c r="P102" s="31">
        <v>1015493.12</v>
      </c>
    </row>
    <row r="103" spans="1:16" ht="39.75" customHeight="1">
      <c r="A103" s="54" t="s">
        <v>144</v>
      </c>
      <c r="B103" s="28" t="s">
        <v>90</v>
      </c>
      <c r="C103" s="29"/>
      <c r="D103" s="29"/>
      <c r="E103" s="29"/>
      <c r="F103" s="29"/>
      <c r="G103" s="29"/>
      <c r="H103" s="30">
        <v>2128000</v>
      </c>
      <c r="I103" s="31"/>
      <c r="J103" s="31">
        <v>300000</v>
      </c>
      <c r="K103" s="31">
        <f t="shared" ref="K103" si="48">SUM(I103:J103)</f>
        <v>300000</v>
      </c>
      <c r="L103" s="31"/>
      <c r="M103" s="33">
        <v>300000</v>
      </c>
      <c r="N103" s="31"/>
      <c r="O103" s="31">
        <f t="shared" ref="O103" si="49">SUM(M103:N103)</f>
        <v>300000</v>
      </c>
      <c r="P103" s="31"/>
    </row>
    <row r="104" spans="1:16" ht="39.75" customHeight="1">
      <c r="A104" s="57" t="s">
        <v>164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/>
      <c r="M104" s="33"/>
      <c r="N104" s="31"/>
      <c r="O104" s="31"/>
      <c r="P104" s="31">
        <v>439540</v>
      </c>
    </row>
    <row r="105" spans="1:16" ht="25.5">
      <c r="A105" s="54" t="s">
        <v>101</v>
      </c>
      <c r="B105" s="32" t="s">
        <v>102</v>
      </c>
      <c r="C105" s="29"/>
      <c r="D105" s="29"/>
      <c r="E105" s="25">
        <f t="shared" ref="E105:E107" si="50">SUM(C105:D105)</f>
        <v>0</v>
      </c>
      <c r="F105" s="29"/>
      <c r="G105" s="25">
        <f t="shared" ref="G105:G107" si="51">SUM(E105:F105)</f>
        <v>0</v>
      </c>
      <c r="H105" s="30">
        <v>5319001.0999999996</v>
      </c>
      <c r="I105" s="27">
        <f>SUM(H105:H105)</f>
        <v>5319001.0999999996</v>
      </c>
      <c r="J105" s="27">
        <v>0</v>
      </c>
      <c r="K105" s="27">
        <f t="shared" si="42"/>
        <v>5319001.0999999996</v>
      </c>
      <c r="L105" s="27">
        <v>0</v>
      </c>
      <c r="M105" s="27">
        <v>5319001.0999999996</v>
      </c>
      <c r="N105" s="27">
        <v>0</v>
      </c>
      <c r="O105" s="27">
        <f>M105+N105</f>
        <v>5319001.0999999996</v>
      </c>
      <c r="P105" s="27">
        <f>N105+O105</f>
        <v>5319001.0999999996</v>
      </c>
    </row>
    <row r="106" spans="1:16" s="4" customFormat="1" ht="27" customHeight="1">
      <c r="A106" s="23" t="s">
        <v>97</v>
      </c>
      <c r="B106" s="32" t="s">
        <v>98</v>
      </c>
      <c r="C106" s="25"/>
      <c r="D106" s="25">
        <v>747348.87</v>
      </c>
      <c r="E106" s="25">
        <f t="shared" si="50"/>
        <v>747348.87</v>
      </c>
      <c r="F106" s="25">
        <v>-740732.38</v>
      </c>
      <c r="G106" s="25">
        <f t="shared" si="51"/>
        <v>6616.4899999999907</v>
      </c>
      <c r="H106" s="26"/>
      <c r="I106" s="27">
        <v>6616.49</v>
      </c>
      <c r="J106" s="27"/>
      <c r="K106" s="27">
        <f t="shared" si="42"/>
        <v>6616.49</v>
      </c>
      <c r="L106" s="27"/>
      <c r="M106" s="27">
        <v>6616.49</v>
      </c>
      <c r="N106" s="27"/>
      <c r="O106" s="27">
        <f t="shared" ref="O106:P107" si="52">M106+N106</f>
        <v>6616.49</v>
      </c>
      <c r="P106" s="27">
        <f t="shared" si="52"/>
        <v>6616.49</v>
      </c>
    </row>
    <row r="107" spans="1:16" s="4" customFormat="1" ht="25.5" customHeight="1">
      <c r="A107" s="23" t="s">
        <v>99</v>
      </c>
      <c r="B107" s="32" t="s">
        <v>100</v>
      </c>
      <c r="C107" s="25"/>
      <c r="D107" s="25">
        <v>-2027678.43</v>
      </c>
      <c r="E107" s="25">
        <f t="shared" si="50"/>
        <v>-2027678.43</v>
      </c>
      <c r="F107" s="25">
        <v>1947341.11</v>
      </c>
      <c r="G107" s="25">
        <f t="shared" si="51"/>
        <v>-80337.319999999832</v>
      </c>
      <c r="H107" s="26"/>
      <c r="I107" s="27">
        <v>-80337.320000000007</v>
      </c>
      <c r="J107" s="27">
        <f>-111660.68+80337.32</f>
        <v>-31323.359999999986</v>
      </c>
      <c r="K107" s="27">
        <f t="shared" si="42"/>
        <v>-111660.68</v>
      </c>
      <c r="L107" s="27"/>
      <c r="M107" s="27">
        <v>-111660.68</v>
      </c>
      <c r="N107" s="27"/>
      <c r="O107" s="27">
        <f t="shared" si="52"/>
        <v>-111660.68</v>
      </c>
      <c r="P107" s="27">
        <f t="shared" si="52"/>
        <v>-111660.68</v>
      </c>
    </row>
    <row r="108" spans="1:16" ht="10.5" customHeight="1">
      <c r="A108" s="54"/>
      <c r="B108" s="28"/>
      <c r="C108" s="29"/>
      <c r="D108" s="29"/>
      <c r="E108" s="29"/>
      <c r="F108" s="29"/>
      <c r="G108" s="29"/>
      <c r="H108" s="30"/>
      <c r="I108" s="31"/>
      <c r="J108" s="31"/>
      <c r="K108" s="31"/>
      <c r="L108" s="31"/>
      <c r="M108" s="31"/>
      <c r="N108" s="31"/>
      <c r="O108" s="31"/>
      <c r="P108" s="31"/>
    </row>
    <row r="109" spans="1:16" s="4" customFormat="1">
      <c r="A109" s="23" t="s">
        <v>63</v>
      </c>
      <c r="B109" s="32"/>
      <c r="C109" s="36">
        <f>C36+C9</f>
        <v>1200490191</v>
      </c>
      <c r="D109" s="36">
        <f>D36+D9</f>
        <v>-665735.55999999982</v>
      </c>
      <c r="E109" s="36">
        <f t="shared" ref="E109:H109" si="53">E36+E9</f>
        <v>1200126955.4400001</v>
      </c>
      <c r="F109" s="36">
        <f>F36+F9</f>
        <v>16307665.769999998</v>
      </c>
      <c r="G109" s="36">
        <f t="shared" si="53"/>
        <v>1216434621.21</v>
      </c>
      <c r="H109" s="37">
        <f t="shared" si="53"/>
        <v>69109532.379999995</v>
      </c>
      <c r="I109" s="38">
        <f>I36+I9</f>
        <v>1285544153.5899999</v>
      </c>
      <c r="J109" s="38">
        <f t="shared" ref="J109:O109" si="54">J36+J9</f>
        <v>31320937.920000002</v>
      </c>
      <c r="K109" s="38">
        <f t="shared" si="54"/>
        <v>1316865091.5099995</v>
      </c>
      <c r="L109" s="38">
        <f t="shared" si="54"/>
        <v>10036764.630000001</v>
      </c>
      <c r="M109" s="38">
        <f t="shared" si="54"/>
        <v>1326901856.1399999</v>
      </c>
      <c r="N109" s="38">
        <f t="shared" si="54"/>
        <v>54431372.090000004</v>
      </c>
      <c r="O109" s="38">
        <f t="shared" si="54"/>
        <v>1381333228.2299998</v>
      </c>
      <c r="P109" s="38">
        <f t="shared" ref="P109" si="55">P36+P9</f>
        <v>1420559465.0699997</v>
      </c>
    </row>
    <row r="110" spans="1:16">
      <c r="N110" s="16"/>
    </row>
  </sheetData>
  <mergeCells count="21">
    <mergeCell ref="A1:P1"/>
    <mergeCell ref="A2:P2"/>
    <mergeCell ref="A3:P3"/>
    <mergeCell ref="L6:L7"/>
    <mergeCell ref="M6:M7"/>
    <mergeCell ref="E6:E7"/>
    <mergeCell ref="A6:A7"/>
    <mergeCell ref="B6:B7"/>
    <mergeCell ref="C6:C7"/>
    <mergeCell ref="D6:D7"/>
    <mergeCell ref="A5:P5"/>
    <mergeCell ref="Q91:Q92"/>
    <mergeCell ref="N6:N7"/>
    <mergeCell ref="O6:O7"/>
    <mergeCell ref="F6:F7"/>
    <mergeCell ref="G6:G7"/>
    <mergeCell ref="H6:H7"/>
    <mergeCell ref="I6:I7"/>
    <mergeCell ref="J6:J7"/>
    <mergeCell ref="K6:K7"/>
    <mergeCell ref="P6:P7"/>
  </mergeCells>
  <pageMargins left="0.41" right="0.31496062992125984" top="0.15748031496062992" bottom="0.23622047244094491" header="0.19685039370078741" footer="0.19685039370078741"/>
  <pageSetup paperSize="9" scale="85" firstPageNumber="4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topLeftCell="A15" zoomScaleSheetLayoutView="100" workbookViewId="0">
      <selection activeCell="O114" sqref="O114"/>
    </sheetView>
  </sheetViews>
  <sheetFormatPr defaultColWidth="9.140625" defaultRowHeight="12.75"/>
  <cols>
    <col min="1" max="1" width="46.140625" style="48" customWidth="1"/>
    <col min="2" max="2" width="21.425781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4.85546875" style="15" hidden="1" customWidth="1"/>
    <col min="10" max="10" width="13.42578125" style="15" hidden="1" customWidth="1"/>
    <col min="11" max="11" width="14.85546875" style="15" hidden="1" customWidth="1"/>
    <col min="12" max="12" width="14.5703125" style="15" hidden="1" customWidth="1"/>
    <col min="13" max="13" width="14.85546875" style="15" customWidth="1"/>
    <col min="14" max="14" width="14.5703125" style="15" customWidth="1"/>
    <col min="15" max="15" width="14.85546875" style="15" customWidth="1"/>
    <col min="16" max="16" width="12.140625" style="19" customWidth="1"/>
    <col min="17" max="17" width="12.140625" style="1" customWidth="1"/>
    <col min="18" max="16384" width="9.140625" style="1"/>
  </cols>
  <sheetData>
    <row r="1" spans="1:15" ht="15" hidden="1" customHeight="1">
      <c r="A1" s="72" t="s">
        <v>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" hidden="1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6.5" hidden="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20.25" hidden="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23.25" hidden="1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" hidden="1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5.25" hidden="1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5" hidden="1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5" ht="15" hidden="1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ht="15" hidden="1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ht="5.25" hidden="1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ht="15" hidden="1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t="15" hidden="1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15" hidden="1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15" ht="15.7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 ht="12.75" customHeight="1">
      <c r="A16" s="77" t="s">
        <v>78</v>
      </c>
      <c r="B16" s="78" t="s">
        <v>77</v>
      </c>
      <c r="C16" s="75" t="s">
        <v>76</v>
      </c>
      <c r="D16" s="80" t="s">
        <v>94</v>
      </c>
      <c r="E16" s="75" t="s">
        <v>95</v>
      </c>
      <c r="F16" s="80" t="s">
        <v>94</v>
      </c>
      <c r="G16" s="75" t="s">
        <v>95</v>
      </c>
      <c r="H16" s="82" t="s">
        <v>94</v>
      </c>
      <c r="I16" s="84" t="s">
        <v>95</v>
      </c>
      <c r="J16" s="84" t="s">
        <v>94</v>
      </c>
      <c r="K16" s="84" t="s">
        <v>95</v>
      </c>
      <c r="L16" s="84" t="s">
        <v>94</v>
      </c>
      <c r="M16" s="84" t="s">
        <v>95</v>
      </c>
      <c r="N16" s="84" t="s">
        <v>94</v>
      </c>
      <c r="O16" s="84" t="s">
        <v>95</v>
      </c>
    </row>
    <row r="17" spans="1:16" ht="12.75" customHeight="1">
      <c r="A17" s="77"/>
      <c r="B17" s="79"/>
      <c r="C17" s="76"/>
      <c r="D17" s="81"/>
      <c r="E17" s="76"/>
      <c r="F17" s="81"/>
      <c r="G17" s="76"/>
      <c r="H17" s="83"/>
      <c r="I17" s="85"/>
      <c r="J17" s="85"/>
      <c r="K17" s="85"/>
      <c r="L17" s="85"/>
      <c r="M17" s="85"/>
      <c r="N17" s="85"/>
      <c r="O17" s="85"/>
    </row>
    <row r="18" spans="1:16" s="17" customFormat="1" ht="10.5" customHeight="1">
      <c r="A18" s="41">
        <v>1</v>
      </c>
      <c r="B18" s="3" t="s">
        <v>141</v>
      </c>
      <c r="C18" s="9"/>
      <c r="D18" s="9"/>
      <c r="E18" s="10"/>
      <c r="F18" s="9"/>
      <c r="G18" s="10"/>
      <c r="H18" s="2"/>
      <c r="I18" s="7">
        <v>3</v>
      </c>
      <c r="J18" s="7">
        <v>4</v>
      </c>
      <c r="K18" s="7">
        <v>5</v>
      </c>
      <c r="L18" s="7">
        <v>4</v>
      </c>
      <c r="M18" s="7">
        <v>5</v>
      </c>
      <c r="N18" s="7">
        <v>4</v>
      </c>
      <c r="O18" s="7">
        <v>5</v>
      </c>
      <c r="P18" s="20"/>
    </row>
    <row r="19" spans="1:16" s="4" customFormat="1">
      <c r="A19" s="42" t="s">
        <v>0</v>
      </c>
      <c r="B19" s="24" t="s">
        <v>1</v>
      </c>
      <c r="C19" s="25">
        <f>C20+C22+C24+C28+C29+C34+C36+C39+C42</f>
        <v>201376279</v>
      </c>
      <c r="D19" s="25"/>
      <c r="E19" s="25">
        <f t="shared" ref="E19:I19" si="0">E20+E22+E24+E28+E29+E34+E36+E39+E42</f>
        <v>201678779</v>
      </c>
      <c r="F19" s="25"/>
      <c r="G19" s="25">
        <f t="shared" si="0"/>
        <v>201678779</v>
      </c>
      <c r="H19" s="26">
        <f t="shared" si="0"/>
        <v>16002363.060000001</v>
      </c>
      <c r="I19" s="27">
        <f t="shared" si="0"/>
        <v>217681142.06</v>
      </c>
      <c r="J19" s="27">
        <f t="shared" ref="J19" si="1">J20+J22+J24+J28+J29+J34+J36+J39+J42</f>
        <v>9086450.2799999993</v>
      </c>
      <c r="K19" s="27">
        <f>SUM(I19:J19)</f>
        <v>226767592.34</v>
      </c>
      <c r="L19" s="27">
        <f t="shared" ref="L19:N19" si="2">L20+L22+L24+L28+L29+L34+L36+L39+L42</f>
        <v>19951.560000000001</v>
      </c>
      <c r="M19" s="27">
        <f>M20+M22+M24+M28+M29+M34+M36+M39+M42</f>
        <v>226787543.90000001</v>
      </c>
      <c r="N19" s="27">
        <f t="shared" si="2"/>
        <v>0</v>
      </c>
      <c r="O19" s="27">
        <f>O20+O22+O24+O28+O29+O34+O36+O39+O42</f>
        <v>226787543.90000001</v>
      </c>
      <c r="P19" s="22">
        <f>M19+N19-O19</f>
        <v>0</v>
      </c>
    </row>
    <row r="20" spans="1:16" s="4" customFormat="1">
      <c r="A20" s="42" t="s">
        <v>2</v>
      </c>
      <c r="B20" s="24" t="s">
        <v>3</v>
      </c>
      <c r="C20" s="25">
        <v>133094588</v>
      </c>
      <c r="D20" s="25"/>
      <c r="E20" s="25">
        <v>133094588</v>
      </c>
      <c r="F20" s="25"/>
      <c r="G20" s="25">
        <v>133094588</v>
      </c>
      <c r="H20" s="26">
        <f>H21</f>
        <v>15946000</v>
      </c>
      <c r="I20" s="27">
        <f>I21</f>
        <v>149040588</v>
      </c>
      <c r="J20" s="27">
        <f t="shared" ref="J20" si="3">J21</f>
        <v>9086450.2799999993</v>
      </c>
      <c r="K20" s="27">
        <f t="shared" ref="K20:K90" si="4">SUM(I20:J20)</f>
        <v>158127038.28</v>
      </c>
      <c r="L20" s="27">
        <f t="shared" ref="L20:N20" si="5">L21</f>
        <v>0</v>
      </c>
      <c r="M20" s="27">
        <f>M21</f>
        <v>158127038.28</v>
      </c>
      <c r="N20" s="27">
        <f t="shared" si="5"/>
        <v>0</v>
      </c>
      <c r="O20" s="27">
        <f>O21</f>
        <v>158127038.28</v>
      </c>
      <c r="P20" s="22">
        <f>M20+N20-O20</f>
        <v>0</v>
      </c>
    </row>
    <row r="21" spans="1:16">
      <c r="A21" s="43" t="s">
        <v>4</v>
      </c>
      <c r="B21" s="28" t="s">
        <v>5</v>
      </c>
      <c r="C21" s="29">
        <v>133094588</v>
      </c>
      <c r="D21" s="29"/>
      <c r="E21" s="29">
        <v>133094588</v>
      </c>
      <c r="F21" s="29"/>
      <c r="G21" s="29">
        <v>133094588</v>
      </c>
      <c r="H21" s="30">
        <v>15946000</v>
      </c>
      <c r="I21" s="31">
        <f>133094588+H21</f>
        <v>149040588</v>
      </c>
      <c r="J21" s="31">
        <v>9086450.2799999993</v>
      </c>
      <c r="K21" s="31">
        <f t="shared" si="4"/>
        <v>158127038.28</v>
      </c>
      <c r="L21" s="31"/>
      <c r="M21" s="31">
        <v>158127038.28</v>
      </c>
      <c r="N21" s="31"/>
      <c r="O21" s="31">
        <f>M21+N21</f>
        <v>158127038.28</v>
      </c>
    </row>
    <row r="22" spans="1:16" s="4" customFormat="1" ht="38.25">
      <c r="A22" s="42" t="s">
        <v>6</v>
      </c>
      <c r="B22" s="32" t="s">
        <v>7</v>
      </c>
      <c r="C22" s="25">
        <f>C23</f>
        <v>22554241</v>
      </c>
      <c r="D22" s="25"/>
      <c r="E22" s="25">
        <f t="shared" ref="E22:J22" si="6">E23</f>
        <v>22554241</v>
      </c>
      <c r="F22" s="25"/>
      <c r="G22" s="25">
        <f t="shared" si="6"/>
        <v>22554241</v>
      </c>
      <c r="H22" s="26"/>
      <c r="I22" s="27">
        <f t="shared" si="6"/>
        <v>22554241</v>
      </c>
      <c r="J22" s="27">
        <f t="shared" si="6"/>
        <v>0</v>
      </c>
      <c r="K22" s="27">
        <f t="shared" si="4"/>
        <v>22554241</v>
      </c>
      <c r="L22" s="27">
        <f t="shared" ref="L22:N22" si="7">L23</f>
        <v>0</v>
      </c>
      <c r="M22" s="27">
        <f>M23</f>
        <v>22554241</v>
      </c>
      <c r="N22" s="27">
        <f t="shared" si="7"/>
        <v>0</v>
      </c>
      <c r="O22" s="27">
        <f>O23</f>
        <v>22554241</v>
      </c>
      <c r="P22" s="22">
        <f>M22+N22-O22</f>
        <v>0</v>
      </c>
    </row>
    <row r="23" spans="1:16" ht="38.25">
      <c r="A23" s="43" t="s">
        <v>8</v>
      </c>
      <c r="B23" s="28" t="s">
        <v>9</v>
      </c>
      <c r="C23" s="29">
        <v>22554241</v>
      </c>
      <c r="D23" s="29"/>
      <c r="E23" s="29">
        <v>22554241</v>
      </c>
      <c r="F23" s="29"/>
      <c r="G23" s="29">
        <v>22554241</v>
      </c>
      <c r="H23" s="30"/>
      <c r="I23" s="31">
        <v>22554241</v>
      </c>
      <c r="J23" s="31"/>
      <c r="K23" s="31">
        <f t="shared" si="4"/>
        <v>22554241</v>
      </c>
      <c r="L23" s="31"/>
      <c r="M23" s="31">
        <v>22554241</v>
      </c>
      <c r="N23" s="31"/>
      <c r="O23" s="31">
        <f>M23+N23</f>
        <v>22554241</v>
      </c>
    </row>
    <row r="24" spans="1:16" s="4" customFormat="1">
      <c r="A24" s="42" t="s">
        <v>10</v>
      </c>
      <c r="B24" s="32" t="s">
        <v>11</v>
      </c>
      <c r="C24" s="25">
        <f>SUM(C25:C27)</f>
        <v>23509450</v>
      </c>
      <c r="D24" s="25"/>
      <c r="E24" s="25">
        <f t="shared" ref="E24:G24" si="8">SUM(E25:E27)</f>
        <v>23509450</v>
      </c>
      <c r="F24" s="25"/>
      <c r="G24" s="25">
        <f t="shared" si="8"/>
        <v>23509450</v>
      </c>
      <c r="H24" s="26"/>
      <c r="I24" s="27">
        <f t="shared" ref="I24:J24" si="9">SUM(I25:I27)</f>
        <v>23509450</v>
      </c>
      <c r="J24" s="27">
        <f t="shared" si="9"/>
        <v>0</v>
      </c>
      <c r="K24" s="27">
        <f t="shared" si="4"/>
        <v>23509450</v>
      </c>
      <c r="L24" s="27">
        <f t="shared" ref="L24:N24" si="10">SUM(L25:L27)</f>
        <v>0</v>
      </c>
      <c r="M24" s="27">
        <f>SUM(M25:M27)</f>
        <v>23509450</v>
      </c>
      <c r="N24" s="27">
        <f t="shared" si="10"/>
        <v>0</v>
      </c>
      <c r="O24" s="27">
        <f>SUM(O25:O27)</f>
        <v>23509450</v>
      </c>
      <c r="P24" s="22">
        <f>M24+N24-O24</f>
        <v>0</v>
      </c>
    </row>
    <row r="25" spans="1:16" ht="25.5">
      <c r="A25" s="43" t="s">
        <v>12</v>
      </c>
      <c r="B25" s="28" t="s">
        <v>13</v>
      </c>
      <c r="C25" s="29">
        <v>23430815</v>
      </c>
      <c r="D25" s="29"/>
      <c r="E25" s="29">
        <v>23430815</v>
      </c>
      <c r="F25" s="29"/>
      <c r="G25" s="29">
        <v>23430815</v>
      </c>
      <c r="H25" s="30"/>
      <c r="I25" s="31">
        <v>23430815</v>
      </c>
      <c r="J25" s="31"/>
      <c r="K25" s="31">
        <f t="shared" si="4"/>
        <v>23430815</v>
      </c>
      <c r="L25" s="31"/>
      <c r="M25" s="31">
        <v>23430815</v>
      </c>
      <c r="N25" s="31"/>
      <c r="O25" s="31">
        <f t="shared" ref="O25:O27" si="11">M25+N25</f>
        <v>23430815</v>
      </c>
    </row>
    <row r="26" spans="1:16">
      <c r="A26" s="43" t="s">
        <v>14</v>
      </c>
      <c r="B26" s="28" t="s">
        <v>15</v>
      </c>
      <c r="C26" s="29">
        <v>10576</v>
      </c>
      <c r="D26" s="29"/>
      <c r="E26" s="29">
        <v>10576</v>
      </c>
      <c r="F26" s="29"/>
      <c r="G26" s="29">
        <v>10576</v>
      </c>
      <c r="H26" s="30"/>
      <c r="I26" s="31">
        <v>10576</v>
      </c>
      <c r="J26" s="31"/>
      <c r="K26" s="31">
        <f t="shared" si="4"/>
        <v>10576</v>
      </c>
      <c r="L26" s="31"/>
      <c r="M26" s="31">
        <v>10576</v>
      </c>
      <c r="N26" s="31"/>
      <c r="O26" s="31">
        <f t="shared" si="11"/>
        <v>10576</v>
      </c>
    </row>
    <row r="27" spans="1:16" ht="25.5">
      <c r="A27" s="43" t="s">
        <v>16</v>
      </c>
      <c r="B27" s="28" t="s">
        <v>17</v>
      </c>
      <c r="C27" s="29">
        <v>68059</v>
      </c>
      <c r="D27" s="29"/>
      <c r="E27" s="29">
        <v>68059</v>
      </c>
      <c r="F27" s="29"/>
      <c r="G27" s="29">
        <v>68059</v>
      </c>
      <c r="H27" s="30"/>
      <c r="I27" s="31">
        <v>68059</v>
      </c>
      <c r="J27" s="31"/>
      <c r="K27" s="31">
        <f t="shared" si="4"/>
        <v>68059</v>
      </c>
      <c r="L27" s="31"/>
      <c r="M27" s="31">
        <v>68059</v>
      </c>
      <c r="N27" s="31"/>
      <c r="O27" s="31">
        <f t="shared" si="11"/>
        <v>68059</v>
      </c>
    </row>
    <row r="28" spans="1:16" s="4" customFormat="1">
      <c r="A28" s="42" t="s">
        <v>18</v>
      </c>
      <c r="B28" s="32" t="s">
        <v>19</v>
      </c>
      <c r="C28" s="25">
        <v>3712000</v>
      </c>
      <c r="D28" s="25"/>
      <c r="E28" s="25">
        <v>3712000</v>
      </c>
      <c r="F28" s="25"/>
      <c r="G28" s="25">
        <v>3712000</v>
      </c>
      <c r="H28" s="26"/>
      <c r="I28" s="27">
        <v>3712000</v>
      </c>
      <c r="J28" s="27">
        <v>0</v>
      </c>
      <c r="K28" s="27">
        <f t="shared" si="4"/>
        <v>3712000</v>
      </c>
      <c r="L28" s="27">
        <v>0</v>
      </c>
      <c r="M28" s="27">
        <v>3712000</v>
      </c>
      <c r="N28" s="27">
        <v>0</v>
      </c>
      <c r="O28" s="27">
        <f>SUM(L28:N28)</f>
        <v>3712000</v>
      </c>
      <c r="P28" s="21"/>
    </row>
    <row r="29" spans="1:16" s="4" customFormat="1" ht="38.25">
      <c r="A29" s="42" t="s">
        <v>20</v>
      </c>
      <c r="B29" s="32" t="s">
        <v>21</v>
      </c>
      <c r="C29" s="25">
        <f>SUM(C30:C33)</f>
        <v>13164000</v>
      </c>
      <c r="D29" s="25"/>
      <c r="E29" s="25">
        <f t="shared" ref="E29:G29" si="12">SUM(E30:E33)</f>
        <v>13164000</v>
      </c>
      <c r="F29" s="25"/>
      <c r="G29" s="25">
        <f t="shared" si="12"/>
        <v>13164000</v>
      </c>
      <c r="H29" s="26"/>
      <c r="I29" s="27">
        <f t="shared" ref="I29:J29" si="13">SUM(I30:I33)</f>
        <v>13164000</v>
      </c>
      <c r="J29" s="27">
        <f t="shared" si="13"/>
        <v>0</v>
      </c>
      <c r="K29" s="27">
        <f t="shared" si="4"/>
        <v>13164000</v>
      </c>
      <c r="L29" s="27">
        <f t="shared" ref="L29:N29" si="14">SUM(L30:L33)</f>
        <v>0</v>
      </c>
      <c r="M29" s="27">
        <f>SUM(M30:M33)</f>
        <v>13164000</v>
      </c>
      <c r="N29" s="27">
        <f t="shared" si="14"/>
        <v>0</v>
      </c>
      <c r="O29" s="27">
        <f>SUM(O30:O33)</f>
        <v>13164000</v>
      </c>
      <c r="P29" s="22">
        <f>M29+N29-O29</f>
        <v>0</v>
      </c>
    </row>
    <row r="30" spans="1:16" ht="39" customHeight="1">
      <c r="A30" s="43" t="s">
        <v>22</v>
      </c>
      <c r="B30" s="28" t="s">
        <v>23</v>
      </c>
      <c r="C30" s="29">
        <v>9525000</v>
      </c>
      <c r="D30" s="29"/>
      <c r="E30" s="29">
        <v>9525000</v>
      </c>
      <c r="F30" s="29"/>
      <c r="G30" s="29">
        <v>9525000</v>
      </c>
      <c r="H30" s="30"/>
      <c r="I30" s="31">
        <v>9525000</v>
      </c>
      <c r="J30" s="31"/>
      <c r="K30" s="31">
        <f t="shared" si="4"/>
        <v>9525000</v>
      </c>
      <c r="L30" s="31"/>
      <c r="M30" s="31">
        <v>9525000</v>
      </c>
      <c r="N30" s="31"/>
      <c r="O30" s="31">
        <f t="shared" ref="O30:O33" si="15">M30+N30</f>
        <v>9525000</v>
      </c>
    </row>
    <row r="31" spans="1:16" ht="39" customHeight="1">
      <c r="A31" s="43" t="s">
        <v>24</v>
      </c>
      <c r="B31" s="28" t="s">
        <v>25</v>
      </c>
      <c r="C31" s="29">
        <v>88000</v>
      </c>
      <c r="D31" s="29"/>
      <c r="E31" s="29">
        <v>88000</v>
      </c>
      <c r="F31" s="29"/>
      <c r="G31" s="29">
        <v>88000</v>
      </c>
      <c r="H31" s="30"/>
      <c r="I31" s="31">
        <v>88000</v>
      </c>
      <c r="J31" s="31"/>
      <c r="K31" s="31">
        <f t="shared" si="4"/>
        <v>88000</v>
      </c>
      <c r="L31" s="31"/>
      <c r="M31" s="31">
        <v>88000</v>
      </c>
      <c r="N31" s="31"/>
      <c r="O31" s="31">
        <f t="shared" si="15"/>
        <v>88000</v>
      </c>
    </row>
    <row r="32" spans="1:16" ht="39" customHeight="1">
      <c r="A32" s="43" t="s">
        <v>26</v>
      </c>
      <c r="B32" s="28" t="s">
        <v>27</v>
      </c>
      <c r="C32" s="29">
        <v>668000</v>
      </c>
      <c r="D32" s="29"/>
      <c r="E32" s="29">
        <v>668000</v>
      </c>
      <c r="F32" s="29"/>
      <c r="G32" s="29">
        <v>668000</v>
      </c>
      <c r="H32" s="30"/>
      <c r="I32" s="31">
        <v>668000</v>
      </c>
      <c r="J32" s="31"/>
      <c r="K32" s="31">
        <f t="shared" si="4"/>
        <v>668000</v>
      </c>
      <c r="L32" s="31"/>
      <c r="M32" s="31">
        <v>668000</v>
      </c>
      <c r="N32" s="31"/>
      <c r="O32" s="31">
        <f t="shared" si="15"/>
        <v>668000</v>
      </c>
    </row>
    <row r="33" spans="1:17" ht="39" customHeight="1">
      <c r="A33" s="43" t="s">
        <v>28</v>
      </c>
      <c r="B33" s="28" t="s">
        <v>29</v>
      </c>
      <c r="C33" s="29">
        <v>2883000</v>
      </c>
      <c r="D33" s="29"/>
      <c r="E33" s="29">
        <v>2883000</v>
      </c>
      <c r="F33" s="29"/>
      <c r="G33" s="29">
        <v>2883000</v>
      </c>
      <c r="H33" s="30"/>
      <c r="I33" s="31">
        <v>2883000</v>
      </c>
      <c r="J33" s="31"/>
      <c r="K33" s="31">
        <f t="shared" si="4"/>
        <v>2883000</v>
      </c>
      <c r="L33" s="31"/>
      <c r="M33" s="31">
        <v>2883000</v>
      </c>
      <c r="N33" s="31"/>
      <c r="O33" s="31">
        <f t="shared" si="15"/>
        <v>2883000</v>
      </c>
    </row>
    <row r="34" spans="1:17" s="4" customFormat="1" ht="25.5">
      <c r="A34" s="42" t="s">
        <v>30</v>
      </c>
      <c r="B34" s="32" t="s">
        <v>31</v>
      </c>
      <c r="C34" s="25">
        <f>C35</f>
        <v>407000</v>
      </c>
      <c r="D34" s="25"/>
      <c r="E34" s="25">
        <f t="shared" ref="E34:J34" si="16">E35</f>
        <v>407000</v>
      </c>
      <c r="F34" s="25"/>
      <c r="G34" s="25">
        <f t="shared" si="16"/>
        <v>407000</v>
      </c>
      <c r="H34" s="26"/>
      <c r="I34" s="27">
        <f t="shared" si="16"/>
        <v>407000</v>
      </c>
      <c r="J34" s="27">
        <f t="shared" si="16"/>
        <v>0</v>
      </c>
      <c r="K34" s="27">
        <f t="shared" si="4"/>
        <v>407000</v>
      </c>
      <c r="L34" s="27">
        <f t="shared" ref="L34:N34" si="17">L35</f>
        <v>0</v>
      </c>
      <c r="M34" s="27">
        <f>M35</f>
        <v>407000</v>
      </c>
      <c r="N34" s="27">
        <f t="shared" si="17"/>
        <v>0</v>
      </c>
      <c r="O34" s="27">
        <f>O35</f>
        <v>407000</v>
      </c>
      <c r="P34" s="22">
        <f>M34+N34-O34</f>
        <v>0</v>
      </c>
    </row>
    <row r="35" spans="1:17" ht="25.5">
      <c r="A35" s="43" t="s">
        <v>32</v>
      </c>
      <c r="B35" s="28" t="s">
        <v>33</v>
      </c>
      <c r="C35" s="29">
        <v>407000</v>
      </c>
      <c r="D35" s="29"/>
      <c r="E35" s="29">
        <v>407000</v>
      </c>
      <c r="F35" s="29"/>
      <c r="G35" s="29">
        <v>407000</v>
      </c>
      <c r="H35" s="30"/>
      <c r="I35" s="31">
        <v>407000</v>
      </c>
      <c r="J35" s="31"/>
      <c r="K35" s="31">
        <f t="shared" si="4"/>
        <v>407000</v>
      </c>
      <c r="L35" s="31"/>
      <c r="M35" s="31">
        <v>407000</v>
      </c>
      <c r="N35" s="31"/>
      <c r="O35" s="31">
        <f>M35+N35</f>
        <v>407000</v>
      </c>
    </row>
    <row r="36" spans="1:17" s="4" customFormat="1" ht="25.5">
      <c r="A36" s="42" t="s">
        <v>34</v>
      </c>
      <c r="B36" s="32" t="s">
        <v>35</v>
      </c>
      <c r="C36" s="25">
        <f>C38</f>
        <v>325000</v>
      </c>
      <c r="D36" s="25"/>
      <c r="E36" s="25">
        <f t="shared" ref="E36" si="18">E38</f>
        <v>325000</v>
      </c>
      <c r="F36" s="25"/>
      <c r="G36" s="25">
        <f>SUM(G37:G38)</f>
        <v>325000</v>
      </c>
      <c r="H36" s="26">
        <f t="shared" ref="H36" si="19">SUM(H37:H38)</f>
        <v>56363.06</v>
      </c>
      <c r="I36" s="27">
        <f>SUM(I37:I38)</f>
        <v>381363.06</v>
      </c>
      <c r="J36" s="27">
        <f t="shared" ref="J36" si="20">SUM(J37:J38)</f>
        <v>0</v>
      </c>
      <c r="K36" s="27">
        <f t="shared" si="4"/>
        <v>381363.06</v>
      </c>
      <c r="L36" s="27">
        <f t="shared" ref="L36:N36" si="21">SUM(L37:L38)</f>
        <v>19951.560000000001</v>
      </c>
      <c r="M36" s="27">
        <f>SUM(M37:M38)</f>
        <v>401314.62</v>
      </c>
      <c r="N36" s="27">
        <f t="shared" si="21"/>
        <v>0</v>
      </c>
      <c r="O36" s="27">
        <f>SUM(O37:O38)</f>
        <v>401314.62</v>
      </c>
      <c r="P36" s="21"/>
    </row>
    <row r="37" spans="1:17" s="4" customFormat="1" ht="14.25" customHeight="1">
      <c r="A37" s="44" t="s">
        <v>129</v>
      </c>
      <c r="B37" s="28" t="s">
        <v>130</v>
      </c>
      <c r="C37" s="25"/>
      <c r="D37" s="25"/>
      <c r="E37" s="25"/>
      <c r="F37" s="25"/>
      <c r="G37" s="25"/>
      <c r="H37" s="30">
        <v>56363.06</v>
      </c>
      <c r="I37" s="31">
        <f>H37</f>
        <v>56363.06</v>
      </c>
      <c r="J37" s="31"/>
      <c r="K37" s="31">
        <f t="shared" si="4"/>
        <v>56363.06</v>
      </c>
      <c r="L37" s="31">
        <v>19951.560000000001</v>
      </c>
      <c r="M37" s="31">
        <f>56363.06+L37</f>
        <v>76314.62</v>
      </c>
      <c r="N37" s="31"/>
      <c r="O37" s="31">
        <f t="shared" ref="O37:O38" si="22">M37+N37</f>
        <v>76314.62</v>
      </c>
      <c r="P37" s="21"/>
    </row>
    <row r="38" spans="1:17">
      <c r="A38" s="43" t="s">
        <v>36</v>
      </c>
      <c r="B38" s="28" t="s">
        <v>37</v>
      </c>
      <c r="C38" s="29">
        <v>325000</v>
      </c>
      <c r="D38" s="29"/>
      <c r="E38" s="29">
        <v>325000</v>
      </c>
      <c r="F38" s="29"/>
      <c r="G38" s="29">
        <v>325000</v>
      </c>
      <c r="H38" s="30"/>
      <c r="I38" s="31">
        <v>325000</v>
      </c>
      <c r="J38" s="31"/>
      <c r="K38" s="31">
        <f t="shared" si="4"/>
        <v>325000</v>
      </c>
      <c r="L38" s="31"/>
      <c r="M38" s="31">
        <v>325000</v>
      </c>
      <c r="N38" s="31"/>
      <c r="O38" s="31">
        <f t="shared" si="22"/>
        <v>325000</v>
      </c>
    </row>
    <row r="39" spans="1:17" s="4" customFormat="1" ht="25.5">
      <c r="A39" s="42" t="s">
        <v>38</v>
      </c>
      <c r="B39" s="32" t="s">
        <v>39</v>
      </c>
      <c r="C39" s="25">
        <f>SUM(C40:C41)</f>
        <v>2102000</v>
      </c>
      <c r="D39" s="25"/>
      <c r="E39" s="25">
        <f>SUM(E40:E41)</f>
        <v>2404500</v>
      </c>
      <c r="F39" s="25"/>
      <c r="G39" s="25">
        <f>SUM(G40:G41)</f>
        <v>2404500</v>
      </c>
      <c r="H39" s="26"/>
      <c r="I39" s="27">
        <f>SUM(I40:I41)</f>
        <v>2404500</v>
      </c>
      <c r="J39" s="27">
        <f t="shared" ref="J39" si="23">SUM(J40:J41)</f>
        <v>0</v>
      </c>
      <c r="K39" s="27">
        <f t="shared" si="4"/>
        <v>2404500</v>
      </c>
      <c r="L39" s="27">
        <f t="shared" ref="L39:N39" si="24">SUM(L40:L41)</f>
        <v>0</v>
      </c>
      <c r="M39" s="27">
        <f>SUM(M40:M41)</f>
        <v>2404500</v>
      </c>
      <c r="N39" s="27">
        <f t="shared" si="24"/>
        <v>0</v>
      </c>
      <c r="O39" s="27">
        <f>SUM(O40:O41)</f>
        <v>2404500</v>
      </c>
      <c r="P39" s="22">
        <f>M39+N39-O39</f>
        <v>0</v>
      </c>
    </row>
    <row r="40" spans="1:17" ht="26.25" customHeight="1">
      <c r="A40" s="43" t="s">
        <v>40</v>
      </c>
      <c r="B40" s="28" t="s">
        <v>41</v>
      </c>
      <c r="C40" s="29">
        <v>1602000</v>
      </c>
      <c r="D40" s="29">
        <v>302500</v>
      </c>
      <c r="E40" s="29">
        <f>SUM(C40:D40)</f>
        <v>1904500</v>
      </c>
      <c r="F40" s="29"/>
      <c r="G40" s="29">
        <v>1904500</v>
      </c>
      <c r="H40" s="30"/>
      <c r="I40" s="31">
        <v>1904500</v>
      </c>
      <c r="J40" s="31"/>
      <c r="K40" s="31">
        <f t="shared" si="4"/>
        <v>1904500</v>
      </c>
      <c r="L40" s="31"/>
      <c r="M40" s="31">
        <v>1904500</v>
      </c>
      <c r="N40" s="31"/>
      <c r="O40" s="31">
        <f t="shared" ref="O40" si="25">M40+N40</f>
        <v>1904500</v>
      </c>
    </row>
    <row r="41" spans="1:17" ht="26.25" customHeight="1">
      <c r="A41" s="43" t="s">
        <v>42</v>
      </c>
      <c r="B41" s="28" t="s">
        <v>43</v>
      </c>
      <c r="C41" s="29">
        <v>500000</v>
      </c>
      <c r="D41" s="29"/>
      <c r="E41" s="29">
        <v>500000</v>
      </c>
      <c r="F41" s="29"/>
      <c r="G41" s="29">
        <v>500000</v>
      </c>
      <c r="H41" s="30"/>
      <c r="I41" s="31">
        <v>500000</v>
      </c>
      <c r="J41" s="31"/>
      <c r="K41" s="31">
        <f t="shared" si="4"/>
        <v>500000</v>
      </c>
      <c r="L41" s="31"/>
      <c r="M41" s="31">
        <v>500000</v>
      </c>
      <c r="N41" s="31"/>
      <c r="O41" s="31">
        <f>M41+N41</f>
        <v>500000</v>
      </c>
    </row>
    <row r="42" spans="1:17" s="4" customFormat="1">
      <c r="A42" s="42" t="s">
        <v>44</v>
      </c>
      <c r="B42" s="32" t="s">
        <v>45</v>
      </c>
      <c r="C42" s="25">
        <v>2508000</v>
      </c>
      <c r="D42" s="25"/>
      <c r="E42" s="25">
        <v>2508000</v>
      </c>
      <c r="F42" s="25"/>
      <c r="G42" s="25">
        <v>2508000</v>
      </c>
      <c r="H42" s="26"/>
      <c r="I42" s="27">
        <v>2508000</v>
      </c>
      <c r="J42" s="27">
        <v>0</v>
      </c>
      <c r="K42" s="27">
        <f t="shared" si="4"/>
        <v>2508000</v>
      </c>
      <c r="L42" s="27">
        <v>0</v>
      </c>
      <c r="M42" s="27">
        <v>2508000</v>
      </c>
      <c r="N42" s="27">
        <v>0</v>
      </c>
      <c r="O42" s="27">
        <f>SUM(L42:N42)</f>
        <v>2508000</v>
      </c>
      <c r="P42" s="21"/>
    </row>
    <row r="43" spans="1:17" s="4" customFormat="1">
      <c r="A43" s="42" t="s">
        <v>46</v>
      </c>
      <c r="B43" s="32" t="s">
        <v>47</v>
      </c>
      <c r="C43" s="25">
        <f>C44</f>
        <v>999113912</v>
      </c>
      <c r="D43" s="25">
        <f t="shared" ref="D43:O43" si="26">D44+D110+D111+D112</f>
        <v>-665735.55999999982</v>
      </c>
      <c r="E43" s="25">
        <f t="shared" si="26"/>
        <v>998448176.44000006</v>
      </c>
      <c r="F43" s="25">
        <f t="shared" si="26"/>
        <v>16307665.769999998</v>
      </c>
      <c r="G43" s="25">
        <f t="shared" si="26"/>
        <v>1014755842.2099999</v>
      </c>
      <c r="H43" s="26">
        <f t="shared" si="26"/>
        <v>53107169.32</v>
      </c>
      <c r="I43" s="27">
        <f t="shared" si="26"/>
        <v>1067863011.53</v>
      </c>
      <c r="J43" s="27">
        <f t="shared" si="26"/>
        <v>22234487.640000001</v>
      </c>
      <c r="K43" s="27">
        <f t="shared" si="26"/>
        <v>1090097499.1699996</v>
      </c>
      <c r="L43" s="27">
        <f t="shared" si="26"/>
        <v>10016813.07</v>
      </c>
      <c r="M43" s="27">
        <f t="shared" si="26"/>
        <v>1100114312.2399998</v>
      </c>
      <c r="N43" s="27">
        <f t="shared" si="26"/>
        <v>54431372.090000004</v>
      </c>
      <c r="O43" s="27">
        <f t="shared" si="26"/>
        <v>1154545684.3299997</v>
      </c>
      <c r="P43" s="22">
        <f>1114117812.24-O43</f>
        <v>-40427872.089999676</v>
      </c>
    </row>
    <row r="44" spans="1:17" ht="25.5">
      <c r="A44" s="43" t="s">
        <v>70</v>
      </c>
      <c r="B44" s="28" t="s">
        <v>48</v>
      </c>
      <c r="C44" s="29">
        <f t="shared" ref="C44:O44" si="27">C45+C48+C78+C93</f>
        <v>999113912</v>
      </c>
      <c r="D44" s="29">
        <f t="shared" si="27"/>
        <v>614594</v>
      </c>
      <c r="E44" s="29">
        <f t="shared" si="27"/>
        <v>999728506</v>
      </c>
      <c r="F44" s="29">
        <f t="shared" si="27"/>
        <v>15101057.039999999</v>
      </c>
      <c r="G44" s="29">
        <f t="shared" si="27"/>
        <v>1014829563.04</v>
      </c>
      <c r="H44" s="30">
        <f t="shared" si="27"/>
        <v>47788168.219999999</v>
      </c>
      <c r="I44" s="31">
        <f t="shared" si="27"/>
        <v>1062617731.26</v>
      </c>
      <c r="J44" s="31">
        <f t="shared" si="27"/>
        <v>22265811</v>
      </c>
      <c r="K44" s="31">
        <f t="shared" si="27"/>
        <v>1084883542.2599998</v>
      </c>
      <c r="L44" s="31">
        <f t="shared" si="27"/>
        <v>10016813.07</v>
      </c>
      <c r="M44" s="31">
        <f t="shared" si="27"/>
        <v>1094900355.3299999</v>
      </c>
      <c r="N44" s="31">
        <f t="shared" si="27"/>
        <v>54431372.090000004</v>
      </c>
      <c r="O44" s="31">
        <f t="shared" si="27"/>
        <v>1149331727.4199998</v>
      </c>
    </row>
    <row r="45" spans="1:17" s="4" customFormat="1" ht="25.5">
      <c r="A45" s="42" t="s">
        <v>49</v>
      </c>
      <c r="B45" s="32" t="s">
        <v>80</v>
      </c>
      <c r="C45" s="25">
        <f>C46</f>
        <v>50669100</v>
      </c>
      <c r="D45" s="25">
        <f t="shared" ref="D45:J45" si="28">D46</f>
        <v>0</v>
      </c>
      <c r="E45" s="25">
        <f t="shared" si="28"/>
        <v>50669100</v>
      </c>
      <c r="F45" s="25">
        <f t="shared" si="28"/>
        <v>0</v>
      </c>
      <c r="G45" s="25">
        <f t="shared" si="28"/>
        <v>50669100</v>
      </c>
      <c r="H45" s="26">
        <f t="shared" si="28"/>
        <v>0</v>
      </c>
      <c r="I45" s="27">
        <f t="shared" si="28"/>
        <v>50669100</v>
      </c>
      <c r="J45" s="27">
        <f t="shared" si="28"/>
        <v>0</v>
      </c>
      <c r="K45" s="27">
        <f>K46</f>
        <v>50669100</v>
      </c>
      <c r="L45" s="27">
        <f t="shared" ref="L45" si="29">L46</f>
        <v>0</v>
      </c>
      <c r="M45" s="27">
        <f t="shared" ref="M45:N45" si="30">SUM(M46:M47)</f>
        <v>50669100</v>
      </c>
      <c r="N45" s="27">
        <f t="shared" si="30"/>
        <v>37460200</v>
      </c>
      <c r="O45" s="27">
        <f>SUM(O46:O47)</f>
        <v>88129300</v>
      </c>
      <c r="P45" s="21"/>
    </row>
    <row r="46" spans="1:17" ht="25.5">
      <c r="A46" s="43" t="s">
        <v>65</v>
      </c>
      <c r="B46" s="28" t="s">
        <v>81</v>
      </c>
      <c r="C46" s="29">
        <v>50669100</v>
      </c>
      <c r="D46" s="29"/>
      <c r="E46" s="29">
        <f>SUM(C46:D46)</f>
        <v>50669100</v>
      </c>
      <c r="F46" s="29"/>
      <c r="G46" s="29">
        <f>SUM(E46:F46)</f>
        <v>50669100</v>
      </c>
      <c r="H46" s="30"/>
      <c r="I46" s="31">
        <v>50669100</v>
      </c>
      <c r="J46" s="31"/>
      <c r="K46" s="31">
        <f t="shared" si="4"/>
        <v>50669100</v>
      </c>
      <c r="L46" s="31"/>
      <c r="M46" s="31">
        <v>50669100</v>
      </c>
      <c r="N46" s="31">
        <v>-2533500</v>
      </c>
      <c r="O46" s="31">
        <f>M46+N46</f>
        <v>48135600</v>
      </c>
    </row>
    <row r="47" spans="1:17" ht="25.5">
      <c r="A47" s="43" t="s">
        <v>151</v>
      </c>
      <c r="B47" s="28" t="s">
        <v>152</v>
      </c>
      <c r="C47" s="29"/>
      <c r="D47" s="29"/>
      <c r="E47" s="29"/>
      <c r="F47" s="29"/>
      <c r="G47" s="29"/>
      <c r="H47" s="30"/>
      <c r="I47" s="31"/>
      <c r="J47" s="31"/>
      <c r="K47" s="31"/>
      <c r="L47" s="31"/>
      <c r="M47" s="31"/>
      <c r="N47" s="31">
        <v>39993700</v>
      </c>
      <c r="O47" s="31">
        <f>M47+N47</f>
        <v>39993700</v>
      </c>
    </row>
    <row r="48" spans="1:17" s="4" customFormat="1" ht="25.5">
      <c r="A48" s="42" t="s">
        <v>50</v>
      </c>
      <c r="B48" s="32" t="s">
        <v>82</v>
      </c>
      <c r="C48" s="25">
        <f>SUM(C49:C69)</f>
        <v>303626600</v>
      </c>
      <c r="D48" s="25">
        <f t="shared" ref="D48:E48" si="31">SUM(D49:D69)</f>
        <v>542900</v>
      </c>
      <c r="E48" s="25">
        <f t="shared" si="31"/>
        <v>304169500</v>
      </c>
      <c r="F48" s="25">
        <f t="shared" ref="F48" si="32">SUM(F49:F69)</f>
        <v>15071057.039999999</v>
      </c>
      <c r="G48" s="25">
        <f>SUM(G49:G70)</f>
        <v>319240557.04000002</v>
      </c>
      <c r="H48" s="26">
        <f>SUM(H49:H76)</f>
        <v>44639675.100000001</v>
      </c>
      <c r="I48" s="27">
        <f>SUM(I49:I76)</f>
        <v>363880232.13999999</v>
      </c>
      <c r="J48" s="27">
        <f t="shared" ref="J48:O48" si="33">SUM(J49:J77)</f>
        <v>9691311</v>
      </c>
      <c r="K48" s="27">
        <f t="shared" si="33"/>
        <v>373571543.13999999</v>
      </c>
      <c r="L48" s="27">
        <f t="shared" si="33"/>
        <v>7661707.0700000003</v>
      </c>
      <c r="M48" s="27">
        <f t="shared" si="33"/>
        <v>381233250.20999998</v>
      </c>
      <c r="N48" s="27">
        <f t="shared" si="33"/>
        <v>1715872.09</v>
      </c>
      <c r="O48" s="27">
        <f t="shared" si="33"/>
        <v>382949122.30000001</v>
      </c>
      <c r="P48" s="22">
        <f>SUM(M48:N48)-O48</f>
        <v>0</v>
      </c>
      <c r="Q48" s="39">
        <f>381233250.21-O48</f>
        <v>-1715872.0900000334</v>
      </c>
    </row>
    <row r="49" spans="1:16" ht="40.5" customHeight="1">
      <c r="A49" s="43" t="s">
        <v>54</v>
      </c>
      <c r="B49" s="28" t="s">
        <v>103</v>
      </c>
      <c r="C49" s="29">
        <v>1988400</v>
      </c>
      <c r="D49" s="29"/>
      <c r="E49" s="29">
        <f t="shared" ref="E49:E69" si="34">SUM(C49:D49)</f>
        <v>1988400</v>
      </c>
      <c r="F49" s="29"/>
      <c r="G49" s="29">
        <f t="shared" ref="G49:G69" si="35">SUM(E49:F49)</f>
        <v>1988400</v>
      </c>
      <c r="H49" s="30"/>
      <c r="I49" s="31">
        <f>G49</f>
        <v>1988400</v>
      </c>
      <c r="J49" s="31">
        <f>3976800-I49</f>
        <v>1988400</v>
      </c>
      <c r="K49" s="31">
        <f t="shared" si="4"/>
        <v>3976800</v>
      </c>
      <c r="L49" s="31"/>
      <c r="M49" s="31">
        <v>3976800</v>
      </c>
      <c r="N49" s="31"/>
      <c r="O49" s="31">
        <f t="shared" ref="O49:O92" si="36">M49+N49</f>
        <v>3976800</v>
      </c>
      <c r="P49" s="1"/>
    </row>
    <row r="50" spans="1:16" ht="37.5" customHeight="1">
      <c r="A50" s="43" t="s">
        <v>118</v>
      </c>
      <c r="B50" s="28" t="s">
        <v>119</v>
      </c>
      <c r="C50" s="29"/>
      <c r="D50" s="29"/>
      <c r="E50" s="29"/>
      <c r="F50" s="29"/>
      <c r="G50" s="29"/>
      <c r="H50" s="30">
        <v>1721000</v>
      </c>
      <c r="I50" s="31">
        <f>H50</f>
        <v>1721000</v>
      </c>
      <c r="J50" s="31"/>
      <c r="K50" s="31">
        <f t="shared" si="4"/>
        <v>1721000</v>
      </c>
      <c r="L50" s="31"/>
      <c r="M50" s="31">
        <v>1721000</v>
      </c>
      <c r="N50" s="31"/>
      <c r="O50" s="31">
        <f t="shared" si="36"/>
        <v>1721000</v>
      </c>
    </row>
    <row r="51" spans="1:16" ht="51">
      <c r="A51" s="43" t="s">
        <v>107</v>
      </c>
      <c r="B51" s="28" t="s">
        <v>108</v>
      </c>
      <c r="C51" s="29"/>
      <c r="D51" s="29"/>
      <c r="E51" s="29"/>
      <c r="F51" s="29">
        <v>627327.5</v>
      </c>
      <c r="G51" s="29">
        <f t="shared" si="35"/>
        <v>627327.5</v>
      </c>
      <c r="H51" s="30"/>
      <c r="I51" s="31">
        <f>G51</f>
        <v>627327.5</v>
      </c>
      <c r="J51" s="31"/>
      <c r="K51" s="31">
        <f t="shared" si="4"/>
        <v>627327.5</v>
      </c>
      <c r="L51" s="31"/>
      <c r="M51" s="31">
        <v>627327.5</v>
      </c>
      <c r="N51" s="31"/>
      <c r="O51" s="31">
        <f t="shared" si="36"/>
        <v>627327.5</v>
      </c>
    </row>
    <row r="52" spans="1:16" ht="51" customHeight="1">
      <c r="A52" s="43" t="s">
        <v>109</v>
      </c>
      <c r="B52" s="28" t="s">
        <v>110</v>
      </c>
      <c r="C52" s="29"/>
      <c r="D52" s="29"/>
      <c r="E52" s="29"/>
      <c r="F52" s="29">
        <v>35437.75</v>
      </c>
      <c r="G52" s="29">
        <f t="shared" si="35"/>
        <v>35437.75</v>
      </c>
      <c r="H52" s="30"/>
      <c r="I52" s="31">
        <f t="shared" ref="I52:I53" si="37">G52</f>
        <v>35437.75</v>
      </c>
      <c r="J52" s="31"/>
      <c r="K52" s="33">
        <f t="shared" si="4"/>
        <v>35437.75</v>
      </c>
      <c r="L52" s="31"/>
      <c r="M52" s="33">
        <v>35437.75</v>
      </c>
      <c r="N52" s="31"/>
      <c r="O52" s="31">
        <f t="shared" si="36"/>
        <v>35437.75</v>
      </c>
    </row>
    <row r="53" spans="1:16" ht="30" customHeight="1">
      <c r="A53" s="43" t="s">
        <v>117</v>
      </c>
      <c r="B53" s="28" t="s">
        <v>110</v>
      </c>
      <c r="C53" s="29"/>
      <c r="D53" s="29"/>
      <c r="E53" s="29"/>
      <c r="F53" s="29">
        <v>3025698.79</v>
      </c>
      <c r="G53" s="29">
        <f t="shared" si="35"/>
        <v>3025698.79</v>
      </c>
      <c r="H53" s="30"/>
      <c r="I53" s="31">
        <f t="shared" si="37"/>
        <v>3025698.79</v>
      </c>
      <c r="J53" s="31"/>
      <c r="K53" s="33">
        <f t="shared" si="4"/>
        <v>3025698.79</v>
      </c>
      <c r="L53" s="31"/>
      <c r="M53" s="33">
        <v>3025698.79</v>
      </c>
      <c r="N53" s="31"/>
      <c r="O53" s="31">
        <f t="shared" si="36"/>
        <v>3025698.79</v>
      </c>
    </row>
    <row r="54" spans="1:16" ht="30" customHeight="1">
      <c r="A54" s="43" t="s">
        <v>120</v>
      </c>
      <c r="B54" s="28" t="s">
        <v>121</v>
      </c>
      <c r="C54" s="29"/>
      <c r="D54" s="29"/>
      <c r="E54" s="29"/>
      <c r="F54" s="29"/>
      <c r="G54" s="29"/>
      <c r="H54" s="30">
        <v>13724638.9</v>
      </c>
      <c r="I54" s="31">
        <f>H54</f>
        <v>13724638.9</v>
      </c>
      <c r="J54" s="31"/>
      <c r="K54" s="31">
        <f t="shared" si="4"/>
        <v>13724638.9</v>
      </c>
      <c r="L54" s="31"/>
      <c r="M54" s="31">
        <v>13724638.9</v>
      </c>
      <c r="N54" s="31"/>
      <c r="O54" s="31">
        <f t="shared" si="36"/>
        <v>13724638.9</v>
      </c>
    </row>
    <row r="55" spans="1:16" ht="51">
      <c r="A55" s="43" t="s">
        <v>111</v>
      </c>
      <c r="B55" s="28" t="s">
        <v>112</v>
      </c>
      <c r="C55" s="29"/>
      <c r="D55" s="29"/>
      <c r="E55" s="29"/>
      <c r="F55" s="29">
        <v>8669593</v>
      </c>
      <c r="G55" s="29">
        <f t="shared" si="35"/>
        <v>8669593</v>
      </c>
      <c r="H55" s="30"/>
      <c r="I55" s="31">
        <f>G55</f>
        <v>8669593</v>
      </c>
      <c r="J55" s="31"/>
      <c r="K55" s="31">
        <f t="shared" si="4"/>
        <v>8669593</v>
      </c>
      <c r="L55" s="31"/>
      <c r="M55" s="31">
        <v>8669593</v>
      </c>
      <c r="N55" s="31">
        <v>-1602.71</v>
      </c>
      <c r="O55" s="31">
        <f t="shared" si="36"/>
        <v>8667990.2899999991</v>
      </c>
    </row>
    <row r="56" spans="1:16" ht="42" customHeight="1">
      <c r="A56" s="43" t="s">
        <v>123</v>
      </c>
      <c r="B56" s="28" t="s">
        <v>122</v>
      </c>
      <c r="C56" s="29"/>
      <c r="D56" s="29"/>
      <c r="E56" s="29"/>
      <c r="F56" s="29"/>
      <c r="G56" s="29"/>
      <c r="H56" s="30">
        <v>5836584.2400000002</v>
      </c>
      <c r="I56" s="31">
        <f>H56</f>
        <v>5836584.2400000002</v>
      </c>
      <c r="J56" s="31">
        <f>6036584.24-I56</f>
        <v>200000</v>
      </c>
      <c r="K56" s="31">
        <f t="shared" si="4"/>
        <v>6036584.2400000002</v>
      </c>
      <c r="L56" s="31"/>
      <c r="M56" s="31">
        <v>6036584.2400000002</v>
      </c>
      <c r="N56" s="31">
        <v>1132733.04</v>
      </c>
      <c r="O56" s="31">
        <f t="shared" si="36"/>
        <v>7169317.2800000003</v>
      </c>
    </row>
    <row r="57" spans="1:16" ht="31.5" customHeight="1">
      <c r="A57" s="43" t="s">
        <v>124</v>
      </c>
      <c r="B57" s="28" t="s">
        <v>104</v>
      </c>
      <c r="C57" s="29"/>
      <c r="D57" s="29"/>
      <c r="E57" s="29"/>
      <c r="F57" s="29"/>
      <c r="G57" s="29"/>
      <c r="H57" s="30">
        <v>3012973.46</v>
      </c>
      <c r="I57" s="31">
        <f>H57</f>
        <v>3012973.46</v>
      </c>
      <c r="J57" s="31"/>
      <c r="K57" s="31">
        <f t="shared" si="4"/>
        <v>3012973.46</v>
      </c>
      <c r="L57" s="31"/>
      <c r="M57" s="31">
        <v>3012973.46</v>
      </c>
      <c r="N57" s="31">
        <v>584741.76</v>
      </c>
      <c r="O57" s="31">
        <f t="shared" si="36"/>
        <v>3597715.2199999997</v>
      </c>
      <c r="P57" s="74">
        <f>SUM(O57:O77)</f>
        <v>344000911.79000002</v>
      </c>
    </row>
    <row r="58" spans="1:16" ht="39.75" customHeight="1">
      <c r="A58" s="43" t="s">
        <v>125</v>
      </c>
      <c r="B58" s="28" t="s">
        <v>104</v>
      </c>
      <c r="C58" s="29"/>
      <c r="D58" s="29"/>
      <c r="E58" s="29"/>
      <c r="F58" s="29"/>
      <c r="G58" s="29"/>
      <c r="H58" s="30">
        <v>118507.5</v>
      </c>
      <c r="I58" s="31">
        <f>H58</f>
        <v>118507.5</v>
      </c>
      <c r="J58" s="31"/>
      <c r="K58" s="31">
        <f t="shared" si="4"/>
        <v>118507.5</v>
      </c>
      <c r="L58" s="31"/>
      <c r="M58" s="31">
        <v>118507.5</v>
      </c>
      <c r="N58" s="31"/>
      <c r="O58" s="31">
        <f t="shared" si="36"/>
        <v>118507.5</v>
      </c>
      <c r="P58" s="74"/>
    </row>
    <row r="59" spans="1:16" ht="38.25">
      <c r="A59" s="43" t="s">
        <v>96</v>
      </c>
      <c r="B59" s="28" t="s">
        <v>104</v>
      </c>
      <c r="C59" s="29"/>
      <c r="D59" s="29">
        <v>264000</v>
      </c>
      <c r="E59" s="29">
        <f t="shared" si="34"/>
        <v>264000</v>
      </c>
      <c r="F59" s="29"/>
      <c r="G59" s="29">
        <f t="shared" si="35"/>
        <v>264000</v>
      </c>
      <c r="H59" s="30"/>
      <c r="I59" s="31">
        <f t="shared" ref="I59" si="38">G59</f>
        <v>264000</v>
      </c>
      <c r="J59" s="31"/>
      <c r="K59" s="31">
        <f t="shared" si="4"/>
        <v>264000</v>
      </c>
      <c r="L59" s="31"/>
      <c r="M59" s="31">
        <v>264000</v>
      </c>
      <c r="N59" s="31"/>
      <c r="O59" s="31">
        <f t="shared" si="36"/>
        <v>264000</v>
      </c>
      <c r="P59" s="74"/>
    </row>
    <row r="60" spans="1:16" ht="38.25">
      <c r="A60" s="43" t="s">
        <v>113</v>
      </c>
      <c r="B60" s="28" t="s">
        <v>104</v>
      </c>
      <c r="C60" s="29"/>
      <c r="D60" s="29"/>
      <c r="E60" s="29"/>
      <c r="F60" s="29">
        <v>1080000</v>
      </c>
      <c r="G60" s="29">
        <f t="shared" si="35"/>
        <v>1080000</v>
      </c>
      <c r="H60" s="30">
        <v>1752400</v>
      </c>
      <c r="I60" s="31">
        <f>1080000+H60</f>
        <v>2832400</v>
      </c>
      <c r="J60" s="31"/>
      <c r="K60" s="31">
        <f t="shared" si="4"/>
        <v>2832400</v>
      </c>
      <c r="L60" s="31"/>
      <c r="M60" s="31">
        <v>2832400</v>
      </c>
      <c r="N60" s="31"/>
      <c r="O60" s="31">
        <f t="shared" si="36"/>
        <v>2832400</v>
      </c>
      <c r="P60" s="74"/>
    </row>
    <row r="61" spans="1:16" ht="51">
      <c r="A61" s="43" t="s">
        <v>114</v>
      </c>
      <c r="B61" s="28" t="s">
        <v>104</v>
      </c>
      <c r="C61" s="29"/>
      <c r="D61" s="29"/>
      <c r="E61" s="29"/>
      <c r="F61" s="29">
        <v>438000</v>
      </c>
      <c r="G61" s="29">
        <f t="shared" si="35"/>
        <v>438000</v>
      </c>
      <c r="H61" s="30"/>
      <c r="I61" s="31">
        <f>G61</f>
        <v>438000</v>
      </c>
      <c r="J61" s="31"/>
      <c r="K61" s="31">
        <f t="shared" si="4"/>
        <v>438000</v>
      </c>
      <c r="L61" s="31"/>
      <c r="M61" s="31">
        <v>438000</v>
      </c>
      <c r="N61" s="31"/>
      <c r="O61" s="31">
        <f t="shared" si="36"/>
        <v>438000</v>
      </c>
      <c r="P61" s="74"/>
    </row>
    <row r="62" spans="1:16" ht="38.25">
      <c r="A62" s="43" t="s">
        <v>115</v>
      </c>
      <c r="B62" s="28" t="s">
        <v>104</v>
      </c>
      <c r="C62" s="29"/>
      <c r="D62" s="29"/>
      <c r="E62" s="29"/>
      <c r="F62" s="29">
        <v>1195000</v>
      </c>
      <c r="G62" s="29">
        <f t="shared" si="35"/>
        <v>1195000</v>
      </c>
      <c r="H62" s="30"/>
      <c r="I62" s="31">
        <f>G62</f>
        <v>1195000</v>
      </c>
      <c r="J62" s="31"/>
      <c r="K62" s="31">
        <f t="shared" si="4"/>
        <v>1195000</v>
      </c>
      <c r="L62" s="31"/>
      <c r="M62" s="31">
        <v>1195000</v>
      </c>
      <c r="N62" s="31"/>
      <c r="O62" s="31">
        <f t="shared" si="36"/>
        <v>1195000</v>
      </c>
      <c r="P62" s="74"/>
    </row>
    <row r="63" spans="1:16" ht="28.5" customHeight="1">
      <c r="A63" s="43" t="s">
        <v>137</v>
      </c>
      <c r="B63" s="28" t="s">
        <v>104</v>
      </c>
      <c r="C63" s="29"/>
      <c r="D63" s="29"/>
      <c r="E63" s="29"/>
      <c r="F63" s="29"/>
      <c r="G63" s="29"/>
      <c r="H63" s="30">
        <v>252800</v>
      </c>
      <c r="I63" s="31">
        <f>H63</f>
        <v>252800</v>
      </c>
      <c r="J63" s="31"/>
      <c r="K63" s="31">
        <f t="shared" si="4"/>
        <v>252800</v>
      </c>
      <c r="L63" s="31"/>
      <c r="M63" s="31">
        <v>252800</v>
      </c>
      <c r="N63" s="31"/>
      <c r="O63" s="31">
        <f t="shared" si="36"/>
        <v>252800</v>
      </c>
      <c r="P63" s="74"/>
    </row>
    <row r="64" spans="1:16" ht="54" customHeight="1">
      <c r="A64" s="43" t="s">
        <v>66</v>
      </c>
      <c r="B64" s="28" t="s">
        <v>104</v>
      </c>
      <c r="C64" s="29">
        <v>20800</v>
      </c>
      <c r="D64" s="29"/>
      <c r="E64" s="29">
        <f t="shared" si="34"/>
        <v>20800</v>
      </c>
      <c r="F64" s="29"/>
      <c r="G64" s="29">
        <f t="shared" si="35"/>
        <v>20800</v>
      </c>
      <c r="H64" s="30"/>
      <c r="I64" s="31">
        <f>G64</f>
        <v>20800</v>
      </c>
      <c r="J64" s="31"/>
      <c r="K64" s="31">
        <f t="shared" si="4"/>
        <v>20800</v>
      </c>
      <c r="L64" s="31"/>
      <c r="M64" s="31">
        <v>20800</v>
      </c>
      <c r="N64" s="31"/>
      <c r="O64" s="31">
        <f t="shared" si="36"/>
        <v>20800</v>
      </c>
      <c r="P64" s="74"/>
    </row>
    <row r="65" spans="1:16" ht="63.75">
      <c r="A65" s="43" t="s">
        <v>51</v>
      </c>
      <c r="B65" s="28" t="s">
        <v>104</v>
      </c>
      <c r="C65" s="29">
        <v>223400</v>
      </c>
      <c r="D65" s="29"/>
      <c r="E65" s="29">
        <f t="shared" si="34"/>
        <v>223400</v>
      </c>
      <c r="F65" s="29"/>
      <c r="G65" s="29">
        <f t="shared" si="35"/>
        <v>223400</v>
      </c>
      <c r="H65" s="30"/>
      <c r="I65" s="31">
        <f>G65</f>
        <v>223400</v>
      </c>
      <c r="J65" s="31"/>
      <c r="K65" s="31">
        <f t="shared" si="4"/>
        <v>223400</v>
      </c>
      <c r="L65" s="31"/>
      <c r="M65" s="31">
        <v>223400</v>
      </c>
      <c r="N65" s="31"/>
      <c r="O65" s="31">
        <f t="shared" si="36"/>
        <v>223400</v>
      </c>
      <c r="P65" s="74"/>
    </row>
    <row r="66" spans="1:16" ht="41.25" customHeight="1">
      <c r="A66" s="43" t="s">
        <v>126</v>
      </c>
      <c r="B66" s="28" t="s">
        <v>104</v>
      </c>
      <c r="C66" s="29"/>
      <c r="D66" s="29"/>
      <c r="E66" s="29"/>
      <c r="F66" s="29"/>
      <c r="G66" s="29"/>
      <c r="H66" s="30">
        <v>1000000</v>
      </c>
      <c r="I66" s="31">
        <f>H66</f>
        <v>1000000</v>
      </c>
      <c r="J66" s="31"/>
      <c r="K66" s="31">
        <f t="shared" si="4"/>
        <v>1000000</v>
      </c>
      <c r="L66" s="31"/>
      <c r="M66" s="31">
        <v>1000000</v>
      </c>
      <c r="N66" s="31"/>
      <c r="O66" s="31">
        <f t="shared" si="36"/>
        <v>1000000</v>
      </c>
      <c r="P66" s="74"/>
    </row>
    <row r="67" spans="1:16" ht="27.75" customHeight="1">
      <c r="A67" s="43" t="s">
        <v>127</v>
      </c>
      <c r="B67" s="28" t="s">
        <v>104</v>
      </c>
      <c r="C67" s="29"/>
      <c r="D67" s="29"/>
      <c r="E67" s="29"/>
      <c r="F67" s="29"/>
      <c r="G67" s="29"/>
      <c r="H67" s="30">
        <v>1400000</v>
      </c>
      <c r="I67" s="31">
        <f>H67</f>
        <v>1400000</v>
      </c>
      <c r="J67" s="31"/>
      <c r="K67" s="31">
        <f t="shared" si="4"/>
        <v>1400000</v>
      </c>
      <c r="L67" s="31"/>
      <c r="M67" s="31">
        <v>1400000</v>
      </c>
      <c r="N67" s="31"/>
      <c r="O67" s="31">
        <f t="shared" si="36"/>
        <v>1400000</v>
      </c>
      <c r="P67" s="74"/>
    </row>
    <row r="68" spans="1:16" ht="27" customHeight="1">
      <c r="A68" s="45" t="s">
        <v>52</v>
      </c>
      <c r="B68" s="28" t="s">
        <v>104</v>
      </c>
      <c r="C68" s="29">
        <v>1116900</v>
      </c>
      <c r="D68" s="29">
        <v>278900</v>
      </c>
      <c r="E68" s="29">
        <f t="shared" si="34"/>
        <v>1395800</v>
      </c>
      <c r="F68" s="29"/>
      <c r="G68" s="29">
        <v>1395800</v>
      </c>
      <c r="H68" s="30"/>
      <c r="I68" s="31">
        <f>G68</f>
        <v>1395800</v>
      </c>
      <c r="J68" s="31"/>
      <c r="K68" s="31">
        <f t="shared" si="4"/>
        <v>1395800</v>
      </c>
      <c r="L68" s="31"/>
      <c r="M68" s="31">
        <v>1395800</v>
      </c>
      <c r="N68" s="31"/>
      <c r="O68" s="31">
        <f t="shared" si="36"/>
        <v>1395800</v>
      </c>
      <c r="P68" s="74"/>
    </row>
    <row r="69" spans="1:16" ht="15.75" customHeight="1">
      <c r="A69" s="43" t="s">
        <v>53</v>
      </c>
      <c r="B69" s="28" t="s">
        <v>104</v>
      </c>
      <c r="C69" s="29">
        <v>300277100</v>
      </c>
      <c r="D69" s="29"/>
      <c r="E69" s="29">
        <f t="shared" si="34"/>
        <v>300277100</v>
      </c>
      <c r="F69" s="29"/>
      <c r="G69" s="29">
        <f t="shared" si="35"/>
        <v>300277100</v>
      </c>
      <c r="H69" s="30"/>
      <c r="I69" s="31">
        <f>G69</f>
        <v>300277100</v>
      </c>
      <c r="J69" s="31"/>
      <c r="K69" s="31">
        <f t="shared" si="4"/>
        <v>300277100</v>
      </c>
      <c r="L69" s="31"/>
      <c r="M69" s="31">
        <v>300277100</v>
      </c>
      <c r="N69" s="31"/>
      <c r="O69" s="31">
        <f t="shared" si="36"/>
        <v>300277100</v>
      </c>
      <c r="P69" s="74"/>
    </row>
    <row r="70" spans="1:16" ht="40.5" customHeight="1">
      <c r="A70" s="43" t="s">
        <v>128</v>
      </c>
      <c r="B70" s="28" t="s">
        <v>104</v>
      </c>
      <c r="C70" s="29"/>
      <c r="D70" s="29"/>
      <c r="E70" s="29"/>
      <c r="F70" s="29"/>
      <c r="G70" s="29"/>
      <c r="H70" s="30">
        <v>15820771</v>
      </c>
      <c r="I70" s="31">
        <f>H70</f>
        <v>15820771</v>
      </c>
      <c r="J70" s="31"/>
      <c r="K70" s="31">
        <f t="shared" si="4"/>
        <v>15820771</v>
      </c>
      <c r="L70" s="31"/>
      <c r="M70" s="31">
        <v>15820771</v>
      </c>
      <c r="N70" s="31"/>
      <c r="O70" s="31">
        <f t="shared" si="36"/>
        <v>15820771</v>
      </c>
      <c r="P70" s="74"/>
    </row>
    <row r="71" spans="1:16" ht="40.5" customHeight="1">
      <c r="A71" s="43" t="s">
        <v>138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>
        <v>647572</v>
      </c>
      <c r="K71" s="31">
        <f t="shared" si="4"/>
        <v>647572</v>
      </c>
      <c r="L71" s="31"/>
      <c r="M71" s="31">
        <v>647572</v>
      </c>
      <c r="N71" s="31"/>
      <c r="O71" s="31">
        <f t="shared" si="36"/>
        <v>647572</v>
      </c>
      <c r="P71" s="74"/>
    </row>
    <row r="72" spans="1:16" ht="40.5" customHeight="1">
      <c r="A72" s="43" t="s">
        <v>136</v>
      </c>
      <c r="B72" s="28" t="s">
        <v>104</v>
      </c>
      <c r="C72" s="29"/>
      <c r="D72" s="29"/>
      <c r="E72" s="29"/>
      <c r="F72" s="29"/>
      <c r="G72" s="29"/>
      <c r="H72" s="30"/>
      <c r="I72" s="31"/>
      <c r="J72" s="31">
        <v>600000</v>
      </c>
      <c r="K72" s="31">
        <f t="shared" si="4"/>
        <v>600000</v>
      </c>
      <c r="L72" s="31"/>
      <c r="M72" s="31">
        <v>600000</v>
      </c>
      <c r="N72" s="31"/>
      <c r="O72" s="31">
        <f t="shared" si="36"/>
        <v>600000</v>
      </c>
      <c r="P72" s="74"/>
    </row>
    <row r="73" spans="1:16" ht="38.25">
      <c r="A73" s="43" t="s">
        <v>132</v>
      </c>
      <c r="B73" s="28" t="s">
        <v>104</v>
      </c>
      <c r="C73" s="29"/>
      <c r="D73" s="29"/>
      <c r="E73" s="29"/>
      <c r="F73" s="29"/>
      <c r="G73" s="29"/>
      <c r="H73" s="30"/>
      <c r="I73" s="31"/>
      <c r="J73" s="31">
        <v>576799</v>
      </c>
      <c r="K73" s="31">
        <f t="shared" si="4"/>
        <v>576799</v>
      </c>
      <c r="L73" s="31"/>
      <c r="M73" s="31">
        <v>576799</v>
      </c>
      <c r="N73" s="31"/>
      <c r="O73" s="31">
        <f t="shared" si="36"/>
        <v>576799</v>
      </c>
      <c r="P73" s="74"/>
    </row>
    <row r="74" spans="1:16" ht="26.25" customHeight="1">
      <c r="A74" s="43" t="s">
        <v>133</v>
      </c>
      <c r="B74" s="28" t="s">
        <v>104</v>
      </c>
      <c r="C74" s="29"/>
      <c r="D74" s="29"/>
      <c r="E74" s="29"/>
      <c r="F74" s="29"/>
      <c r="G74" s="29"/>
      <c r="H74" s="30"/>
      <c r="I74" s="31"/>
      <c r="J74" s="31">
        <v>380000</v>
      </c>
      <c r="K74" s="31">
        <f t="shared" si="4"/>
        <v>380000</v>
      </c>
      <c r="L74" s="31"/>
      <c r="M74" s="31">
        <v>380000</v>
      </c>
      <c r="N74" s="31"/>
      <c r="O74" s="31">
        <f t="shared" si="36"/>
        <v>380000</v>
      </c>
      <c r="P74" s="74"/>
    </row>
    <row r="75" spans="1:16" ht="26.25" customHeight="1">
      <c r="A75" s="43" t="s">
        <v>134</v>
      </c>
      <c r="B75" s="28" t="s">
        <v>104</v>
      </c>
      <c r="C75" s="29"/>
      <c r="D75" s="29"/>
      <c r="E75" s="29"/>
      <c r="F75" s="29"/>
      <c r="G75" s="29"/>
      <c r="H75" s="30"/>
      <c r="I75" s="31"/>
      <c r="J75" s="31">
        <v>298540</v>
      </c>
      <c r="K75" s="31">
        <f t="shared" si="4"/>
        <v>298540</v>
      </c>
      <c r="L75" s="31"/>
      <c r="M75" s="31">
        <v>298540</v>
      </c>
      <c r="N75" s="31"/>
      <c r="O75" s="31">
        <f t="shared" si="36"/>
        <v>298540</v>
      </c>
      <c r="P75" s="74"/>
    </row>
    <row r="76" spans="1:16" ht="26.25" customHeight="1">
      <c r="A76" s="43" t="s">
        <v>135</v>
      </c>
      <c r="B76" s="28" t="s">
        <v>104</v>
      </c>
      <c r="C76" s="29"/>
      <c r="D76" s="29"/>
      <c r="E76" s="29"/>
      <c r="F76" s="29"/>
      <c r="G76" s="29"/>
      <c r="H76" s="30"/>
      <c r="I76" s="31"/>
      <c r="J76" s="31">
        <v>5000000</v>
      </c>
      <c r="K76" s="31">
        <f t="shared" si="4"/>
        <v>5000000</v>
      </c>
      <c r="L76" s="31"/>
      <c r="M76" s="31">
        <v>5000000</v>
      </c>
      <c r="N76" s="31"/>
      <c r="O76" s="31">
        <f t="shared" si="36"/>
        <v>5000000</v>
      </c>
      <c r="P76" s="74"/>
    </row>
    <row r="77" spans="1:16" ht="36" customHeight="1">
      <c r="A77" s="46" t="s">
        <v>142</v>
      </c>
      <c r="B77" s="28" t="s">
        <v>104</v>
      </c>
      <c r="C77" s="29"/>
      <c r="D77" s="29"/>
      <c r="E77" s="29"/>
      <c r="F77" s="29"/>
      <c r="G77" s="29"/>
      <c r="H77" s="30"/>
      <c r="I77" s="31"/>
      <c r="J77" s="31"/>
      <c r="K77" s="31"/>
      <c r="L77" s="31">
        <v>7661707.0700000003</v>
      </c>
      <c r="M77" s="31">
        <v>7661707.0700000003</v>
      </c>
      <c r="N77" s="31"/>
      <c r="O77" s="31">
        <f t="shared" si="36"/>
        <v>7661707.0700000003</v>
      </c>
      <c r="P77" s="74"/>
    </row>
    <row r="78" spans="1:16" s="4" customFormat="1" ht="25.5">
      <c r="A78" s="42" t="s">
        <v>55</v>
      </c>
      <c r="B78" s="32" t="s">
        <v>83</v>
      </c>
      <c r="C78" s="25">
        <f t="shared" ref="C78:G78" si="39">SUM(C79:C92)</f>
        <v>644652012</v>
      </c>
      <c r="D78" s="25">
        <f t="shared" si="39"/>
        <v>-12</v>
      </c>
      <c r="E78" s="25">
        <f t="shared" si="39"/>
        <v>644652000</v>
      </c>
      <c r="F78" s="25">
        <f t="shared" si="39"/>
        <v>0</v>
      </c>
      <c r="G78" s="25">
        <f t="shared" si="39"/>
        <v>644652000</v>
      </c>
      <c r="H78" s="26">
        <f t="shared" ref="H78:I78" si="40">SUM(H79:H92)</f>
        <v>0</v>
      </c>
      <c r="I78" s="27">
        <f t="shared" si="40"/>
        <v>644652000</v>
      </c>
      <c r="J78" s="27">
        <f t="shared" ref="J78" si="41">SUM(J79:J92)</f>
        <v>9532100</v>
      </c>
      <c r="K78" s="27">
        <f t="shared" si="4"/>
        <v>654184100</v>
      </c>
      <c r="L78" s="27">
        <f t="shared" ref="L78:N78" si="42">SUM(L79:L92)</f>
        <v>160225</v>
      </c>
      <c r="M78" s="27">
        <f>SUM(M79:M92)</f>
        <v>654344325</v>
      </c>
      <c r="N78" s="27">
        <f t="shared" si="42"/>
        <v>14480300</v>
      </c>
      <c r="O78" s="27">
        <f>SUM(O79:O92)</f>
        <v>668824625</v>
      </c>
      <c r="P78" s="22">
        <f>SUM(M78:N78)-O78</f>
        <v>0</v>
      </c>
    </row>
    <row r="79" spans="1:16" ht="51">
      <c r="A79" s="43" t="s">
        <v>69</v>
      </c>
      <c r="B79" s="28" t="s">
        <v>64</v>
      </c>
      <c r="C79" s="29">
        <v>5907800</v>
      </c>
      <c r="D79" s="29"/>
      <c r="E79" s="29">
        <f t="shared" ref="E79:E92" si="43">SUM(C79:D79)</f>
        <v>5907800</v>
      </c>
      <c r="F79" s="29"/>
      <c r="G79" s="29">
        <f t="shared" ref="G79:G91" si="44">SUM(E79:F79)</f>
        <v>5907800</v>
      </c>
      <c r="H79" s="30"/>
      <c r="I79" s="31">
        <f>G79</f>
        <v>5907800</v>
      </c>
      <c r="J79" s="31"/>
      <c r="K79" s="31">
        <f t="shared" si="4"/>
        <v>5907800</v>
      </c>
      <c r="L79" s="31"/>
      <c r="M79" s="31">
        <v>5907800</v>
      </c>
      <c r="N79" s="31"/>
      <c r="O79" s="31">
        <f t="shared" si="36"/>
        <v>5907800</v>
      </c>
    </row>
    <row r="80" spans="1:16" ht="25.5">
      <c r="A80" s="43" t="s">
        <v>57</v>
      </c>
      <c r="B80" s="28" t="s">
        <v>84</v>
      </c>
      <c r="C80" s="29">
        <v>281500</v>
      </c>
      <c r="D80" s="29"/>
      <c r="E80" s="29">
        <f t="shared" si="43"/>
        <v>281500</v>
      </c>
      <c r="F80" s="29"/>
      <c r="G80" s="29">
        <f t="shared" si="44"/>
        <v>281500</v>
      </c>
      <c r="H80" s="30"/>
      <c r="I80" s="31">
        <f>G80</f>
        <v>281500</v>
      </c>
      <c r="J80" s="31"/>
      <c r="K80" s="31">
        <f t="shared" si="4"/>
        <v>281500</v>
      </c>
      <c r="L80" s="31"/>
      <c r="M80" s="31">
        <v>281500</v>
      </c>
      <c r="N80" s="31"/>
      <c r="O80" s="31">
        <f t="shared" si="36"/>
        <v>281500</v>
      </c>
    </row>
    <row r="81" spans="1:16" ht="38.25">
      <c r="A81" s="43" t="s">
        <v>58</v>
      </c>
      <c r="B81" s="28" t="s">
        <v>84</v>
      </c>
      <c r="C81" s="29">
        <v>1012500</v>
      </c>
      <c r="D81" s="29"/>
      <c r="E81" s="29">
        <f t="shared" si="43"/>
        <v>1012500</v>
      </c>
      <c r="F81" s="29"/>
      <c r="G81" s="29">
        <f t="shared" si="44"/>
        <v>1012500</v>
      </c>
      <c r="H81" s="30"/>
      <c r="I81" s="31">
        <f t="shared" ref="I81:I92" si="45">G81</f>
        <v>1012500</v>
      </c>
      <c r="J81" s="31"/>
      <c r="K81" s="31">
        <f t="shared" si="4"/>
        <v>1012500</v>
      </c>
      <c r="L81" s="31"/>
      <c r="M81" s="31">
        <v>1012500</v>
      </c>
      <c r="N81" s="31"/>
      <c r="O81" s="31">
        <f t="shared" si="36"/>
        <v>1012500</v>
      </c>
    </row>
    <row r="82" spans="1:16" ht="63.75">
      <c r="A82" s="43" t="s">
        <v>59</v>
      </c>
      <c r="B82" s="28" t="s">
        <v>84</v>
      </c>
      <c r="C82" s="29">
        <v>10000</v>
      </c>
      <c r="D82" s="29"/>
      <c r="E82" s="29">
        <f t="shared" si="43"/>
        <v>10000</v>
      </c>
      <c r="F82" s="29"/>
      <c r="G82" s="29">
        <f t="shared" si="44"/>
        <v>10000</v>
      </c>
      <c r="H82" s="30"/>
      <c r="I82" s="31">
        <f t="shared" si="45"/>
        <v>10000</v>
      </c>
      <c r="J82" s="31"/>
      <c r="K82" s="31">
        <f t="shared" si="4"/>
        <v>10000</v>
      </c>
      <c r="L82" s="31"/>
      <c r="M82" s="31">
        <v>10000</v>
      </c>
      <c r="N82" s="31"/>
      <c r="O82" s="31">
        <f t="shared" si="36"/>
        <v>10000</v>
      </c>
    </row>
    <row r="83" spans="1:16" ht="25.5">
      <c r="A83" s="43" t="s">
        <v>60</v>
      </c>
      <c r="B83" s="28" t="s">
        <v>84</v>
      </c>
      <c r="C83" s="29">
        <v>25000</v>
      </c>
      <c r="D83" s="29"/>
      <c r="E83" s="29">
        <f t="shared" si="43"/>
        <v>25000</v>
      </c>
      <c r="F83" s="29"/>
      <c r="G83" s="29">
        <f t="shared" si="44"/>
        <v>25000</v>
      </c>
      <c r="H83" s="30"/>
      <c r="I83" s="31">
        <f t="shared" si="45"/>
        <v>25000</v>
      </c>
      <c r="J83" s="31"/>
      <c r="K83" s="31">
        <f t="shared" si="4"/>
        <v>25000</v>
      </c>
      <c r="L83" s="31"/>
      <c r="M83" s="31">
        <v>25000</v>
      </c>
      <c r="N83" s="31"/>
      <c r="O83" s="31">
        <f t="shared" si="36"/>
        <v>25000</v>
      </c>
    </row>
    <row r="84" spans="1:16" ht="38.25">
      <c r="A84" s="43" t="s">
        <v>73</v>
      </c>
      <c r="B84" s="28" t="s">
        <v>84</v>
      </c>
      <c r="C84" s="29">
        <v>5396200</v>
      </c>
      <c r="D84" s="29"/>
      <c r="E84" s="29">
        <f t="shared" si="43"/>
        <v>5396200</v>
      </c>
      <c r="F84" s="29"/>
      <c r="G84" s="29">
        <f t="shared" si="44"/>
        <v>5396200</v>
      </c>
      <c r="H84" s="30"/>
      <c r="I84" s="31">
        <f t="shared" si="45"/>
        <v>5396200</v>
      </c>
      <c r="J84" s="31"/>
      <c r="K84" s="31">
        <f t="shared" si="4"/>
        <v>5396200</v>
      </c>
      <c r="L84" s="31">
        <v>160225</v>
      </c>
      <c r="M84" s="31">
        <f>5396200+L84</f>
        <v>5556425</v>
      </c>
      <c r="N84" s="31"/>
      <c r="O84" s="40">
        <f t="shared" si="36"/>
        <v>5556425</v>
      </c>
    </row>
    <row r="85" spans="1:16" ht="66" customHeight="1">
      <c r="A85" s="43" t="s">
        <v>143</v>
      </c>
      <c r="B85" s="28" t="s">
        <v>84</v>
      </c>
      <c r="C85" s="29">
        <v>47332200</v>
      </c>
      <c r="D85" s="29"/>
      <c r="E85" s="29">
        <f t="shared" ref="E85" si="46">SUM(C85:D85)</f>
        <v>47332200</v>
      </c>
      <c r="F85" s="29"/>
      <c r="G85" s="29">
        <f t="shared" ref="G85" si="47">SUM(E85:F85)</f>
        <v>47332200</v>
      </c>
      <c r="H85" s="30"/>
      <c r="I85" s="31">
        <f t="shared" ref="I85" si="48">G85</f>
        <v>47332200</v>
      </c>
      <c r="J85" s="31">
        <f>48904700-I85</f>
        <v>1572500</v>
      </c>
      <c r="K85" s="31">
        <f t="shared" ref="K85" si="49">SUM(I85:J85)</f>
        <v>48904700</v>
      </c>
      <c r="L85" s="31"/>
      <c r="M85" s="31">
        <v>48904700</v>
      </c>
      <c r="N85" s="31">
        <v>2962700</v>
      </c>
      <c r="O85" s="31">
        <f t="shared" si="36"/>
        <v>51867400</v>
      </c>
    </row>
    <row r="86" spans="1:16" ht="51">
      <c r="A86" s="43" t="s">
        <v>67</v>
      </c>
      <c r="B86" s="28" t="s">
        <v>85</v>
      </c>
      <c r="C86" s="29">
        <v>7063900</v>
      </c>
      <c r="D86" s="29"/>
      <c r="E86" s="29">
        <f t="shared" si="43"/>
        <v>7063900</v>
      </c>
      <c r="F86" s="29"/>
      <c r="G86" s="29">
        <f t="shared" si="44"/>
        <v>7063900</v>
      </c>
      <c r="H86" s="30"/>
      <c r="I86" s="31">
        <f t="shared" si="45"/>
        <v>7063900</v>
      </c>
      <c r="J86" s="31">
        <f>10600500-I86</f>
        <v>3536600</v>
      </c>
      <c r="K86" s="31">
        <f t="shared" si="4"/>
        <v>10600500</v>
      </c>
      <c r="L86" s="31"/>
      <c r="M86" s="31">
        <v>10600500</v>
      </c>
      <c r="N86" s="31">
        <v>421400</v>
      </c>
      <c r="O86" s="31">
        <f t="shared" si="36"/>
        <v>11021900</v>
      </c>
    </row>
    <row r="87" spans="1:16" ht="117.75" customHeight="1">
      <c r="A87" s="43" t="s">
        <v>74</v>
      </c>
      <c r="B87" s="28" t="s">
        <v>87</v>
      </c>
      <c r="C87" s="29">
        <v>3987200</v>
      </c>
      <c r="D87" s="29"/>
      <c r="E87" s="29">
        <f t="shared" si="43"/>
        <v>3987200</v>
      </c>
      <c r="F87" s="29"/>
      <c r="G87" s="29">
        <f t="shared" si="44"/>
        <v>3987200</v>
      </c>
      <c r="H87" s="30"/>
      <c r="I87" s="31">
        <f t="shared" si="45"/>
        <v>3987200</v>
      </c>
      <c r="J87" s="31"/>
      <c r="K87" s="31">
        <f t="shared" si="4"/>
        <v>3987200</v>
      </c>
      <c r="L87" s="31"/>
      <c r="M87" s="31">
        <v>3987200</v>
      </c>
      <c r="N87" s="31"/>
      <c r="O87" s="31">
        <f t="shared" si="36"/>
        <v>3987200</v>
      </c>
    </row>
    <row r="88" spans="1:16" ht="51">
      <c r="A88" s="43" t="s">
        <v>56</v>
      </c>
      <c r="B88" s="28" t="s">
        <v>86</v>
      </c>
      <c r="C88" s="29">
        <v>2888900</v>
      </c>
      <c r="D88" s="29"/>
      <c r="E88" s="29">
        <f t="shared" si="43"/>
        <v>2888900</v>
      </c>
      <c r="F88" s="29"/>
      <c r="G88" s="29">
        <f t="shared" si="44"/>
        <v>2888900</v>
      </c>
      <c r="H88" s="30"/>
      <c r="I88" s="31">
        <f t="shared" si="45"/>
        <v>2888900</v>
      </c>
      <c r="J88" s="31"/>
      <c r="K88" s="31">
        <f t="shared" si="4"/>
        <v>2888900</v>
      </c>
      <c r="L88" s="31"/>
      <c r="M88" s="31">
        <v>2888900</v>
      </c>
      <c r="N88" s="31"/>
      <c r="O88" s="31">
        <f t="shared" si="36"/>
        <v>2888900</v>
      </c>
    </row>
    <row r="89" spans="1:16" ht="63.75">
      <c r="A89" s="43" t="s">
        <v>71</v>
      </c>
      <c r="B89" s="28" t="s">
        <v>92</v>
      </c>
      <c r="C89" s="29">
        <v>9600</v>
      </c>
      <c r="D89" s="29"/>
      <c r="E89" s="29">
        <f t="shared" si="43"/>
        <v>9600</v>
      </c>
      <c r="F89" s="29"/>
      <c r="G89" s="29">
        <f t="shared" si="44"/>
        <v>9600</v>
      </c>
      <c r="H89" s="30"/>
      <c r="I89" s="31">
        <f t="shared" si="45"/>
        <v>9600</v>
      </c>
      <c r="J89" s="31"/>
      <c r="K89" s="31">
        <f t="shared" si="4"/>
        <v>9600</v>
      </c>
      <c r="L89" s="31"/>
      <c r="M89" s="31">
        <v>9600</v>
      </c>
      <c r="N89" s="31"/>
      <c r="O89" s="31">
        <f t="shared" si="36"/>
        <v>9600</v>
      </c>
    </row>
    <row r="90" spans="1:16" ht="51">
      <c r="A90" s="43" t="s">
        <v>75</v>
      </c>
      <c r="B90" s="28" t="s">
        <v>93</v>
      </c>
      <c r="C90" s="29">
        <v>4785400</v>
      </c>
      <c r="D90" s="29"/>
      <c r="E90" s="29">
        <f t="shared" si="43"/>
        <v>4785400</v>
      </c>
      <c r="F90" s="29"/>
      <c r="G90" s="29">
        <f t="shared" si="44"/>
        <v>4785400</v>
      </c>
      <c r="H90" s="30"/>
      <c r="I90" s="31">
        <f t="shared" si="45"/>
        <v>4785400</v>
      </c>
      <c r="J90" s="31"/>
      <c r="K90" s="31">
        <f t="shared" si="4"/>
        <v>4785400</v>
      </c>
      <c r="L90" s="31"/>
      <c r="M90" s="31">
        <v>4785400</v>
      </c>
      <c r="N90" s="31"/>
      <c r="O90" s="31">
        <f t="shared" si="36"/>
        <v>4785400</v>
      </c>
    </row>
    <row r="91" spans="1:16" ht="76.5">
      <c r="A91" s="43" t="s">
        <v>61</v>
      </c>
      <c r="B91" s="28" t="s">
        <v>88</v>
      </c>
      <c r="C91" s="29">
        <v>9079300</v>
      </c>
      <c r="D91" s="29"/>
      <c r="E91" s="29">
        <f t="shared" si="43"/>
        <v>9079300</v>
      </c>
      <c r="F91" s="29"/>
      <c r="G91" s="29">
        <f t="shared" si="44"/>
        <v>9079300</v>
      </c>
      <c r="H91" s="30"/>
      <c r="I91" s="31">
        <f t="shared" si="45"/>
        <v>9079300</v>
      </c>
      <c r="J91" s="31"/>
      <c r="K91" s="31">
        <f t="shared" ref="K91:K112" si="50">SUM(I91:J91)</f>
        <v>9079300</v>
      </c>
      <c r="L91" s="31"/>
      <c r="M91" s="31">
        <v>9079300</v>
      </c>
      <c r="N91" s="31"/>
      <c r="O91" s="31">
        <f t="shared" si="36"/>
        <v>9079300</v>
      </c>
    </row>
    <row r="92" spans="1:16" ht="25.5">
      <c r="A92" s="43" t="s">
        <v>68</v>
      </c>
      <c r="B92" s="28" t="s">
        <v>88</v>
      </c>
      <c r="C92" s="29">
        <v>556872512</v>
      </c>
      <c r="D92" s="29">
        <v>-12</v>
      </c>
      <c r="E92" s="29">
        <f t="shared" si="43"/>
        <v>556872500</v>
      </c>
      <c r="F92" s="29"/>
      <c r="G92" s="29">
        <v>556872500</v>
      </c>
      <c r="H92" s="30"/>
      <c r="I92" s="31">
        <f t="shared" si="45"/>
        <v>556872500</v>
      </c>
      <c r="J92" s="31">
        <f>561295500-I92</f>
        <v>4423000</v>
      </c>
      <c r="K92" s="31">
        <f t="shared" si="50"/>
        <v>561295500</v>
      </c>
      <c r="L92" s="31"/>
      <c r="M92" s="31">
        <v>561295500</v>
      </c>
      <c r="N92" s="31">
        <v>11096200</v>
      </c>
      <c r="O92" s="31">
        <f t="shared" si="36"/>
        <v>572391700</v>
      </c>
    </row>
    <row r="93" spans="1:16" s="4" customFormat="1" ht="25.5">
      <c r="A93" s="42" t="s">
        <v>62</v>
      </c>
      <c r="B93" s="32" t="s">
        <v>89</v>
      </c>
      <c r="C93" s="25">
        <f>SUM(C94:C96)</f>
        <v>166200</v>
      </c>
      <c r="D93" s="25">
        <f t="shared" ref="D93:E93" si="51">SUM(D94:D96)</f>
        <v>71706</v>
      </c>
      <c r="E93" s="25">
        <f t="shared" si="51"/>
        <v>237906</v>
      </c>
      <c r="F93" s="25">
        <f t="shared" ref="F93" si="52">SUM(F94:F96)</f>
        <v>30000</v>
      </c>
      <c r="G93" s="25">
        <f>SUM(G94:G108)</f>
        <v>267906</v>
      </c>
      <c r="H93" s="34">
        <f t="shared" ref="H93" si="53">SUM(H94:H108)</f>
        <v>3148493.12</v>
      </c>
      <c r="I93" s="35">
        <f>SUM(I94:I109)</f>
        <v>3416399.12</v>
      </c>
      <c r="J93" s="35">
        <f t="shared" ref="J93:K93" si="54">SUM(J94:J109)</f>
        <v>3042400</v>
      </c>
      <c r="K93" s="35">
        <f t="shared" si="54"/>
        <v>6458799.1200000001</v>
      </c>
      <c r="L93" s="35">
        <f>SUM(L94:L109)</f>
        <v>2194881</v>
      </c>
      <c r="M93" s="35">
        <f>SUM(M94:M109)</f>
        <v>8653680.120000001</v>
      </c>
      <c r="N93" s="35">
        <f>SUM(N94:N109)</f>
        <v>775000</v>
      </c>
      <c r="O93" s="35">
        <f>SUM(O94:O109)</f>
        <v>9428680.1199999992</v>
      </c>
      <c r="P93" s="22">
        <f>SUM(M93:N93)-O93</f>
        <v>0</v>
      </c>
    </row>
    <row r="94" spans="1:16" s="4" customFormat="1" ht="37.5">
      <c r="A94" s="43" t="s">
        <v>105</v>
      </c>
      <c r="B94" s="28" t="s">
        <v>106</v>
      </c>
      <c r="C94" s="25"/>
      <c r="D94" s="29">
        <f>68793+2913</f>
        <v>71706</v>
      </c>
      <c r="E94" s="29">
        <f>SUM(C94:D94)</f>
        <v>71706</v>
      </c>
      <c r="F94" s="29"/>
      <c r="G94" s="29">
        <f t="shared" ref="G94:G95" si="55">SUM(E94:F94)</f>
        <v>71706</v>
      </c>
      <c r="H94" s="30"/>
      <c r="I94" s="31">
        <v>71706</v>
      </c>
      <c r="J94" s="31"/>
      <c r="K94" s="31">
        <f t="shared" si="50"/>
        <v>71706</v>
      </c>
      <c r="L94" s="31"/>
      <c r="M94" s="31">
        <v>71706</v>
      </c>
      <c r="N94" s="31"/>
      <c r="O94" s="31">
        <f>SUM(M94:N94)</f>
        <v>71706</v>
      </c>
      <c r="P94" s="21"/>
    </row>
    <row r="95" spans="1:16" s="4" customFormat="1" ht="37.5">
      <c r="A95" s="43" t="s">
        <v>116</v>
      </c>
      <c r="B95" s="28" t="s">
        <v>106</v>
      </c>
      <c r="C95" s="25"/>
      <c r="D95" s="29"/>
      <c r="E95" s="29">
        <f>SUM(C95:D95)</f>
        <v>0</v>
      </c>
      <c r="F95" s="29">
        <v>30000</v>
      </c>
      <c r="G95" s="29">
        <f t="shared" si="55"/>
        <v>30000</v>
      </c>
      <c r="H95" s="30">
        <v>5000</v>
      </c>
      <c r="I95" s="31">
        <f>30000+H95</f>
        <v>35000</v>
      </c>
      <c r="J95" s="31"/>
      <c r="K95" s="31">
        <f t="shared" si="50"/>
        <v>35000</v>
      </c>
      <c r="L95" s="31"/>
      <c r="M95" s="31">
        <v>35000</v>
      </c>
      <c r="N95" s="31"/>
      <c r="O95" s="31">
        <f t="shared" ref="O95:O109" si="56">SUM(M95:N95)</f>
        <v>35000</v>
      </c>
      <c r="P95" s="21"/>
    </row>
    <row r="96" spans="1:16" ht="65.25" customHeight="1">
      <c r="A96" s="43" t="s">
        <v>72</v>
      </c>
      <c r="B96" s="28" t="s">
        <v>90</v>
      </c>
      <c r="C96" s="29">
        <v>166200</v>
      </c>
      <c r="D96" s="29"/>
      <c r="E96" s="29">
        <f>SUM(C96:D96)</f>
        <v>166200</v>
      </c>
      <c r="F96" s="29"/>
      <c r="G96" s="29">
        <f>SUM(E96:F96)</f>
        <v>166200</v>
      </c>
      <c r="H96" s="30"/>
      <c r="I96" s="31">
        <v>166200</v>
      </c>
      <c r="J96" s="31"/>
      <c r="K96" s="31">
        <f t="shared" si="50"/>
        <v>166200</v>
      </c>
      <c r="L96" s="31"/>
      <c r="M96" s="31">
        <v>166200</v>
      </c>
      <c r="N96" s="31"/>
      <c r="O96" s="31">
        <f t="shared" si="56"/>
        <v>166200</v>
      </c>
    </row>
    <row r="97" spans="1:16" ht="67.5" customHeight="1">
      <c r="A97" s="43" t="s">
        <v>154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>
        <v>615306</v>
      </c>
      <c r="K97" s="31">
        <f t="shared" ref="K97:K98" si="57">SUM(I97:J97)</f>
        <v>615306</v>
      </c>
      <c r="L97" s="31"/>
      <c r="M97" s="31">
        <v>615306</v>
      </c>
      <c r="N97" s="40"/>
      <c r="O97" s="40">
        <f t="shared" ref="O97:O98" si="58">M97+N97</f>
        <v>615306</v>
      </c>
      <c r="P97" s="58">
        <f>SUM(O97:O98)</f>
        <v>2743306</v>
      </c>
    </row>
    <row r="98" spans="1:16" ht="53.25" customHeight="1">
      <c r="A98" s="43" t="s">
        <v>155</v>
      </c>
      <c r="B98" s="28" t="s">
        <v>90</v>
      </c>
      <c r="C98" s="29"/>
      <c r="D98" s="29"/>
      <c r="E98" s="29"/>
      <c r="F98" s="29"/>
      <c r="G98" s="29"/>
      <c r="H98" s="30">
        <v>2128000</v>
      </c>
      <c r="I98" s="31">
        <f>H98</f>
        <v>2128000</v>
      </c>
      <c r="J98" s="31"/>
      <c r="K98" s="31">
        <f t="shared" si="57"/>
        <v>2128000</v>
      </c>
      <c r="L98" s="31"/>
      <c r="M98" s="31">
        <v>2128000</v>
      </c>
      <c r="N98" s="40"/>
      <c r="O98" s="40">
        <f t="shared" si="58"/>
        <v>2128000</v>
      </c>
      <c r="P98" s="59"/>
    </row>
    <row r="99" spans="1:16" ht="39" customHeight="1">
      <c r="A99" s="43" t="s">
        <v>139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>
        <v>1047994</v>
      </c>
      <c r="K99" s="31">
        <f t="shared" si="50"/>
        <v>1047994</v>
      </c>
      <c r="L99" s="31"/>
      <c r="M99" s="31">
        <v>1047994</v>
      </c>
      <c r="N99" s="31"/>
      <c r="O99" s="31">
        <f t="shared" si="56"/>
        <v>1047994</v>
      </c>
    </row>
    <row r="100" spans="1:16" ht="30" customHeight="1">
      <c r="A100" s="47" t="s">
        <v>146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>
        <v>338843</v>
      </c>
      <c r="M100" s="31">
        <v>338843</v>
      </c>
      <c r="N100" s="31"/>
      <c r="O100" s="31">
        <f t="shared" si="56"/>
        <v>338843</v>
      </c>
    </row>
    <row r="101" spans="1:16" ht="30" customHeight="1">
      <c r="A101" s="47" t="s">
        <v>145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/>
      <c r="K101" s="31"/>
      <c r="L101" s="31">
        <v>72774</v>
      </c>
      <c r="M101" s="31">
        <v>72774</v>
      </c>
      <c r="N101" s="31"/>
      <c r="O101" s="31">
        <f t="shared" si="56"/>
        <v>72774</v>
      </c>
    </row>
    <row r="102" spans="1:16" ht="39" customHeight="1">
      <c r="A102" s="47" t="s">
        <v>147</v>
      </c>
      <c r="B102" s="28" t="s">
        <v>90</v>
      </c>
      <c r="C102" s="29"/>
      <c r="D102" s="29"/>
      <c r="E102" s="29"/>
      <c r="F102" s="29"/>
      <c r="G102" s="29"/>
      <c r="H102" s="30"/>
      <c r="I102" s="31"/>
      <c r="J102" s="31"/>
      <c r="K102" s="31"/>
      <c r="L102" s="31">
        <v>300000</v>
      </c>
      <c r="M102" s="31">
        <v>300000</v>
      </c>
      <c r="N102" s="31"/>
      <c r="O102" s="31">
        <f t="shared" si="56"/>
        <v>300000</v>
      </c>
    </row>
    <row r="103" spans="1:16" ht="37.5" customHeight="1">
      <c r="A103" s="47" t="s">
        <v>150</v>
      </c>
      <c r="B103" s="28" t="s">
        <v>90</v>
      </c>
      <c r="C103" s="29"/>
      <c r="D103" s="29"/>
      <c r="E103" s="29"/>
      <c r="F103" s="29"/>
      <c r="G103" s="29"/>
      <c r="H103" s="30"/>
      <c r="I103" s="31"/>
      <c r="J103" s="31"/>
      <c r="K103" s="31"/>
      <c r="L103" s="31">
        <v>484608</v>
      </c>
      <c r="M103" s="31">
        <v>484608</v>
      </c>
      <c r="N103" s="31"/>
      <c r="O103" s="31">
        <f t="shared" si="56"/>
        <v>484608</v>
      </c>
    </row>
    <row r="104" spans="1:16" ht="36.75" customHeight="1">
      <c r="A104" s="47" t="s">
        <v>148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>
        <v>748656</v>
      </c>
      <c r="M104" s="31">
        <v>748656</v>
      </c>
      <c r="N104" s="31"/>
      <c r="O104" s="31">
        <f t="shared" si="56"/>
        <v>748656</v>
      </c>
    </row>
    <row r="105" spans="1:16" ht="36.75" customHeight="1">
      <c r="A105" s="47" t="s">
        <v>149</v>
      </c>
      <c r="B105" s="28" t="s">
        <v>90</v>
      </c>
      <c r="C105" s="29"/>
      <c r="D105" s="29"/>
      <c r="E105" s="29"/>
      <c r="F105" s="29"/>
      <c r="G105" s="29"/>
      <c r="H105" s="30"/>
      <c r="I105" s="31"/>
      <c r="J105" s="31"/>
      <c r="K105" s="31"/>
      <c r="L105" s="31">
        <v>250000</v>
      </c>
      <c r="M105" s="31">
        <v>250000</v>
      </c>
      <c r="N105" s="31"/>
      <c r="O105" s="31">
        <f t="shared" si="56"/>
        <v>250000</v>
      </c>
    </row>
    <row r="106" spans="1:16" ht="36" customHeight="1">
      <c r="A106" s="47" t="s">
        <v>153</v>
      </c>
      <c r="B106" s="28" t="s">
        <v>90</v>
      </c>
      <c r="C106" s="29"/>
      <c r="D106" s="29"/>
      <c r="E106" s="29"/>
      <c r="F106" s="29"/>
      <c r="G106" s="29"/>
      <c r="H106" s="30"/>
      <c r="I106" s="31"/>
      <c r="J106" s="31"/>
      <c r="K106" s="31"/>
      <c r="L106" s="31"/>
      <c r="M106" s="31"/>
      <c r="N106" s="31">
        <v>775000</v>
      </c>
      <c r="O106" s="31">
        <f t="shared" si="56"/>
        <v>775000</v>
      </c>
    </row>
    <row r="107" spans="1:16" ht="41.25" customHeight="1">
      <c r="A107" s="43" t="s">
        <v>140</v>
      </c>
      <c r="B107" s="28" t="s">
        <v>90</v>
      </c>
      <c r="C107" s="29"/>
      <c r="D107" s="29"/>
      <c r="E107" s="29"/>
      <c r="F107" s="29"/>
      <c r="G107" s="29"/>
      <c r="H107" s="30"/>
      <c r="I107" s="31"/>
      <c r="J107" s="31">
        <v>1079100</v>
      </c>
      <c r="K107" s="31">
        <f t="shared" si="50"/>
        <v>1079100</v>
      </c>
      <c r="L107" s="31"/>
      <c r="M107" s="31">
        <v>1079100</v>
      </c>
      <c r="N107" s="31"/>
      <c r="O107" s="31">
        <f t="shared" si="56"/>
        <v>1079100</v>
      </c>
    </row>
    <row r="108" spans="1:16" ht="42" customHeight="1">
      <c r="A108" s="43" t="s">
        <v>131</v>
      </c>
      <c r="B108" s="28" t="s">
        <v>90</v>
      </c>
      <c r="C108" s="29"/>
      <c r="D108" s="29"/>
      <c r="E108" s="29"/>
      <c r="F108" s="29"/>
      <c r="G108" s="29"/>
      <c r="H108" s="30">
        <v>1015493.12</v>
      </c>
      <c r="I108" s="31">
        <f>H108</f>
        <v>1015493.12</v>
      </c>
      <c r="J108" s="31"/>
      <c r="K108" s="31">
        <f t="shared" si="50"/>
        <v>1015493.12</v>
      </c>
      <c r="L108" s="31"/>
      <c r="M108" s="33">
        <v>1015493.12</v>
      </c>
      <c r="N108" s="31"/>
      <c r="O108" s="31">
        <f t="shared" si="56"/>
        <v>1015493.12</v>
      </c>
    </row>
    <row r="109" spans="1:16" ht="51.75" customHeight="1">
      <c r="A109" s="43" t="s">
        <v>144</v>
      </c>
      <c r="B109" s="28" t="s">
        <v>90</v>
      </c>
      <c r="C109" s="29"/>
      <c r="D109" s="29"/>
      <c r="E109" s="29"/>
      <c r="F109" s="29"/>
      <c r="G109" s="29"/>
      <c r="H109" s="30">
        <v>2128000</v>
      </c>
      <c r="I109" s="31"/>
      <c r="J109" s="31">
        <v>300000</v>
      </c>
      <c r="K109" s="31">
        <f t="shared" ref="K109" si="59">SUM(I109:J109)</f>
        <v>300000</v>
      </c>
      <c r="L109" s="31"/>
      <c r="M109" s="33">
        <v>300000</v>
      </c>
      <c r="N109" s="31"/>
      <c r="O109" s="31">
        <f t="shared" si="56"/>
        <v>300000</v>
      </c>
    </row>
    <row r="110" spans="1:16" ht="25.5">
      <c r="A110" s="43" t="s">
        <v>101</v>
      </c>
      <c r="B110" s="32" t="s">
        <v>102</v>
      </c>
      <c r="C110" s="29"/>
      <c r="D110" s="29"/>
      <c r="E110" s="25">
        <f t="shared" ref="E110:E112" si="60">SUM(C110:D110)</f>
        <v>0</v>
      </c>
      <c r="F110" s="29"/>
      <c r="G110" s="25">
        <f t="shared" ref="G110:G112" si="61">SUM(E110:F110)</f>
        <v>0</v>
      </c>
      <c r="H110" s="30">
        <v>5319001.0999999996</v>
      </c>
      <c r="I110" s="27">
        <f>SUM(H110:H110)</f>
        <v>5319001.0999999996</v>
      </c>
      <c r="J110" s="27">
        <v>0</v>
      </c>
      <c r="K110" s="27">
        <f t="shared" si="50"/>
        <v>5319001.0999999996</v>
      </c>
      <c r="L110" s="27">
        <v>0</v>
      </c>
      <c r="M110" s="27">
        <v>5319001.0999999996</v>
      </c>
      <c r="N110" s="27">
        <v>0</v>
      </c>
      <c r="O110" s="27">
        <f>M110+N110</f>
        <v>5319001.0999999996</v>
      </c>
    </row>
    <row r="111" spans="1:16" s="4" customFormat="1" ht="27" customHeight="1">
      <c r="A111" s="42" t="s">
        <v>97</v>
      </c>
      <c r="B111" s="32" t="s">
        <v>98</v>
      </c>
      <c r="C111" s="25"/>
      <c r="D111" s="25">
        <v>747348.87</v>
      </c>
      <c r="E111" s="25">
        <f t="shared" si="60"/>
        <v>747348.87</v>
      </c>
      <c r="F111" s="25">
        <v>-740732.38</v>
      </c>
      <c r="G111" s="25">
        <f t="shared" si="61"/>
        <v>6616.4899999999907</v>
      </c>
      <c r="H111" s="26"/>
      <c r="I111" s="27">
        <v>6616.49</v>
      </c>
      <c r="J111" s="27"/>
      <c r="K111" s="27">
        <f t="shared" si="50"/>
        <v>6616.49</v>
      </c>
      <c r="L111" s="27"/>
      <c r="M111" s="27">
        <v>6616.49</v>
      </c>
      <c r="N111" s="27"/>
      <c r="O111" s="27">
        <f t="shared" ref="O111:O112" si="62">M111+N111</f>
        <v>6616.49</v>
      </c>
      <c r="P111" s="21"/>
    </row>
    <row r="112" spans="1:16" s="4" customFormat="1" ht="25.5" customHeight="1">
      <c r="A112" s="42" t="s">
        <v>99</v>
      </c>
      <c r="B112" s="32" t="s">
        <v>100</v>
      </c>
      <c r="C112" s="25"/>
      <c r="D112" s="25">
        <v>-2027678.43</v>
      </c>
      <c r="E112" s="25">
        <f t="shared" si="60"/>
        <v>-2027678.43</v>
      </c>
      <c r="F112" s="25">
        <v>1947341.11</v>
      </c>
      <c r="G112" s="25">
        <f t="shared" si="61"/>
        <v>-80337.319999999832</v>
      </c>
      <c r="H112" s="26"/>
      <c r="I112" s="27">
        <v>-80337.320000000007</v>
      </c>
      <c r="J112" s="27">
        <f>-111660.68+80337.32</f>
        <v>-31323.359999999986</v>
      </c>
      <c r="K112" s="27">
        <f t="shared" si="50"/>
        <v>-111660.68</v>
      </c>
      <c r="L112" s="27"/>
      <c r="M112" s="27">
        <v>-111660.68</v>
      </c>
      <c r="N112" s="27"/>
      <c r="O112" s="27">
        <f t="shared" si="62"/>
        <v>-111660.68</v>
      </c>
      <c r="P112" s="21"/>
    </row>
    <row r="113" spans="1:16" ht="2.25" customHeight="1">
      <c r="A113" s="44"/>
      <c r="B113" s="28"/>
      <c r="C113" s="29"/>
      <c r="D113" s="29"/>
      <c r="E113" s="29"/>
      <c r="F113" s="29"/>
      <c r="G113" s="29"/>
      <c r="H113" s="30"/>
      <c r="I113" s="31"/>
      <c r="J113" s="31"/>
      <c r="K113" s="31"/>
      <c r="L113" s="31"/>
      <c r="M113" s="31"/>
      <c r="N113" s="31"/>
      <c r="O113" s="31"/>
    </row>
    <row r="114" spans="1:16" s="4" customFormat="1">
      <c r="A114" s="42" t="s">
        <v>63</v>
      </c>
      <c r="B114" s="32"/>
      <c r="C114" s="36">
        <f>C43+C19</f>
        <v>1200490191</v>
      </c>
      <c r="D114" s="36">
        <f>D43+D19</f>
        <v>-665735.55999999982</v>
      </c>
      <c r="E114" s="36">
        <f t="shared" ref="E114:H114" si="63">E43+E19</f>
        <v>1200126955.4400001</v>
      </c>
      <c r="F114" s="36">
        <f>F43+F19</f>
        <v>16307665.769999998</v>
      </c>
      <c r="G114" s="36">
        <f t="shared" si="63"/>
        <v>1216434621.21</v>
      </c>
      <c r="H114" s="37">
        <f t="shared" si="63"/>
        <v>69109532.379999995</v>
      </c>
      <c r="I114" s="38">
        <f>I43+I19</f>
        <v>1285544153.5899999</v>
      </c>
      <c r="J114" s="38">
        <f t="shared" ref="J114:K114" si="64">J43+J19</f>
        <v>31320937.920000002</v>
      </c>
      <c r="K114" s="38">
        <f t="shared" si="64"/>
        <v>1316865091.5099995</v>
      </c>
      <c r="L114" s="38">
        <f t="shared" ref="L114:M114" si="65">L43+L19</f>
        <v>10036764.630000001</v>
      </c>
      <c r="M114" s="38">
        <f t="shared" si="65"/>
        <v>1326901856.1399999</v>
      </c>
      <c r="N114" s="38">
        <f t="shared" ref="N114:O114" si="66">N43+N19</f>
        <v>54431372.090000004</v>
      </c>
      <c r="O114" s="38">
        <f t="shared" si="66"/>
        <v>1381333228.2299998</v>
      </c>
      <c r="P114" s="21"/>
    </row>
    <row r="115" spans="1:16">
      <c r="C115" s="11"/>
      <c r="D115" s="11"/>
      <c r="E115" s="11"/>
      <c r="F115" s="11"/>
      <c r="G115" s="12"/>
      <c r="H115" s="1"/>
      <c r="O115" s="15">
        <f>O114-M114</f>
        <v>54431372.089999914</v>
      </c>
    </row>
    <row r="116" spans="1:16" hidden="1">
      <c r="I116" s="15">
        <f t="shared" ref="I116:O116" si="67">I114-I43-I19</f>
        <v>0</v>
      </c>
      <c r="J116" s="15">
        <f t="shared" si="67"/>
        <v>0</v>
      </c>
      <c r="K116" s="15">
        <f t="shared" si="67"/>
        <v>0</v>
      </c>
      <c r="L116" s="15">
        <f t="shared" si="67"/>
        <v>5.2023096941411495E-10</v>
      </c>
      <c r="M116" s="15">
        <f t="shared" si="67"/>
        <v>0</v>
      </c>
      <c r="N116" s="15">
        <f t="shared" si="67"/>
        <v>0</v>
      </c>
      <c r="O116" s="15">
        <f t="shared" si="67"/>
        <v>0</v>
      </c>
    </row>
  </sheetData>
  <mergeCells count="18">
    <mergeCell ref="P97:P98"/>
    <mergeCell ref="N16:N17"/>
    <mergeCell ref="O16:O17"/>
    <mergeCell ref="A1:O15"/>
    <mergeCell ref="P57:P77"/>
    <mergeCell ref="G16:G17"/>
    <mergeCell ref="A16:A17"/>
    <mergeCell ref="B16:B17"/>
    <mergeCell ref="C16:C17"/>
    <mergeCell ref="D16:D17"/>
    <mergeCell ref="H16:H17"/>
    <mergeCell ref="L16:L17"/>
    <mergeCell ref="M16:M17"/>
    <mergeCell ref="I16:I17"/>
    <mergeCell ref="E16:E17"/>
    <mergeCell ref="F16:F17"/>
    <mergeCell ref="J16:J17"/>
    <mergeCell ref="K16:K17"/>
  </mergeCells>
  <pageMargins left="0.71" right="0.19685039370078741" top="0.15748031496062992" bottom="0.31496062992125984" header="0.19685039370078741" footer="0.19685039370078741"/>
  <pageSetup paperSize="9" scale="86" firstPageNumber="44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Прил_доходы</vt:lpstr>
      <vt:lpstr>ПЗ</vt:lpstr>
      <vt:lpstr>ПЗ!Заголовки_для_печати</vt:lpstr>
      <vt:lpstr>Прил_доходы!Заголовки_для_печати</vt:lpstr>
      <vt:lpstr>ПЗ!Область_печати</vt:lpstr>
      <vt:lpstr>Прил_доходы!Область_печати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2020-06-29T06:24:38Z</cp:lastPrinted>
  <dcterms:created xsi:type="dcterms:W3CDTF">2015-11-20T04:47:03Z</dcterms:created>
  <dcterms:modified xsi:type="dcterms:W3CDTF">2020-07-02T11:27:55Z</dcterms:modified>
</cp:coreProperties>
</file>