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 6" sheetId="2" r:id="rId1"/>
    <sheet name="Прилож 7" sheetId="1" r:id="rId2"/>
    <sheet name="Прилож8" sheetId="3" r:id="rId3"/>
  </sheets>
  <definedNames>
    <definedName name="_xlnm.Print_Area" localSheetId="0">'Прилож 6'!$A$1:$J$60</definedName>
    <definedName name="_xlnm.Print_Area" localSheetId="1">'Прилож 7'!$A$1:$I$1222</definedName>
    <definedName name="_xlnm.Print_Area" localSheetId="2">Прилож8!$A$1:$AE$1178</definedName>
  </definedNames>
  <calcPr calcId="124519"/>
</workbook>
</file>

<file path=xl/calcChain.xml><?xml version="1.0" encoding="utf-8"?>
<calcChain xmlns="http://schemas.openxmlformats.org/spreadsheetml/2006/main">
  <c r="G1159" i="3"/>
  <c r="G1153"/>
  <c r="G1152" s="1"/>
  <c r="G1151"/>
  <c r="G1051"/>
  <c r="G999"/>
  <c r="G991"/>
  <c r="G984"/>
  <c r="G982"/>
  <c r="G974"/>
  <c r="G849"/>
  <c r="G846"/>
  <c r="G843"/>
  <c r="G839"/>
  <c r="G836"/>
  <c r="G827"/>
  <c r="G825"/>
  <c r="G821"/>
  <c r="G785"/>
  <c r="G724"/>
  <c r="G716"/>
  <c r="G714"/>
  <c r="G702"/>
  <c r="G658"/>
  <c r="G620"/>
  <c r="G618"/>
  <c r="G616"/>
  <c r="G608"/>
  <c r="G631"/>
  <c r="G632"/>
  <c r="G443"/>
  <c r="G444"/>
  <c r="G554"/>
  <c r="G546"/>
  <c r="G440"/>
  <c r="G413"/>
  <c r="G410"/>
  <c r="G309"/>
  <c r="G165"/>
  <c r="G166"/>
  <c r="G50"/>
  <c r="G51"/>
  <c r="G47"/>
  <c r="G48"/>
  <c r="F55" i="2"/>
  <c r="F53"/>
  <c r="F51"/>
  <c r="F49"/>
  <c r="F47"/>
  <c r="F46"/>
  <c r="F45"/>
  <c r="F44"/>
  <c r="F42"/>
  <c r="F41"/>
  <c r="F39"/>
  <c r="F38"/>
  <c r="F37"/>
  <c r="F36"/>
  <c r="F35"/>
  <c r="F33"/>
  <c r="F31"/>
  <c r="F30"/>
  <c r="F29"/>
  <c r="F27"/>
  <c r="F26"/>
  <c r="F25"/>
  <c r="F23"/>
  <c r="F21"/>
  <c r="F19"/>
  <c r="F17"/>
  <c r="F16"/>
  <c r="F15"/>
  <c r="F14"/>
  <c r="F13"/>
  <c r="F11"/>
  <c r="F10"/>
  <c r="F9"/>
  <c r="G1117" i="1"/>
  <c r="G1127"/>
  <c r="G1128"/>
  <c r="G1129"/>
  <c r="G813"/>
  <c r="G805"/>
  <c r="G836"/>
  <c r="G837"/>
  <c r="G505"/>
  <c r="G292"/>
  <c r="G291" s="1"/>
  <c r="G275"/>
  <c r="G276"/>
  <c r="G237"/>
  <c r="G236" s="1"/>
  <c r="AE1149" i="3"/>
  <c r="AE1152"/>
  <c r="AE937"/>
  <c r="AE631"/>
  <c r="AE632"/>
  <c r="AE443"/>
  <c r="AE444"/>
  <c r="AE395"/>
  <c r="AE165"/>
  <c r="AE166"/>
  <c r="AE25"/>
  <c r="AE50"/>
  <c r="AE51"/>
  <c r="AE47"/>
  <c r="AE48"/>
  <c r="H1129" i="1"/>
  <c r="H1128" s="1"/>
  <c r="H1127" s="1"/>
  <c r="H837"/>
  <c r="H836" s="1"/>
  <c r="H714"/>
  <c r="H505"/>
  <c r="H291"/>
  <c r="H292"/>
  <c r="H276"/>
  <c r="H275" s="1"/>
  <c r="H237"/>
  <c r="H236" s="1"/>
  <c r="G1218"/>
  <c r="G1217" s="1"/>
  <c r="G1216" s="1"/>
  <c r="G1214"/>
  <c r="G1213" s="1"/>
  <c r="G1212" s="1"/>
  <c r="G1211" s="1"/>
  <c r="G1210" s="1"/>
  <c r="G1209"/>
  <c r="G1208" s="1"/>
  <c r="G1202"/>
  <c r="G1200"/>
  <c r="G1196"/>
  <c r="G1195" s="1"/>
  <c r="G1193"/>
  <c r="G1192" s="1"/>
  <c r="G1189"/>
  <c r="G1188" s="1"/>
  <c r="G1185"/>
  <c r="G1184" s="1"/>
  <c r="G1183" s="1"/>
  <c r="G1181"/>
  <c r="G1179"/>
  <c r="G1175"/>
  <c r="G1174" s="1"/>
  <c r="G1173" s="1"/>
  <c r="G1171"/>
  <c r="G1170" s="1"/>
  <c r="G1169" s="1"/>
  <c r="G1168"/>
  <c r="G1167" s="1"/>
  <c r="G1166" s="1"/>
  <c r="G1165"/>
  <c r="G1164" s="1"/>
  <c r="G1163"/>
  <c r="G1162" s="1"/>
  <c r="G1159"/>
  <c r="G1158" s="1"/>
  <c r="G1154"/>
  <c r="G1153" s="1"/>
  <c r="G1152" s="1"/>
  <c r="G1150"/>
  <c r="G1148"/>
  <c r="G1144"/>
  <c r="G1143" s="1"/>
  <c r="G1141"/>
  <c r="G1140" s="1"/>
  <c r="G1139"/>
  <c r="G1138" s="1"/>
  <c r="G1137" s="1"/>
  <c r="G1135"/>
  <c r="G1134" s="1"/>
  <c r="G1131"/>
  <c r="G1126" s="1"/>
  <c r="G1125" s="1"/>
  <c r="G1124"/>
  <c r="G1123" s="1"/>
  <c r="G1122" s="1"/>
  <c r="G1121"/>
  <c r="G1120" s="1"/>
  <c r="G1119" s="1"/>
  <c r="G1114"/>
  <c r="G1113" s="1"/>
  <c r="G1112" s="1"/>
  <c r="G1111"/>
  <c r="G1110" s="1"/>
  <c r="G1108"/>
  <c r="G1106"/>
  <c r="G1104"/>
  <c r="G1100"/>
  <c r="G1099" s="1"/>
  <c r="G1098" s="1"/>
  <c r="G1095"/>
  <c r="G1094" s="1"/>
  <c r="G1093" s="1"/>
  <c r="G1091"/>
  <c r="G1090" s="1"/>
  <c r="G1089"/>
  <c r="G1088" s="1"/>
  <c r="G1085"/>
  <c r="G1084" s="1"/>
  <c r="G1083" s="1"/>
  <c r="G1081"/>
  <c r="G1079"/>
  <c r="G1075"/>
  <c r="G1071"/>
  <c r="G1068" s="1"/>
  <c r="G1070"/>
  <c r="G1069" s="1"/>
  <c r="G1067"/>
  <c r="G1066" s="1"/>
  <c r="G1065" s="1"/>
  <c r="G1064"/>
  <c r="G1063"/>
  <c r="G1062" s="1"/>
  <c r="G1060"/>
  <c r="G1059" s="1"/>
  <c r="G1058" s="1"/>
  <c r="G1057"/>
  <c r="G1056" s="1"/>
  <c r="G1054"/>
  <c r="G1053"/>
  <c r="G1051"/>
  <c r="G1047"/>
  <c r="G1043"/>
  <c r="G1040"/>
  <c r="G1038"/>
  <c r="G1037" s="1"/>
  <c r="G1036" s="1"/>
  <c r="G1035"/>
  <c r="G1034" s="1"/>
  <c r="G1033" s="1"/>
  <c r="G1032"/>
  <c r="G1031" s="1"/>
  <c r="G1027"/>
  <c r="G1026" s="1"/>
  <c r="G1021"/>
  <c r="G1020" s="1"/>
  <c r="G1019" s="1"/>
  <c r="G1018" s="1"/>
  <c r="G1013"/>
  <c r="G1012" s="1"/>
  <c r="G1011"/>
  <c r="G1009" s="1"/>
  <c r="G1008"/>
  <c r="G1007" s="1"/>
  <c r="G1006"/>
  <c r="G1005" s="1"/>
  <c r="G997"/>
  <c r="G996"/>
  <c r="G995" s="1"/>
  <c r="G991"/>
  <c r="G988"/>
  <c r="G987"/>
  <c r="G986" s="1"/>
  <c r="G985" s="1"/>
  <c r="G984"/>
  <c r="G983"/>
  <c r="G982" s="1"/>
  <c r="G981" s="1"/>
  <c r="G974"/>
  <c r="G973" s="1"/>
  <c r="G972" s="1"/>
  <c r="G971" s="1"/>
  <c r="G970" s="1"/>
  <c r="G969" s="1"/>
  <c r="G967"/>
  <c r="G966" s="1"/>
  <c r="G964"/>
  <c r="G963" s="1"/>
  <c r="G958"/>
  <c r="G957" s="1"/>
  <c r="G956" s="1"/>
  <c r="G955" s="1"/>
  <c r="G954"/>
  <c r="G953" s="1"/>
  <c r="G952" s="1"/>
  <c r="G951"/>
  <c r="G950" s="1"/>
  <c r="G949" s="1"/>
  <c r="G947"/>
  <c r="G946"/>
  <c r="G945" s="1"/>
  <c r="G942"/>
  <c r="G941"/>
  <c r="G940"/>
  <c r="G938"/>
  <c r="G884" s="1"/>
  <c r="G883" s="1"/>
  <c r="G936"/>
  <c r="G935" s="1"/>
  <c r="G934" s="1"/>
  <c r="G929"/>
  <c r="G928" s="1"/>
  <c r="G927" s="1"/>
  <c r="G925"/>
  <c r="G924"/>
  <c r="G923" s="1"/>
  <c r="G922"/>
  <c r="G921" s="1"/>
  <c r="G920" s="1"/>
  <c r="G919"/>
  <c r="G918" s="1"/>
  <c r="G917" s="1"/>
  <c r="G914"/>
  <c r="G913" s="1"/>
  <c r="G912" s="1"/>
  <c r="G911" s="1"/>
  <c r="G909"/>
  <c r="G908" s="1"/>
  <c r="G906"/>
  <c r="G905" s="1"/>
  <c r="G904"/>
  <c r="G903" s="1"/>
  <c r="G902" s="1"/>
  <c r="G901"/>
  <c r="G900" s="1"/>
  <c r="G899" s="1"/>
  <c r="G898" s="1"/>
  <c r="G895"/>
  <c r="G894" s="1"/>
  <c r="G893" s="1"/>
  <c r="G892" s="1"/>
  <c r="G891" s="1"/>
  <c r="G887"/>
  <c r="G886" s="1"/>
  <c r="G885"/>
  <c r="G882"/>
  <c r="G881"/>
  <c r="G880" s="1"/>
  <c r="G875"/>
  <c r="G874" s="1"/>
  <c r="G872"/>
  <c r="G871"/>
  <c r="G866"/>
  <c r="G865" s="1"/>
  <c r="G864" s="1"/>
  <c r="G863"/>
  <c r="G862" s="1"/>
  <c r="G861" s="1"/>
  <c r="G859"/>
  <c r="G858" s="1"/>
  <c r="G855"/>
  <c r="G854" s="1"/>
  <c r="G852"/>
  <c r="G851" s="1"/>
  <c r="G847" s="1"/>
  <c r="G849"/>
  <c r="G848" s="1"/>
  <c r="G844"/>
  <c r="G843" s="1"/>
  <c r="G841"/>
  <c r="G840" s="1"/>
  <c r="G839" s="1"/>
  <c r="G835"/>
  <c r="G834" s="1"/>
  <c r="G833" s="1"/>
  <c r="G832"/>
  <c r="G831" s="1"/>
  <c r="G830" s="1"/>
  <c r="G829" s="1"/>
  <c r="G827"/>
  <c r="G826" s="1"/>
  <c r="G825" s="1"/>
  <c r="G823"/>
  <c r="G822" s="1"/>
  <c r="G821" s="1"/>
  <c r="G819"/>
  <c r="G818" s="1"/>
  <c r="G817" s="1"/>
  <c r="G811"/>
  <c r="G810" s="1"/>
  <c r="G809"/>
  <c r="G808" s="1"/>
  <c r="G807" s="1"/>
  <c r="G800"/>
  <c r="G799" s="1"/>
  <c r="G798" s="1"/>
  <c r="G796"/>
  <c r="G795" s="1"/>
  <c r="G794" s="1"/>
  <c r="G793" s="1"/>
  <c r="G790"/>
  <c r="G789" s="1"/>
  <c r="G788" s="1"/>
  <c r="G787" s="1"/>
  <c r="G785"/>
  <c r="G784" s="1"/>
  <c r="G783"/>
  <c r="G782" s="1"/>
  <c r="G781" s="1"/>
  <c r="G779"/>
  <c r="G778" s="1"/>
  <c r="G776"/>
  <c r="G775" s="1"/>
  <c r="G772"/>
  <c r="G771" s="1"/>
  <c r="G770" s="1"/>
  <c r="G768"/>
  <c r="G767"/>
  <c r="G766" s="1"/>
  <c r="G765" s="1"/>
  <c r="G763"/>
  <c r="G762" s="1"/>
  <c r="G757"/>
  <c r="G756" s="1"/>
  <c r="G755" s="1"/>
  <c r="G754" s="1"/>
  <c r="G753"/>
  <c r="G752"/>
  <c r="G750"/>
  <c r="G749" s="1"/>
  <c r="G747"/>
  <c r="G746" s="1"/>
  <c r="G743"/>
  <c r="G742" s="1"/>
  <c r="G740"/>
  <c r="G739" s="1"/>
  <c r="G736"/>
  <c r="G735" s="1"/>
  <c r="G733"/>
  <c r="G732" s="1"/>
  <c r="G730"/>
  <c r="G729" s="1"/>
  <c r="G725"/>
  <c r="G723"/>
  <c r="G721"/>
  <c r="G718"/>
  <c r="G713" s="1"/>
  <c r="G716"/>
  <c r="G714"/>
  <c r="G711"/>
  <c r="G709"/>
  <c r="G706"/>
  <c r="G703"/>
  <c r="G702" s="1"/>
  <c r="G698"/>
  <c r="G697" s="1"/>
  <c r="G696" s="1"/>
  <c r="G695" s="1"/>
  <c r="G694"/>
  <c r="G693" s="1"/>
  <c r="G692" s="1"/>
  <c r="G691" s="1"/>
  <c r="G690" s="1"/>
  <c r="G688"/>
  <c r="G687" s="1"/>
  <c r="G686" s="1"/>
  <c r="G685" s="1"/>
  <c r="G683"/>
  <c r="G680" s="1"/>
  <c r="G677"/>
  <c r="G673"/>
  <c r="G669"/>
  <c r="G665"/>
  <c r="G661"/>
  <c r="G657"/>
  <c r="G648"/>
  <c r="G646"/>
  <c r="G643"/>
  <c r="G639"/>
  <c r="G633"/>
  <c r="G632" s="1"/>
  <c r="G631"/>
  <c r="G627"/>
  <c r="G626" s="1"/>
  <c r="G625" s="1"/>
  <c r="G624" s="1"/>
  <c r="G623" s="1"/>
  <c r="G617"/>
  <c r="G616" s="1"/>
  <c r="G611"/>
  <c r="G610" s="1"/>
  <c r="G609" s="1"/>
  <c r="G607"/>
  <c r="G606" s="1"/>
  <c r="G603"/>
  <c r="G602" s="1"/>
  <c r="G594"/>
  <c r="G593" s="1"/>
  <c r="G592" s="1"/>
  <c r="G591" s="1"/>
  <c r="G590" s="1"/>
  <c r="G589" s="1"/>
  <c r="G588"/>
  <c r="G587" s="1"/>
  <c r="G586" s="1"/>
  <c r="G585" s="1"/>
  <c r="G584" s="1"/>
  <c r="G583" s="1"/>
  <c r="G581"/>
  <c r="G580" s="1"/>
  <c r="G579" s="1"/>
  <c r="G578" s="1"/>
  <c r="G577" s="1"/>
  <c r="G576"/>
  <c r="G575" s="1"/>
  <c r="G574" s="1"/>
  <c r="G573" s="1"/>
  <c r="G568"/>
  <c r="G567" s="1"/>
  <c r="G565"/>
  <c r="G564" s="1"/>
  <c r="G563" s="1"/>
  <c r="G559"/>
  <c r="G555"/>
  <c r="G551"/>
  <c r="G545"/>
  <c r="G544" s="1"/>
  <c r="G542" s="1"/>
  <c r="G541" s="1"/>
  <c r="G535"/>
  <c r="G534" s="1"/>
  <c r="G533" s="1"/>
  <c r="G531"/>
  <c r="G530" s="1"/>
  <c r="G528"/>
  <c r="G527" s="1"/>
  <c r="G525"/>
  <c r="G524" s="1"/>
  <c r="G521"/>
  <c r="G520" s="1"/>
  <c r="G519" s="1"/>
  <c r="G516"/>
  <c r="G515" s="1"/>
  <c r="G514" s="1"/>
  <c r="G513" s="1"/>
  <c r="G511" s="1"/>
  <c r="G503"/>
  <c r="G499"/>
  <c r="G495"/>
  <c r="G494" s="1"/>
  <c r="G493" s="1"/>
  <c r="G488"/>
  <c r="G486"/>
  <c r="G484"/>
  <c r="G481"/>
  <c r="G479"/>
  <c r="G476"/>
  <c r="G475" s="1"/>
  <c r="G470"/>
  <c r="G469" s="1"/>
  <c r="G468" s="1"/>
  <c r="G466"/>
  <c r="G465" s="1"/>
  <c r="G464" s="1"/>
  <c r="G463"/>
  <c r="G462" s="1"/>
  <c r="G461" s="1"/>
  <c r="G460" s="1"/>
  <c r="G458"/>
  <c r="G457" s="1"/>
  <c r="G455"/>
  <c r="G454" s="1"/>
  <c r="G453"/>
  <c r="G452" s="1"/>
  <c r="G451" s="1"/>
  <c r="G449"/>
  <c r="G448" s="1"/>
  <c r="G446"/>
  <c r="G445" s="1"/>
  <c r="G442"/>
  <c r="G441" s="1"/>
  <c r="G439"/>
  <c r="G438" s="1"/>
  <c r="G436"/>
  <c r="G435" s="1"/>
  <c r="G431"/>
  <c r="G430" s="1"/>
  <c r="G429" s="1"/>
  <c r="G427"/>
  <c r="G426" s="1"/>
  <c r="G425" s="1"/>
  <c r="G424"/>
  <c r="G423" s="1"/>
  <c r="G422" s="1"/>
  <c r="G421" s="1"/>
  <c r="G419"/>
  <c r="G418"/>
  <c r="G416"/>
  <c r="G415" s="1"/>
  <c r="G413"/>
  <c r="G412" s="1"/>
  <c r="G409"/>
  <c r="G408" s="1"/>
  <c r="G406"/>
  <c r="G405" s="1"/>
  <c r="G403"/>
  <c r="G402" s="1"/>
  <c r="G400"/>
  <c r="G399" s="1"/>
  <c r="G397"/>
  <c r="G396" s="1"/>
  <c r="G393"/>
  <c r="G392" s="1"/>
  <c r="G390"/>
  <c r="G389" s="1"/>
  <c r="G388"/>
  <c r="G387" s="1"/>
  <c r="G386" s="1"/>
  <c r="G384"/>
  <c r="G383" s="1"/>
  <c r="G381"/>
  <c r="G380" s="1"/>
  <c r="G378"/>
  <c r="G377" s="1"/>
  <c r="G372"/>
  <c r="G371" s="1"/>
  <c r="G370"/>
  <c r="G368"/>
  <c r="G367" s="1"/>
  <c r="G365"/>
  <c r="G364" s="1"/>
  <c r="G362"/>
  <c r="G361" s="1"/>
  <c r="G359"/>
  <c r="G358" s="1"/>
  <c r="G356"/>
  <c r="G355" s="1"/>
  <c r="G352"/>
  <c r="G351" s="1"/>
  <c r="G348"/>
  <c r="G347" s="1"/>
  <c r="G346" s="1"/>
  <c r="G343"/>
  <c r="G342" s="1"/>
  <c r="G340"/>
  <c r="G339" s="1"/>
  <c r="G337"/>
  <c r="G336" s="1"/>
  <c r="G329"/>
  <c r="G328" s="1"/>
  <c r="G327" s="1"/>
  <c r="G325"/>
  <c r="G324"/>
  <c r="G323" s="1"/>
  <c r="G320"/>
  <c r="G318"/>
  <c r="G312"/>
  <c r="G311" s="1"/>
  <c r="G310"/>
  <c r="G309" s="1"/>
  <c r="G308" s="1"/>
  <c r="G307" s="1"/>
  <c r="G304"/>
  <c r="G302"/>
  <c r="G300"/>
  <c r="G289"/>
  <c r="G288"/>
  <c r="G287" s="1"/>
  <c r="G285"/>
  <c r="G279"/>
  <c r="G278" s="1"/>
  <c r="G274"/>
  <c r="G273" s="1"/>
  <c r="G272" s="1"/>
  <c r="G270"/>
  <c r="G269" s="1"/>
  <c r="G267"/>
  <c r="G266" s="1"/>
  <c r="G265" s="1"/>
  <c r="G260"/>
  <c r="G258"/>
  <c r="G256"/>
  <c r="G252"/>
  <c r="G251" s="1"/>
  <c r="G248"/>
  <c r="G247" s="1"/>
  <c r="G243"/>
  <c r="G241"/>
  <c r="G240"/>
  <c r="G239" s="1"/>
  <c r="G234"/>
  <c r="G233" s="1"/>
  <c r="G231"/>
  <c r="G230" s="1"/>
  <c r="G228"/>
  <c r="G227" s="1"/>
  <c r="G225"/>
  <c r="G224" s="1"/>
  <c r="G222"/>
  <c r="G221" s="1"/>
  <c r="G220"/>
  <c r="G219" s="1"/>
  <c r="G218" s="1"/>
  <c r="G216"/>
  <c r="G215"/>
  <c r="G213"/>
  <c r="G212"/>
  <c r="G205"/>
  <c r="G204"/>
  <c r="G201"/>
  <c r="G199"/>
  <c r="G198"/>
  <c r="G197"/>
  <c r="G196" s="1"/>
  <c r="G192"/>
  <c r="G191" s="1"/>
  <c r="G190" s="1"/>
  <c r="G188"/>
  <c r="G187" s="1"/>
  <c r="G185"/>
  <c r="G183"/>
  <c r="G182" s="1"/>
  <c r="G180"/>
  <c r="G178" s="1"/>
  <c r="G176"/>
  <c r="G174" s="1"/>
  <c r="G173" s="1"/>
  <c r="G171"/>
  <c r="G170"/>
  <c r="G168"/>
  <c r="G167" s="1"/>
  <c r="G164"/>
  <c r="G162" s="1"/>
  <c r="G160"/>
  <c r="G159" s="1"/>
  <c r="G157"/>
  <c r="G154"/>
  <c r="G153"/>
  <c r="G152" s="1"/>
  <c r="G150"/>
  <c r="G149" s="1"/>
  <c r="G148"/>
  <c r="G147"/>
  <c r="G146" s="1"/>
  <c r="G145" s="1"/>
  <c r="G143"/>
  <c r="G140"/>
  <c r="G139"/>
  <c r="G138" s="1"/>
  <c r="G136"/>
  <c r="G134"/>
  <c r="G133" s="1"/>
  <c r="G131"/>
  <c r="G130" s="1"/>
  <c r="G127"/>
  <c r="G126" s="1"/>
  <c r="G123"/>
  <c r="G122" s="1"/>
  <c r="G121" s="1"/>
  <c r="G117"/>
  <c r="G116"/>
  <c r="G115" s="1"/>
  <c r="G114" s="1"/>
  <c r="G112"/>
  <c r="G109"/>
  <c r="G108" s="1"/>
  <c r="G105"/>
  <c r="G104"/>
  <c r="G103" s="1"/>
  <c r="G102" s="1"/>
  <c r="G100"/>
  <c r="G98"/>
  <c r="G97" s="1"/>
  <c r="G96" s="1"/>
  <c r="G91"/>
  <c r="G89"/>
  <c r="G88" s="1"/>
  <c r="G87" s="1"/>
  <c r="G85"/>
  <c r="G84" s="1"/>
  <c r="G82"/>
  <c r="G81" s="1"/>
  <c r="G79"/>
  <c r="G77"/>
  <c r="G75"/>
  <c r="G71"/>
  <c r="G70" s="1"/>
  <c r="G68"/>
  <c r="G67"/>
  <c r="G66" s="1"/>
  <c r="G62"/>
  <c r="G61"/>
  <c r="G60" s="1"/>
  <c r="G58"/>
  <c r="G57" s="1"/>
  <c r="G55"/>
  <c r="G54" s="1"/>
  <c r="G52"/>
  <c r="G51" s="1"/>
  <c r="G49"/>
  <c r="G48" s="1"/>
  <c r="G45"/>
  <c r="G44" s="1"/>
  <c r="G42"/>
  <c r="G41" s="1"/>
  <c r="G39"/>
  <c r="G38" s="1"/>
  <c r="G34"/>
  <c r="G33" s="1"/>
  <c r="G31"/>
  <c r="G30"/>
  <c r="G28"/>
  <c r="G27" s="1"/>
  <c r="G25"/>
  <c r="G22"/>
  <c r="G21"/>
  <c r="G20" s="1"/>
  <c r="G18"/>
  <c r="G17" s="1"/>
  <c r="G12"/>
  <c r="G11" s="1"/>
  <c r="G10" s="1"/>
  <c r="G9" s="1"/>
  <c r="G8" s="1"/>
  <c r="AE1177" i="3"/>
  <c r="AE1176" s="1"/>
  <c r="AE1175" s="1"/>
  <c r="AE1168"/>
  <c r="AE1167" s="1"/>
  <c r="AE1165"/>
  <c r="AE1164"/>
  <c r="AE1162"/>
  <c r="AE1161" s="1"/>
  <c r="AE1160"/>
  <c r="AE1155"/>
  <c r="AE1154" s="1"/>
  <c r="AE1150"/>
  <c r="AE1145"/>
  <c r="AE1121" s="1"/>
  <c r="AE1120" s="1"/>
  <c r="AE1143"/>
  <c r="AE1142" s="1"/>
  <c r="AE1140"/>
  <c r="AE1139" s="1"/>
  <c r="AE1136"/>
  <c r="AE1135" s="1"/>
  <c r="AE1134" s="1"/>
  <c r="AE1132"/>
  <c r="AE1131" s="1"/>
  <c r="AE1130" s="1"/>
  <c r="AE1128"/>
  <c r="AE1127"/>
  <c r="AE1126" s="1"/>
  <c r="AE1119"/>
  <c r="AE1118" s="1"/>
  <c r="AE1117" s="1"/>
  <c r="AE1116"/>
  <c r="AE1115" s="1"/>
  <c r="AE1114" s="1"/>
  <c r="AE1112"/>
  <c r="AE1111" s="1"/>
  <c r="AE1110" s="1"/>
  <c r="AE1109" s="1"/>
  <c r="AE1108"/>
  <c r="AE1107" s="1"/>
  <c r="AE1106" s="1"/>
  <c r="AE1105"/>
  <c r="AE1104" s="1"/>
  <c r="AE1103" s="1"/>
  <c r="AE1101"/>
  <c r="AE1100" s="1"/>
  <c r="AE1098"/>
  <c r="AE1097" s="1"/>
  <c r="AE1096" s="1"/>
  <c r="AE1092"/>
  <c r="AE1091" s="1"/>
  <c r="AE1090"/>
  <c r="AE1089" s="1"/>
  <c r="AE1086"/>
  <c r="AE1085" s="1"/>
  <c r="AE1084" s="1"/>
  <c r="AE1083"/>
  <c r="AE1082" s="1"/>
  <c r="AE1081" s="1"/>
  <c r="AE1079"/>
  <c r="AE1078" s="1"/>
  <c r="AE1076"/>
  <c r="AE1075" s="1"/>
  <c r="AE1074" s="1"/>
  <c r="AE1072"/>
  <c r="AE1071" s="1"/>
  <c r="AE1070" s="1"/>
  <c r="AE1069"/>
  <c r="AE1068" s="1"/>
  <c r="AE1067" s="1"/>
  <c r="AE1060" s="1"/>
  <c r="AE1066"/>
  <c r="AE1065" s="1"/>
  <c r="AE1064" s="1"/>
  <c r="AE1062"/>
  <c r="AE1061" s="1"/>
  <c r="AE1058"/>
  <c r="AE1056"/>
  <c r="AE1054"/>
  <c r="AE1052"/>
  <c r="AE1051"/>
  <c r="AE1050" s="1"/>
  <c r="AE1048"/>
  <c r="AE1047"/>
  <c r="AE1046" s="1"/>
  <c r="AE1045"/>
  <c r="AE1044" s="1"/>
  <c r="AE1043"/>
  <c r="AE1042" s="1"/>
  <c r="AE1038"/>
  <c r="AE1037"/>
  <c r="AE1036" s="1"/>
  <c r="AE1035" s="1"/>
  <c r="AE1034" s="1"/>
  <c r="AE1033"/>
  <c r="AE1032" s="1"/>
  <c r="AE1031" s="1"/>
  <c r="AE1030"/>
  <c r="AE1029" s="1"/>
  <c r="AE1028" s="1"/>
  <c r="AE1026"/>
  <c r="AE1024"/>
  <c r="AE1023" s="1"/>
  <c r="AE1022" s="1"/>
  <c r="AE1014"/>
  <c r="AE1012"/>
  <c r="AE1010"/>
  <c r="AE1009" s="1"/>
  <c r="AE1008" s="1"/>
  <c r="AE1006"/>
  <c r="AE1005" s="1"/>
  <c r="AE1002"/>
  <c r="AE1001" s="1"/>
  <c r="AE1000" s="1"/>
  <c r="AE998"/>
  <c r="AE997" s="1"/>
  <c r="AE996"/>
  <c r="AE994" s="1"/>
  <c r="AE992"/>
  <c r="AE990"/>
  <c r="AE985"/>
  <c r="AE983"/>
  <c r="AE981"/>
  <c r="AE977"/>
  <c r="AE976" s="1"/>
  <c r="AE975" s="1"/>
  <c r="AE973"/>
  <c r="AE972" s="1"/>
  <c r="AE971" s="1"/>
  <c r="AE968"/>
  <c r="AE967" s="1"/>
  <c r="AE965"/>
  <c r="AE963"/>
  <c r="AE960"/>
  <c r="AE958"/>
  <c r="AE955"/>
  <c r="AE953"/>
  <c r="AE950"/>
  <c r="AE947"/>
  <c r="AE945"/>
  <c r="AE944"/>
  <c r="AE939"/>
  <c r="AE938" s="1"/>
  <c r="AE933"/>
  <c r="AE932" s="1"/>
  <c r="AE931" s="1"/>
  <c r="AE930" s="1"/>
  <c r="AE927"/>
  <c r="AE926" s="1"/>
  <c r="AE924"/>
  <c r="AE923" s="1"/>
  <c r="AE920"/>
  <c r="AE919" s="1"/>
  <c r="AE917"/>
  <c r="AE916" s="1"/>
  <c r="AE905"/>
  <c r="AE903"/>
  <c r="AE902" s="1"/>
  <c r="AE897"/>
  <c r="AE896" s="1"/>
  <c r="AE895" s="1"/>
  <c r="AE892"/>
  <c r="AE891" s="1"/>
  <c r="AE884"/>
  <c r="AE883" s="1"/>
  <c r="AE881"/>
  <c r="AE880" s="1"/>
  <c r="AE879" s="1"/>
  <c r="AE877"/>
  <c r="AE876"/>
  <c r="AE875" s="1"/>
  <c r="AE873"/>
  <c r="AE872" s="1"/>
  <c r="AE870"/>
  <c r="AE869" s="1"/>
  <c r="AE866"/>
  <c r="AE865" s="1"/>
  <c r="AE858"/>
  <c r="AE857" s="1"/>
  <c r="AE856" s="1"/>
  <c r="AE854"/>
  <c r="AE853" s="1"/>
  <c r="AE851"/>
  <c r="AE850" s="1"/>
  <c r="AE848"/>
  <c r="AE847" s="1"/>
  <c r="AE846"/>
  <c r="AE845" s="1"/>
  <c r="AE844" s="1"/>
  <c r="AE842"/>
  <c r="AE838"/>
  <c r="AE835"/>
  <c r="AE834" s="1"/>
  <c r="AE832"/>
  <c r="AE831" s="1"/>
  <c r="AE829"/>
  <c r="AE828" s="1"/>
  <c r="AE826"/>
  <c r="AE824"/>
  <c r="AE822"/>
  <c r="AE820"/>
  <c r="AE818"/>
  <c r="AE817" s="1"/>
  <c r="AE816" s="1"/>
  <c r="AE815"/>
  <c r="AE814" s="1"/>
  <c r="AE813" s="1"/>
  <c r="AE812" s="1"/>
  <c r="AE811"/>
  <c r="AE810" s="1"/>
  <c r="AE809" s="1"/>
  <c r="AE808" s="1"/>
  <c r="AE805"/>
  <c r="AE804" s="1"/>
  <c r="AE802"/>
  <c r="AE801" s="1"/>
  <c r="AE799"/>
  <c r="AE798" s="1"/>
  <c r="AE795"/>
  <c r="AE794" s="1"/>
  <c r="AE793"/>
  <c r="AE792" s="1"/>
  <c r="AE791" s="1"/>
  <c r="AE790"/>
  <c r="AE789"/>
  <c r="AE788" s="1"/>
  <c r="AE787"/>
  <c r="AE786" s="1"/>
  <c r="AE784"/>
  <c r="AE781"/>
  <c r="AE780"/>
  <c r="AE776"/>
  <c r="AE775" s="1"/>
  <c r="AE773"/>
  <c r="AE772" s="1"/>
  <c r="AE770"/>
  <c r="AE769" s="1"/>
  <c r="AE768" s="1"/>
  <c r="AE766"/>
  <c r="AE765"/>
  <c r="AE764" s="1"/>
  <c r="AE762"/>
  <c r="AE761" s="1"/>
  <c r="AE760" s="1"/>
  <c r="AE755" s="1"/>
  <c r="AE758"/>
  <c r="AE757" s="1"/>
  <c r="AE748"/>
  <c r="AE747" s="1"/>
  <c r="AE745"/>
  <c r="AE744" s="1"/>
  <c r="AE743" s="1"/>
  <c r="AE741"/>
  <c r="AE740" s="1"/>
  <c r="AE739" s="1"/>
  <c r="AE736"/>
  <c r="AE734"/>
  <c r="AE733" s="1"/>
  <c r="AE731"/>
  <c r="AE730" s="1"/>
  <c r="AE727"/>
  <c r="AE726" s="1"/>
  <c r="AE723"/>
  <c r="AE722" s="1"/>
  <c r="AE721" s="1"/>
  <c r="AE719"/>
  <c r="AE715"/>
  <c r="AE713"/>
  <c r="AE708"/>
  <c r="AE707" s="1"/>
  <c r="AE706" s="1"/>
  <c r="AE703"/>
  <c r="AE701"/>
  <c r="AE698"/>
  <c r="AE697" s="1"/>
  <c r="AE694"/>
  <c r="AE693" s="1"/>
  <c r="AE689"/>
  <c r="AE688"/>
  <c r="AE687"/>
  <c r="AE684"/>
  <c r="AE682"/>
  <c r="AE679"/>
  <c r="AE676"/>
  <c r="AE672"/>
  <c r="AE671" s="1"/>
  <c r="AE670"/>
  <c r="AE665"/>
  <c r="AE664" s="1"/>
  <c r="AE661"/>
  <c r="AE660" s="1"/>
  <c r="AE659" s="1"/>
  <c r="AE657"/>
  <c r="AE656" s="1"/>
  <c r="AE655"/>
  <c r="AE654" s="1"/>
  <c r="AE653" s="1"/>
  <c r="AE652"/>
  <c r="AE651" s="1"/>
  <c r="AE650"/>
  <c r="AE649" s="1"/>
  <c r="AE648"/>
  <c r="AE647" s="1"/>
  <c r="AE643"/>
  <c r="AE642" s="1"/>
  <c r="AE640"/>
  <c r="AE639" s="1"/>
  <c r="AE637"/>
  <c r="AE636" s="1"/>
  <c r="AE635" s="1"/>
  <c r="AE630"/>
  <c r="AE629" s="1"/>
  <c r="AE628" s="1"/>
  <c r="AE626"/>
  <c r="AE625" s="1"/>
  <c r="AE624"/>
  <c r="AE623" s="1"/>
  <c r="AE619"/>
  <c r="AE617"/>
  <c r="AE615"/>
  <c r="AE613"/>
  <c r="AE610"/>
  <c r="AE609" s="1"/>
  <c r="AE607"/>
  <c r="AE606" s="1"/>
  <c r="AE602"/>
  <c r="AE601" s="1"/>
  <c r="AE599"/>
  <c r="AE598"/>
  <c r="AE596"/>
  <c r="AE595" s="1"/>
  <c r="AE593"/>
  <c r="AE592" s="1"/>
  <c r="AE591" s="1"/>
  <c r="AE590"/>
  <c r="AE589" s="1"/>
  <c r="AE588" s="1"/>
  <c r="AE587"/>
  <c r="AE586" s="1"/>
  <c r="AE585"/>
  <c r="AE584" s="1"/>
  <c r="AE582"/>
  <c r="AE581" s="1"/>
  <c r="AE579" s="1"/>
  <c r="AE578"/>
  <c r="AE577" s="1"/>
  <c r="AE575" s="1"/>
  <c r="AE573"/>
  <c r="AE572" s="1"/>
  <c r="AE571" s="1"/>
  <c r="AE570"/>
  <c r="AE569" s="1"/>
  <c r="AE568" s="1"/>
  <c r="AE565"/>
  <c r="AE563"/>
  <c r="AE562"/>
  <c r="AE561" s="1"/>
  <c r="AE559" s="1"/>
  <c r="AE558"/>
  <c r="AE557" s="1"/>
  <c r="AE555" s="1"/>
  <c r="AE553"/>
  <c r="AE549"/>
  <c r="AE545"/>
  <c r="AE542"/>
  <c r="AE541"/>
  <c r="AE539"/>
  <c r="AE538" s="1"/>
  <c r="AE536"/>
  <c r="AE535" s="1"/>
  <c r="AE534"/>
  <c r="AE533" s="1"/>
  <c r="AE532" s="1"/>
  <c r="AE530"/>
  <c r="AE529" s="1"/>
  <c r="AE527"/>
  <c r="AE523"/>
  <c r="AE522"/>
  <c r="AE521" s="1"/>
  <c r="AE520" s="1"/>
  <c r="AE517"/>
  <c r="AE515" s="1"/>
  <c r="AE514"/>
  <c r="AE513" s="1"/>
  <c r="AE507"/>
  <c r="AE506" s="1"/>
  <c r="AE505"/>
  <c r="AE504" s="1"/>
  <c r="AE503" s="1"/>
  <c r="AE502" s="1"/>
  <c r="AE498"/>
  <c r="AE497" s="1"/>
  <c r="AE495"/>
  <c r="AE494" s="1"/>
  <c r="AE493"/>
  <c r="AE491"/>
  <c r="AE490" s="1"/>
  <c r="AE489" s="1"/>
  <c r="AE487"/>
  <c r="AE486" s="1"/>
  <c r="AE485" s="1"/>
  <c r="AE483"/>
  <c r="AE482" s="1"/>
  <c r="AE481"/>
  <c r="AE480" s="1"/>
  <c r="AE479" s="1"/>
  <c r="AE478" s="1"/>
  <c r="AE476"/>
  <c r="AE474"/>
  <c r="AE471"/>
  <c r="AE470" s="1"/>
  <c r="AE468"/>
  <c r="AE467" s="1"/>
  <c r="AE465"/>
  <c r="AE464" s="1"/>
  <c r="AE463"/>
  <c r="AE462" s="1"/>
  <c r="AE461" s="1"/>
  <c r="AE459"/>
  <c r="AE458" s="1"/>
  <c r="AE456"/>
  <c r="AE455" s="1"/>
  <c r="AE453"/>
  <c r="AE452" s="1"/>
  <c r="AE450"/>
  <c r="AE449" s="1"/>
  <c r="AE447"/>
  <c r="AE446" s="1"/>
  <c r="AE441"/>
  <c r="AE439"/>
  <c r="AE436"/>
  <c r="AE435" s="1"/>
  <c r="AE433"/>
  <c r="AE432"/>
  <c r="AE430"/>
  <c r="AE429" s="1"/>
  <c r="AE425"/>
  <c r="AE424" s="1"/>
  <c r="AE422"/>
  <c r="AE421" s="1"/>
  <c r="AE419"/>
  <c r="AE418" s="1"/>
  <c r="AE416"/>
  <c r="AE415" s="1"/>
  <c r="AE412"/>
  <c r="AE411" s="1"/>
  <c r="AE409"/>
  <c r="AE408" s="1"/>
  <c r="AE406"/>
  <c r="AE405" s="1"/>
  <c r="AE404" s="1"/>
  <c r="AE403"/>
  <c r="AE402" s="1"/>
  <c r="AE401" s="1"/>
  <c r="AE400"/>
  <c r="AE399" s="1"/>
  <c r="AE398" s="1"/>
  <c r="AE393"/>
  <c r="AE389"/>
  <c r="AE385"/>
  <c r="AE384" s="1"/>
  <c r="AE383" s="1"/>
  <c r="AE381"/>
  <c r="AE380"/>
  <c r="AE379" s="1"/>
  <c r="AE377"/>
  <c r="AE375"/>
  <c r="AE372"/>
  <c r="AE370"/>
  <c r="AE369"/>
  <c r="AE368" s="1"/>
  <c r="AE365"/>
  <c r="AE364" s="1"/>
  <c r="AE363"/>
  <c r="AE362" s="1"/>
  <c r="AE361" s="1"/>
  <c r="AE359"/>
  <c r="AE358" s="1"/>
  <c r="AE357" s="1"/>
  <c r="AE356"/>
  <c r="AE355" s="1"/>
  <c r="AE354" s="1"/>
  <c r="AE352"/>
  <c r="AE351" s="1"/>
  <c r="AE350"/>
  <c r="AE349" s="1"/>
  <c r="AE348" s="1"/>
  <c r="AE346"/>
  <c r="AE345" s="1"/>
  <c r="AE342"/>
  <c r="AE341" s="1"/>
  <c r="AE339"/>
  <c r="AE338" s="1"/>
  <c r="AE335"/>
  <c r="AE334"/>
  <c r="AE332"/>
  <c r="AE331" s="1"/>
  <c r="AE329"/>
  <c r="AE327"/>
  <c r="AE326" s="1"/>
  <c r="AE325" s="1"/>
  <c r="AE324" s="1"/>
  <c r="AE320"/>
  <c r="AE319" s="1"/>
  <c r="AE315"/>
  <c r="AE314" s="1"/>
  <c r="AE311"/>
  <c r="AE310" s="1"/>
  <c r="AE308"/>
  <c r="AE307" s="1"/>
  <c r="AE305"/>
  <c r="AE304" s="1"/>
  <c r="AE301"/>
  <c r="AE300"/>
  <c r="AE298"/>
  <c r="AE297" s="1"/>
  <c r="AE295"/>
  <c r="AE294" s="1"/>
  <c r="AE293" s="1"/>
  <c r="AE289"/>
  <c r="AE288" s="1"/>
  <c r="AE285"/>
  <c r="AE284" s="1"/>
  <c r="AE283"/>
  <c r="AE282" s="1"/>
  <c r="AE281" s="1"/>
  <c r="AE279"/>
  <c r="AE278" s="1"/>
  <c r="AE276"/>
  <c r="AE275" s="1"/>
  <c r="AE274" s="1"/>
  <c r="AE273"/>
  <c r="AE272" s="1"/>
  <c r="AE271" s="1"/>
  <c r="AE269"/>
  <c r="AE268" s="1"/>
  <c r="AE266"/>
  <c r="AE265" s="1"/>
  <c r="AE260"/>
  <c r="AE259"/>
  <c r="AE258" s="1"/>
  <c r="AE256"/>
  <c r="AE255" s="1"/>
  <c r="AE253"/>
  <c r="AE252" s="1"/>
  <c r="AE251" s="1"/>
  <c r="AE250"/>
  <c r="AE249" s="1"/>
  <c r="AE248" s="1"/>
  <c r="AE247" s="1"/>
  <c r="AE246"/>
  <c r="AE245" s="1"/>
  <c r="AE244" s="1"/>
  <c r="AE241" s="1"/>
  <c r="AE239"/>
  <c r="AE238" s="1"/>
  <c r="AE237"/>
  <c r="AE236" s="1"/>
  <c r="AE233"/>
  <c r="AE232" s="1"/>
  <c r="AE231"/>
  <c r="AE230" s="1"/>
  <c r="AE226"/>
  <c r="AE223"/>
  <c r="AE220"/>
  <c r="AE219" s="1"/>
  <c r="AE218" s="1"/>
  <c r="AE216"/>
  <c r="AE215" s="1"/>
  <c r="AE213"/>
  <c r="AE212" s="1"/>
  <c r="AE211" s="1"/>
  <c r="AE210"/>
  <c r="AE209" s="1"/>
  <c r="AE206"/>
  <c r="AE205" s="1"/>
  <c r="AE201"/>
  <c r="AE199"/>
  <c r="AE197"/>
  <c r="AE194"/>
  <c r="AE193" s="1"/>
  <c r="AE191"/>
  <c r="AE190" s="1"/>
  <c r="AE189"/>
  <c r="AE188" s="1"/>
  <c r="AE182"/>
  <c r="AE180"/>
  <c r="AE179" s="1"/>
  <c r="AE177"/>
  <c r="AE176"/>
  <c r="AE175" s="1"/>
  <c r="AE172"/>
  <c r="AE170"/>
  <c r="AE164"/>
  <c r="AE163" s="1"/>
  <c r="AE162" s="1"/>
  <c r="AE159"/>
  <c r="AE158" s="1"/>
  <c r="AE157" s="1"/>
  <c r="AE155"/>
  <c r="AE154" s="1"/>
  <c r="AE151"/>
  <c r="AE150" s="1"/>
  <c r="AE149" s="1"/>
  <c r="AE147"/>
  <c r="AE146" s="1"/>
  <c r="AE144"/>
  <c r="AE143" s="1"/>
  <c r="AE141"/>
  <c r="AE140" s="1"/>
  <c r="AE138"/>
  <c r="AE137" s="1"/>
  <c r="AE133"/>
  <c r="AE132" s="1"/>
  <c r="AE131" s="1"/>
  <c r="AE129"/>
  <c r="AE128" s="1"/>
  <c r="AE127" s="1"/>
  <c r="AE125"/>
  <c r="AE123"/>
  <c r="AE122"/>
  <c r="AE121" s="1"/>
  <c r="AE120" s="1"/>
  <c r="AE119"/>
  <c r="AE118" s="1"/>
  <c r="AE117" s="1"/>
  <c r="AE116" s="1"/>
  <c r="AE115"/>
  <c r="AE114" s="1"/>
  <c r="AE113" s="1"/>
  <c r="AE112" s="1"/>
  <c r="AE110"/>
  <c r="AE109" s="1"/>
  <c r="AE107"/>
  <c r="AE106" s="1"/>
  <c r="AE102"/>
  <c r="AE100"/>
  <c r="AE97"/>
  <c r="AE95"/>
  <c r="AE92"/>
  <c r="AE91" s="1"/>
  <c r="AE89"/>
  <c r="AE88" s="1"/>
  <c r="AE86"/>
  <c r="AE84"/>
  <c r="AE80"/>
  <c r="AE76"/>
  <c r="AE75"/>
  <c r="AE74" s="1"/>
  <c r="AE73"/>
  <c r="AE72" s="1"/>
  <c r="AE71"/>
  <c r="AE70" s="1"/>
  <c r="AE68"/>
  <c r="AE67" s="1"/>
  <c r="AE65"/>
  <c r="AE62"/>
  <c r="AE61"/>
  <c r="AE60" s="1"/>
  <c r="AE59"/>
  <c r="AE58" s="1"/>
  <c r="AE55"/>
  <c r="AE54" s="1"/>
  <c r="AE45"/>
  <c r="AE44" s="1"/>
  <c r="AE42"/>
  <c r="AE41" s="1"/>
  <c r="AE40"/>
  <c r="AE39" s="1"/>
  <c r="AE38" s="1"/>
  <c r="AE36"/>
  <c r="AE35" s="1"/>
  <c r="AE34"/>
  <c r="AE33" s="1"/>
  <c r="AE32" s="1"/>
  <c r="AE31"/>
  <c r="AE30" s="1"/>
  <c r="AE29" s="1"/>
  <c r="AE28"/>
  <c r="AE27" s="1"/>
  <c r="AE26" s="1"/>
  <c r="G56" i="2"/>
  <c r="H56"/>
  <c r="I56"/>
  <c r="G52"/>
  <c r="H52"/>
  <c r="I52"/>
  <c r="J52"/>
  <c r="G50"/>
  <c r="H50"/>
  <c r="I50"/>
  <c r="J50"/>
  <c r="G48"/>
  <c r="H48"/>
  <c r="I48"/>
  <c r="J48"/>
  <c r="G43"/>
  <c r="H43"/>
  <c r="I43"/>
  <c r="J43"/>
  <c r="G40"/>
  <c r="H40"/>
  <c r="I40"/>
  <c r="J40"/>
  <c r="G34"/>
  <c r="H34"/>
  <c r="I34"/>
  <c r="J34"/>
  <c r="G32"/>
  <c r="H32"/>
  <c r="I32"/>
  <c r="J32"/>
  <c r="G28"/>
  <c r="H28"/>
  <c r="I28"/>
  <c r="J28"/>
  <c r="G24"/>
  <c r="H24"/>
  <c r="I24"/>
  <c r="J24"/>
  <c r="G20"/>
  <c r="H20"/>
  <c r="I20"/>
  <c r="J20"/>
  <c r="G18"/>
  <c r="H18"/>
  <c r="I18"/>
  <c r="J18"/>
  <c r="G8"/>
  <c r="H8"/>
  <c r="I8"/>
  <c r="J8"/>
  <c r="H835" i="1"/>
  <c r="G257" i="3" s="1"/>
  <c r="G256" s="1"/>
  <c r="G255" s="1"/>
  <c r="H832" i="1"/>
  <c r="H154"/>
  <c r="H753"/>
  <c r="G1018" i="3" s="1"/>
  <c r="H752" i="1"/>
  <c r="G1017" i="3" s="1"/>
  <c r="H866" i="1"/>
  <c r="H865" s="1"/>
  <c r="H864" s="1"/>
  <c r="H863"/>
  <c r="H862" s="1"/>
  <c r="G817" i="3"/>
  <c r="G816" s="1"/>
  <c r="H1159" i="1"/>
  <c r="H1158" s="1"/>
  <c r="H901"/>
  <c r="G340" i="3"/>
  <c r="H356" i="1"/>
  <c r="H355" s="1"/>
  <c r="H388"/>
  <c r="H922"/>
  <c r="H895"/>
  <c r="H881"/>
  <c r="G76" i="3"/>
  <c r="H716" i="1"/>
  <c r="H796"/>
  <c r="G1156" i="3"/>
  <c r="G1155" s="1"/>
  <c r="G1154" s="1"/>
  <c r="G93"/>
  <c r="G92" s="1"/>
  <c r="G91" s="1"/>
  <c r="H312" i="1"/>
  <c r="H311" s="1"/>
  <c r="H750"/>
  <c r="H747"/>
  <c r="H147"/>
  <c r="H140"/>
  <c r="H565"/>
  <c r="H274"/>
  <c r="H588"/>
  <c r="H424"/>
  <c r="H1011"/>
  <c r="H1009" s="1"/>
  <c r="H1008"/>
  <c r="H1189"/>
  <c r="H1188" s="1"/>
  <c r="H1209"/>
  <c r="H1131"/>
  <c r="G312" i="3"/>
  <c r="G311" s="1"/>
  <c r="G310" s="1"/>
  <c r="H279" i="1"/>
  <c r="G1057" i="3"/>
  <c r="H241" i="1"/>
  <c r="H954"/>
  <c r="H22"/>
  <c r="G335" i="3"/>
  <c r="G334" s="1"/>
  <c r="H393" i="1"/>
  <c r="H392" s="1"/>
  <c r="G382" i="3"/>
  <c r="G373"/>
  <c r="G163"/>
  <c r="G162" s="1"/>
  <c r="H1027" i="1"/>
  <c r="H1026" s="1"/>
  <c r="G1147" l="1"/>
  <c r="G1146" s="1"/>
  <c r="G1161"/>
  <c r="G562"/>
  <c r="G561" s="1"/>
  <c r="G444"/>
  <c r="G299"/>
  <c r="G298" s="1"/>
  <c r="G297" s="1"/>
  <c r="AE552" i="3"/>
  <c r="AE544" s="1"/>
  <c r="G1030" i="1"/>
  <c r="G1029" s="1"/>
  <c r="G1191"/>
  <c r="G47"/>
  <c r="G74"/>
  <c r="G73"/>
  <c r="G246"/>
  <c r="G317"/>
  <c r="G483"/>
  <c r="G498"/>
  <c r="G497" s="1"/>
  <c r="G672"/>
  <c r="G705"/>
  <c r="G751"/>
  <c r="G879"/>
  <c r="G878" s="1"/>
  <c r="G877" s="1"/>
  <c r="G1199"/>
  <c r="G1198" s="1"/>
  <c r="G107"/>
  <c r="G94" s="1"/>
  <c r="G550"/>
  <c r="G549" s="1"/>
  <c r="G548" s="1"/>
  <c r="G547" s="1"/>
  <c r="G540" s="1"/>
  <c r="G638"/>
  <c r="G656"/>
  <c r="G870"/>
  <c r="G869" s="1"/>
  <c r="G1050"/>
  <c r="G1049" s="1"/>
  <c r="G1103"/>
  <c r="G1102" s="1"/>
  <c r="G1097" s="1"/>
  <c r="G1157"/>
  <c r="G641" i="3"/>
  <c r="G640" s="1"/>
  <c r="G639" s="1"/>
  <c r="G306" i="1"/>
  <c r="G322"/>
  <c r="G395"/>
  <c r="G478"/>
  <c r="G474" s="1"/>
  <c r="G473" s="1"/>
  <c r="G472" s="1"/>
  <c r="G572"/>
  <c r="G571" s="1"/>
  <c r="G570" s="1"/>
  <c r="G664"/>
  <c r="G720"/>
  <c r="G701" s="1"/>
  <c r="G700" s="1"/>
  <c r="G1042"/>
  <c r="G1074"/>
  <c r="G1178"/>
  <c r="G1177" s="1"/>
  <c r="AE426" i="3"/>
  <c r="G434" i="1"/>
  <c r="G433" s="1"/>
  <c r="G492"/>
  <c r="G490" s="1"/>
  <c r="G141"/>
  <c r="G142"/>
  <c r="G806"/>
  <c r="G804" s="1"/>
  <c r="G1017"/>
  <c r="G156"/>
  <c r="G155"/>
  <c r="G614"/>
  <c r="G613" s="1"/>
  <c r="G615"/>
  <c r="G745"/>
  <c r="G738" s="1"/>
  <c r="G774"/>
  <c r="G1004"/>
  <c r="G1003" s="1"/>
  <c r="G1002" s="1"/>
  <c r="G1001" s="1"/>
  <c r="G1000" s="1"/>
  <c r="G264"/>
  <c r="G263" s="1"/>
  <c r="G354"/>
  <c r="G335" s="1"/>
  <c r="G334" s="1"/>
  <c r="G543"/>
  <c r="G857"/>
  <c r="G846" s="1"/>
  <c r="G37"/>
  <c r="G166"/>
  <c r="G129" s="1"/>
  <c r="G255"/>
  <c r="G254" s="1"/>
  <c r="G284"/>
  <c r="G296"/>
  <c r="G411"/>
  <c r="G728"/>
  <c r="G761"/>
  <c r="G792"/>
  <c r="G816"/>
  <c r="G916"/>
  <c r="G897" s="1"/>
  <c r="G1087"/>
  <c r="G1073" s="1"/>
  <c r="G1025" s="1"/>
  <c r="G1024" s="1"/>
  <c r="G1023" s="1"/>
  <c r="G1118"/>
  <c r="G601"/>
  <c r="G600"/>
  <c r="G24"/>
  <c r="G23"/>
  <c r="G16" s="1"/>
  <c r="G15" s="1"/>
  <c r="G518"/>
  <c r="G508" s="1"/>
  <c r="G376"/>
  <c r="G375" s="1"/>
  <c r="G374" s="1"/>
  <c r="G932"/>
  <c r="G931" s="1"/>
  <c r="G962"/>
  <c r="G961" s="1"/>
  <c r="G960" s="1"/>
  <c r="G990"/>
  <c r="G989" s="1"/>
  <c r="G980" s="1"/>
  <c r="G979" s="1"/>
  <c r="G978" s="1"/>
  <c r="G1015" s="1"/>
  <c r="G1133"/>
  <c r="G1132" s="1"/>
  <c r="G1207"/>
  <c r="G1206" s="1"/>
  <c r="G1205" s="1"/>
  <c r="G1204" s="1"/>
  <c r="AE583" i="3"/>
  <c r="AE949"/>
  <c r="AE942" s="1"/>
  <c r="AE941" s="1"/>
  <c r="AE935" s="1"/>
  <c r="AE1021"/>
  <c r="AE1020" s="1"/>
  <c r="AE1019" s="1"/>
  <c r="AE962"/>
  <c r="H834" i="1"/>
  <c r="H833" s="1"/>
  <c r="AE574" i="3"/>
  <c r="G644"/>
  <c r="G643" s="1"/>
  <c r="G642" s="1"/>
  <c r="AE174"/>
  <c r="AE169" s="1"/>
  <c r="AE519"/>
  <c r="AE1148"/>
  <c r="AE915"/>
  <c r="AE914" s="1"/>
  <c r="AE868" s="1"/>
  <c r="AE837"/>
  <c r="AE414"/>
  <c r="AE567"/>
  <c r="AE691"/>
  <c r="AE957"/>
  <c r="AE989"/>
  <c r="AE988" s="1"/>
  <c r="AE292"/>
  <c r="AE291"/>
  <c r="AE105"/>
  <c r="AE104" s="1"/>
  <c r="AE229"/>
  <c r="AE228" s="1"/>
  <c r="AE235" s="1"/>
  <c r="AE234" s="1"/>
  <c r="AE337"/>
  <c r="AE99"/>
  <c r="AE187"/>
  <c r="AE186" s="1"/>
  <c r="AE407"/>
  <c r="AE1088"/>
  <c r="AE1087" s="1"/>
  <c r="AE1077" s="1"/>
  <c r="AE196"/>
  <c r="AE438"/>
  <c r="AE526"/>
  <c r="AE634"/>
  <c r="AE686"/>
  <c r="AE819"/>
  <c r="AE94"/>
  <c r="AE524"/>
  <c r="AE921"/>
  <c r="AE1113"/>
  <c r="AE79"/>
  <c r="AE204"/>
  <c r="AE203" s="1"/>
  <c r="AE374"/>
  <c r="AE681"/>
  <c r="AE705"/>
  <c r="AE783"/>
  <c r="AE778" s="1"/>
  <c r="AE1016"/>
  <c r="AE1011" s="1"/>
  <c r="AE1004" s="1"/>
  <c r="AE1158"/>
  <c r="AE1157" s="1"/>
  <c r="AE511"/>
  <c r="AE428" s="1"/>
  <c r="AE512"/>
  <c r="AE621"/>
  <c r="AE594" s="1"/>
  <c r="AE622"/>
  <c r="AE1171"/>
  <c r="AE1173"/>
  <c r="AE1172" s="1"/>
  <c r="AE135"/>
  <c r="AE153"/>
  <c r="AE388"/>
  <c r="AE387" s="1"/>
  <c r="AE712"/>
  <c r="AE711" s="1"/>
  <c r="AE725"/>
  <c r="AE980"/>
  <c r="AE979" s="1"/>
  <c r="AE1138"/>
  <c r="AE221"/>
  <c r="AE287"/>
  <c r="AE612"/>
  <c r="AE646"/>
  <c r="AE700"/>
  <c r="AE696" s="1"/>
  <c r="AE952"/>
  <c r="AE1041"/>
  <c r="AE1040" s="1"/>
  <c r="AE1095"/>
  <c r="AE57"/>
  <c r="AE64"/>
  <c r="AE69"/>
  <c r="AE262"/>
  <c r="AE367"/>
  <c r="AE473"/>
  <c r="AE797"/>
  <c r="AE901"/>
  <c r="AE1125"/>
  <c r="J56" i="2"/>
  <c r="G996" i="3"/>
  <c r="G994" s="1"/>
  <c r="H516" i="1"/>
  <c r="H198"/>
  <c r="H453"/>
  <c r="G890" l="1"/>
  <c r="G282"/>
  <c r="G281" s="1"/>
  <c r="G283"/>
  <c r="G120"/>
  <c r="G316"/>
  <c r="G315" s="1"/>
  <c r="G314" s="1"/>
  <c r="G65"/>
  <c r="G14" s="1"/>
  <c r="G331"/>
  <c r="AE1122" i="3"/>
  <c r="AE1073" s="1"/>
  <c r="AE710"/>
  <c r="G637" i="1"/>
  <c r="G636" s="1"/>
  <c r="G630" s="1"/>
  <c r="G622" s="1"/>
  <c r="G1156"/>
  <c r="G1116" s="1"/>
  <c r="G1219" s="1"/>
  <c r="G760"/>
  <c r="G759" s="1"/>
  <c r="G868"/>
  <c r="G333"/>
  <c r="G538" s="1"/>
  <c r="G245"/>
  <c r="G119" s="1"/>
  <c r="AE78" i="3"/>
  <c r="G596" i="1"/>
  <c r="G599"/>
  <c r="G803"/>
  <c r="G620"/>
  <c r="AE807" i="3"/>
  <c r="AE970"/>
  <c r="AE645"/>
  <c r="AE53"/>
  <c r="AE192"/>
  <c r="AE168"/>
  <c r="AE277"/>
  <c r="H988" i="1"/>
  <c r="H987" s="1"/>
  <c r="H986" s="1"/>
  <c r="H985" s="1"/>
  <c r="H576"/>
  <c r="G777" i="3" s="1"/>
  <c r="G776" s="1"/>
  <c r="G775" s="1"/>
  <c r="H220" i="1"/>
  <c r="G454" i="3" s="1"/>
  <c r="G453" s="1"/>
  <c r="G452" s="1"/>
  <c r="G66"/>
  <c r="G65" s="1"/>
  <c r="G867"/>
  <c r="G866" s="1"/>
  <c r="G865" s="1"/>
  <c r="G944"/>
  <c r="G943" s="1"/>
  <c r="G951"/>
  <c r="G803"/>
  <c r="G802" s="1"/>
  <c r="G801" s="1"/>
  <c r="H733" i="1"/>
  <c r="H732" s="1"/>
  <c r="G790" i="3"/>
  <c r="G789" s="1"/>
  <c r="G788" s="1"/>
  <c r="H783" i="1"/>
  <c r="H782" s="1"/>
  <c r="H781" s="1"/>
  <c r="G96" i="3"/>
  <c r="G95" s="1"/>
  <c r="H324" i="1"/>
  <c r="G101" i="3" s="1"/>
  <c r="G100" s="1"/>
  <c r="H1124" i="1"/>
  <c r="G852" i="3" s="1"/>
  <c r="G851" s="1"/>
  <c r="G850" s="1"/>
  <c r="H310" i="1"/>
  <c r="G423" i="3"/>
  <c r="G422" s="1"/>
  <c r="G421" s="1"/>
  <c r="H127" i="1"/>
  <c r="H126" s="1"/>
  <c r="H123"/>
  <c r="H122" s="1"/>
  <c r="G412" i="3"/>
  <c r="G411" s="1"/>
  <c r="G409"/>
  <c r="G408" s="1"/>
  <c r="G1150"/>
  <c r="G830"/>
  <c r="G829" s="1"/>
  <c r="G828" s="1"/>
  <c r="H1135" i="1"/>
  <c r="H1134" s="1"/>
  <c r="H1021"/>
  <c r="H1020" s="1"/>
  <c r="H1019" s="1"/>
  <c r="H1018" s="1"/>
  <c r="H1017" s="1"/>
  <c r="G308" i="3"/>
  <c r="G307" s="1"/>
  <c r="H470" i="1"/>
  <c r="H469" s="1"/>
  <c r="H468" s="1"/>
  <c r="G286" i="3"/>
  <c r="G285" s="1"/>
  <c r="G284" s="1"/>
  <c r="H442" i="1"/>
  <c r="H441" s="1"/>
  <c r="G283" i="3"/>
  <c r="G282" s="1"/>
  <c r="G281" s="1"/>
  <c r="H439" i="1"/>
  <c r="H438" s="1"/>
  <c r="G280" i="3"/>
  <c r="G279" s="1"/>
  <c r="G278" s="1"/>
  <c r="H436" i="1"/>
  <c r="H435" s="1"/>
  <c r="G343" i="3"/>
  <c r="G342" s="1"/>
  <c r="G341" s="1"/>
  <c r="G602"/>
  <c r="G601" s="1"/>
  <c r="G683"/>
  <c r="G682" s="1"/>
  <c r="G685"/>
  <c r="G684" s="1"/>
  <c r="H98" i="1"/>
  <c r="G442" i="3"/>
  <c r="G441" s="1"/>
  <c r="H136" i="1"/>
  <c r="G267" i="3"/>
  <c r="G266" s="1"/>
  <c r="G265" s="1"/>
  <c r="H329" i="1"/>
  <c r="H328" s="1"/>
  <c r="H327" s="1"/>
  <c r="H974"/>
  <c r="H973" s="1"/>
  <c r="H972" s="1"/>
  <c r="H971" s="1"/>
  <c r="H970" s="1"/>
  <c r="H969" s="1"/>
  <c r="G37" i="3"/>
  <c r="G36" s="1"/>
  <c r="G35" s="1"/>
  <c r="H153" i="1"/>
  <c r="H152" s="1"/>
  <c r="H28"/>
  <c r="H27" s="1"/>
  <c r="G627" i="3"/>
  <c r="G626" s="1"/>
  <c r="G625" s="1"/>
  <c r="H387" i="1"/>
  <c r="H386" s="1"/>
  <c r="G390" i="3"/>
  <c r="G389" s="1"/>
  <c r="G713"/>
  <c r="G254"/>
  <c r="G253" s="1"/>
  <c r="G252" s="1"/>
  <c r="G251" s="1"/>
  <c r="H1066" i="1"/>
  <c r="H1065" s="1"/>
  <c r="G201" i="3"/>
  <c r="G199"/>
  <c r="G197"/>
  <c r="G226"/>
  <c r="G223"/>
  <c r="G231"/>
  <c r="G230" s="1"/>
  <c r="G233"/>
  <c r="G232" s="1"/>
  <c r="H1063" i="1"/>
  <c r="H1062" s="1"/>
  <c r="G219" i="3"/>
  <c r="G218" s="1"/>
  <c r="G194"/>
  <c r="G193" s="1"/>
  <c r="H1051" i="1"/>
  <c r="H1053"/>
  <c r="H1071"/>
  <c r="H1069"/>
  <c r="H1060"/>
  <c r="H1059" s="1"/>
  <c r="H1058" s="1"/>
  <c r="G108" i="3"/>
  <c r="G107" s="1"/>
  <c r="G106" s="1"/>
  <c r="G122"/>
  <c r="G121" s="1"/>
  <c r="G120" s="1"/>
  <c r="G110"/>
  <c r="G109" s="1"/>
  <c r="G170"/>
  <c r="H819" i="1"/>
  <c r="H818" s="1"/>
  <c r="H817" s="1"/>
  <c r="H823"/>
  <c r="H822" s="1"/>
  <c r="H821" s="1"/>
  <c r="H827"/>
  <c r="H826" s="1"/>
  <c r="H825" s="1"/>
  <c r="H841"/>
  <c r="H840" s="1"/>
  <c r="H844"/>
  <c r="H843" s="1"/>
  <c r="H831"/>
  <c r="H830" s="1"/>
  <c r="H829" s="1"/>
  <c r="H887"/>
  <c r="H886" s="1"/>
  <c r="G177" i="3"/>
  <c r="G940"/>
  <c r="G939" s="1"/>
  <c r="G938" s="1"/>
  <c r="G937" s="1"/>
  <c r="G946"/>
  <c r="G945" s="1"/>
  <c r="G950"/>
  <c r="G948"/>
  <c r="G947" s="1"/>
  <c r="G954"/>
  <c r="G953" s="1"/>
  <c r="G956"/>
  <c r="G955" s="1"/>
  <c r="G959"/>
  <c r="G958" s="1"/>
  <c r="G961"/>
  <c r="G960" s="1"/>
  <c r="G964"/>
  <c r="G963" s="1"/>
  <c r="G966"/>
  <c r="G965" s="1"/>
  <c r="G969"/>
  <c r="G968" s="1"/>
  <c r="G967" s="1"/>
  <c r="G973"/>
  <c r="G972" s="1"/>
  <c r="G971" s="1"/>
  <c r="G981"/>
  <c r="G983"/>
  <c r="G987"/>
  <c r="G985" s="1"/>
  <c r="G990"/>
  <c r="G993"/>
  <c r="G992" s="1"/>
  <c r="H1014" i="1"/>
  <c r="G998" i="3" s="1"/>
  <c r="G997" s="1"/>
  <c r="G1003"/>
  <c r="G1002" s="1"/>
  <c r="G1001" s="1"/>
  <c r="G1000" s="1"/>
  <c r="G1013"/>
  <c r="G1012" s="1"/>
  <c r="G1015"/>
  <c r="G1014" s="1"/>
  <c r="G1007"/>
  <c r="G1006" s="1"/>
  <c r="G1005" s="1"/>
  <c r="G1010"/>
  <c r="G1009" s="1"/>
  <c r="G1008" s="1"/>
  <c r="G1016"/>
  <c r="G1050"/>
  <c r="G1054"/>
  <c r="G1056"/>
  <c r="G1058"/>
  <c r="G1052"/>
  <c r="G1069"/>
  <c r="G1068" s="1"/>
  <c r="G1067" s="1"/>
  <c r="G1060" s="1"/>
  <c r="G1072"/>
  <c r="G1071" s="1"/>
  <c r="G1070" s="1"/>
  <c r="G1066"/>
  <c r="G1065" s="1"/>
  <c r="G1064" s="1"/>
  <c r="G1062"/>
  <c r="G1061" s="1"/>
  <c r="G1076"/>
  <c r="G1075" s="1"/>
  <c r="G1074" s="1"/>
  <c r="G1128"/>
  <c r="G1127" s="1"/>
  <c r="G1126" s="1"/>
  <c r="G1132"/>
  <c r="G1131" s="1"/>
  <c r="G1130" s="1"/>
  <c r="G1136"/>
  <c r="G1135" s="1"/>
  <c r="G1134" s="1"/>
  <c r="G1140"/>
  <c r="G1139" s="1"/>
  <c r="G1143"/>
  <c r="G1142" s="1"/>
  <c r="G1160"/>
  <c r="G1177"/>
  <c r="G1176" s="1"/>
  <c r="G1175" s="1"/>
  <c r="H694" i="1"/>
  <c r="G1169" i="3" s="1"/>
  <c r="G1168" s="1"/>
  <c r="G1165"/>
  <c r="G1164" s="1"/>
  <c r="G1174"/>
  <c r="G1171" s="1"/>
  <c r="G1033"/>
  <c r="G1032" s="1"/>
  <c r="G1031" s="1"/>
  <c r="G1024"/>
  <c r="G1023" s="1"/>
  <c r="G1026"/>
  <c r="H116" i="1"/>
  <c r="G1030" i="3" s="1"/>
  <c r="G1029" s="1"/>
  <c r="G1028" s="1"/>
  <c r="G1038"/>
  <c r="G1037"/>
  <c r="G1036" s="1"/>
  <c r="G1035" s="1"/>
  <c r="G1034" s="1"/>
  <c r="G176"/>
  <c r="G175" s="1"/>
  <c r="G180"/>
  <c r="G179" s="1"/>
  <c r="G172"/>
  <c r="G182"/>
  <c r="G189"/>
  <c r="G188" s="1"/>
  <c r="G191"/>
  <c r="G190" s="1"/>
  <c r="G250"/>
  <c r="G249" s="1"/>
  <c r="G248" s="1"/>
  <c r="G247" s="1"/>
  <c r="G246"/>
  <c r="G245" s="1"/>
  <c r="G244" s="1"/>
  <c r="G241" s="1"/>
  <c r="G206"/>
  <c r="G205" s="1"/>
  <c r="G210"/>
  <c r="G209" s="1"/>
  <c r="G213"/>
  <c r="G212" s="1"/>
  <c r="G211" s="1"/>
  <c r="H1089" i="1"/>
  <c r="G237" i="3" s="1"/>
  <c r="G236" s="1"/>
  <c r="G239"/>
  <c r="G238" s="1"/>
  <c r="G260"/>
  <c r="G259" s="1"/>
  <c r="G258" s="1"/>
  <c r="G155"/>
  <c r="G154" s="1"/>
  <c r="G159"/>
  <c r="G158" s="1"/>
  <c r="G157" s="1"/>
  <c r="G61"/>
  <c r="G60" s="1"/>
  <c r="G59"/>
  <c r="G58" s="1"/>
  <c r="G63"/>
  <c r="G62" s="1"/>
  <c r="G68"/>
  <c r="G67" s="1"/>
  <c r="G73"/>
  <c r="G72" s="1"/>
  <c r="G71"/>
  <c r="G70" s="1"/>
  <c r="G75"/>
  <c r="G74" s="1"/>
  <c r="G56"/>
  <c r="G55" s="1"/>
  <c r="G54" s="1"/>
  <c r="G81"/>
  <c r="G80" s="1"/>
  <c r="G85"/>
  <c r="G84" s="1"/>
  <c r="G87"/>
  <c r="G86" s="1"/>
  <c r="G90"/>
  <c r="G89" s="1"/>
  <c r="G88" s="1"/>
  <c r="G98"/>
  <c r="G97" s="1"/>
  <c r="G103"/>
  <c r="G102" s="1"/>
  <c r="G139"/>
  <c r="G138" s="1"/>
  <c r="G137" s="1"/>
  <c r="G142"/>
  <c r="G141" s="1"/>
  <c r="G140" s="1"/>
  <c r="G148"/>
  <c r="G147" s="1"/>
  <c r="G146" s="1"/>
  <c r="G151"/>
  <c r="G150" s="1"/>
  <c r="G149" s="1"/>
  <c r="G269"/>
  <c r="G268" s="1"/>
  <c r="H234" s="1"/>
  <c r="H1218" i="1"/>
  <c r="G276" i="3" s="1"/>
  <c r="G275" s="1"/>
  <c r="G274" s="1"/>
  <c r="G273"/>
  <c r="G272" s="1"/>
  <c r="G271" s="1"/>
  <c r="G295"/>
  <c r="G294" s="1"/>
  <c r="G293" s="1"/>
  <c r="G316"/>
  <c r="G315" s="1"/>
  <c r="G314" s="1"/>
  <c r="G321"/>
  <c r="G320" s="1"/>
  <c r="G319" s="1"/>
  <c r="G333"/>
  <c r="G332" s="1"/>
  <c r="G331" s="1"/>
  <c r="G347"/>
  <c r="G346" s="1"/>
  <c r="G345" s="1"/>
  <c r="G350"/>
  <c r="G349" s="1"/>
  <c r="G348" s="1"/>
  <c r="G356"/>
  <c r="G355" s="1"/>
  <c r="G354" s="1"/>
  <c r="G359"/>
  <c r="G358" s="1"/>
  <c r="G357" s="1"/>
  <c r="G339"/>
  <c r="G338" s="1"/>
  <c r="G352"/>
  <c r="G351" s="1"/>
  <c r="H463" i="1"/>
  <c r="H462" s="1"/>
  <c r="H461" s="1"/>
  <c r="H460" s="1"/>
  <c r="G394" i="3"/>
  <c r="G393" s="1"/>
  <c r="G397"/>
  <c r="G395" s="1"/>
  <c r="G366"/>
  <c r="G365" s="1"/>
  <c r="G364" s="1"/>
  <c r="G369"/>
  <c r="G368" s="1"/>
  <c r="G372"/>
  <c r="G370"/>
  <c r="G376"/>
  <c r="G375" s="1"/>
  <c r="G381"/>
  <c r="G380"/>
  <c r="G379" s="1"/>
  <c r="G377"/>
  <c r="G400"/>
  <c r="G399" s="1"/>
  <c r="G398" s="1"/>
  <c r="G406"/>
  <c r="G405" s="1"/>
  <c r="G404" s="1"/>
  <c r="G403"/>
  <c r="G402" s="1"/>
  <c r="G401" s="1"/>
  <c r="G417"/>
  <c r="G416" s="1"/>
  <c r="G415" s="1"/>
  <c r="G419"/>
  <c r="G418" s="1"/>
  <c r="G439"/>
  <c r="G448"/>
  <c r="G447" s="1"/>
  <c r="G446" s="1"/>
  <c r="G457"/>
  <c r="G456" s="1"/>
  <c r="G455" s="1"/>
  <c r="G466"/>
  <c r="G465" s="1"/>
  <c r="G464" s="1"/>
  <c r="G472"/>
  <c r="G471" s="1"/>
  <c r="G470" s="1"/>
  <c r="G477"/>
  <c r="G476" s="1"/>
  <c r="G475"/>
  <c r="G474" s="1"/>
  <c r="G481"/>
  <c r="G480" s="1"/>
  <c r="G479" s="1"/>
  <c r="G478" s="1"/>
  <c r="G499"/>
  <c r="G498" s="1"/>
  <c r="G497" s="1"/>
  <c r="G505"/>
  <c r="G504" s="1"/>
  <c r="G503" s="1"/>
  <c r="G502" s="1"/>
  <c r="G508"/>
  <c r="G507" s="1"/>
  <c r="G506" s="1"/>
  <c r="G514"/>
  <c r="G513" s="1"/>
  <c r="G518"/>
  <c r="G517" s="1"/>
  <c r="G515" s="1"/>
  <c r="G522"/>
  <c r="G521" s="1"/>
  <c r="G519" s="1"/>
  <c r="G525"/>
  <c r="G523" s="1"/>
  <c r="G528"/>
  <c r="G526" s="1"/>
  <c r="G531"/>
  <c r="G530" s="1"/>
  <c r="G529" s="1"/>
  <c r="G534"/>
  <c r="G533" s="1"/>
  <c r="G532" s="1"/>
  <c r="G545"/>
  <c r="G553"/>
  <c r="H258" i="1"/>
  <c r="G451" i="3"/>
  <c r="G450" s="1"/>
  <c r="G449" s="1"/>
  <c r="G593"/>
  <c r="G592" s="1"/>
  <c r="G591" s="1"/>
  <c r="G540"/>
  <c r="G539" s="1"/>
  <c r="G538" s="1"/>
  <c r="G536"/>
  <c r="G535" s="1"/>
  <c r="G542"/>
  <c r="G541" s="1"/>
  <c r="G599"/>
  <c r="G598" s="1"/>
  <c r="G610"/>
  <c r="G609" s="1"/>
  <c r="G617"/>
  <c r="G615"/>
  <c r="G619"/>
  <c r="G613"/>
  <c r="G624"/>
  <c r="G623" s="1"/>
  <c r="G607"/>
  <c r="G606" s="1"/>
  <c r="G597"/>
  <c r="G596" s="1"/>
  <c r="G595" s="1"/>
  <c r="G630"/>
  <c r="G629" s="1"/>
  <c r="G628" s="1"/>
  <c r="G638"/>
  <c r="G637" s="1"/>
  <c r="G636" s="1"/>
  <c r="G635" s="1"/>
  <c r="G634" s="1"/>
  <c r="G657"/>
  <c r="G679"/>
  <c r="G648"/>
  <c r="G647" s="1"/>
  <c r="G650"/>
  <c r="G649" s="1"/>
  <c r="G652"/>
  <c r="G651" s="1"/>
  <c r="G655"/>
  <c r="G654" s="1"/>
  <c r="G653" s="1"/>
  <c r="G688"/>
  <c r="G687" s="1"/>
  <c r="G689"/>
  <c r="G695"/>
  <c r="G691" s="1"/>
  <c r="G701"/>
  <c r="G704"/>
  <c r="G703" s="1"/>
  <c r="G699"/>
  <c r="G698" s="1"/>
  <c r="G697" s="1"/>
  <c r="G709"/>
  <c r="G705" s="1"/>
  <c r="G715"/>
  <c r="G720"/>
  <c r="G719" s="1"/>
  <c r="G728"/>
  <c r="G727" s="1"/>
  <c r="G726" s="1"/>
  <c r="G732"/>
  <c r="G731" s="1"/>
  <c r="G730" s="1"/>
  <c r="G735"/>
  <c r="G734" s="1"/>
  <c r="G733" s="1"/>
  <c r="G774"/>
  <c r="G773" s="1"/>
  <c r="G772" s="1"/>
  <c r="G787"/>
  <c r="G786" s="1"/>
  <c r="G793"/>
  <c r="G792" s="1"/>
  <c r="G791" s="1"/>
  <c r="G795"/>
  <c r="G794" s="1"/>
  <c r="G781"/>
  <c r="G780" s="1"/>
  <c r="G835"/>
  <c r="G834" s="1"/>
  <c r="G838"/>
  <c r="G842"/>
  <c r="G848"/>
  <c r="G847" s="1"/>
  <c r="G855"/>
  <c r="G854" s="1"/>
  <c r="G853" s="1"/>
  <c r="G820"/>
  <c r="G824"/>
  <c r="G826"/>
  <c r="G822"/>
  <c r="G845"/>
  <c r="G844" s="1"/>
  <c r="G833"/>
  <c r="G832" s="1"/>
  <c r="G831" s="1"/>
  <c r="G811"/>
  <c r="G810" s="1"/>
  <c r="G809" s="1"/>
  <c r="G808" s="1"/>
  <c r="G815"/>
  <c r="G814" s="1"/>
  <c r="G813" s="1"/>
  <c r="G812" s="1"/>
  <c r="G858"/>
  <c r="G857" s="1"/>
  <c r="G856" s="1"/>
  <c r="G871"/>
  <c r="G870" s="1"/>
  <c r="G869" s="1"/>
  <c r="H919" i="1"/>
  <c r="G885" i="3" s="1"/>
  <c r="G884" s="1"/>
  <c r="G883" s="1"/>
  <c r="G893"/>
  <c r="G892" s="1"/>
  <c r="G891" s="1"/>
  <c r="G917"/>
  <c r="G915" s="1"/>
  <c r="G914" s="1"/>
  <c r="G922"/>
  <c r="G928"/>
  <c r="G927" s="1"/>
  <c r="G926" s="1"/>
  <c r="G933"/>
  <c r="G932" s="1"/>
  <c r="G931" s="1"/>
  <c r="G930" s="1"/>
  <c r="H951" i="1"/>
  <c r="G925" i="3" s="1"/>
  <c r="G924" s="1"/>
  <c r="G923" s="1"/>
  <c r="G43"/>
  <c r="G42" s="1"/>
  <c r="G41" s="1"/>
  <c r="G46"/>
  <c r="G45" s="1"/>
  <c r="G44" s="1"/>
  <c r="G427"/>
  <c r="G425" s="1"/>
  <c r="G424" s="1"/>
  <c r="G800"/>
  <c r="G799" s="1"/>
  <c r="G798" s="1"/>
  <c r="G806"/>
  <c r="G805" s="1"/>
  <c r="G804" s="1"/>
  <c r="H1202" i="1"/>
  <c r="H1200"/>
  <c r="H900"/>
  <c r="H899" s="1"/>
  <c r="H903"/>
  <c r="H902" s="1"/>
  <c r="H906"/>
  <c r="H905" s="1"/>
  <c r="H449"/>
  <c r="H448" s="1"/>
  <c r="H446"/>
  <c r="H445" s="1"/>
  <c r="H458"/>
  <c r="H457" s="1"/>
  <c r="H455"/>
  <c r="H454" s="1"/>
  <c r="H466"/>
  <c r="H465" s="1"/>
  <c r="H464" s="1"/>
  <c r="H285"/>
  <c r="H287"/>
  <c r="H289"/>
  <c r="H131"/>
  <c r="H130" s="1"/>
  <c r="H139"/>
  <c r="H138" s="1"/>
  <c r="H146"/>
  <c r="H145" s="1"/>
  <c r="H164"/>
  <c r="H162" s="1"/>
  <c r="H160"/>
  <c r="H159" s="1"/>
  <c r="H176"/>
  <c r="H174" s="1"/>
  <c r="H180"/>
  <c r="H178" s="1"/>
  <c r="H168"/>
  <c r="H167" s="1"/>
  <c r="H171"/>
  <c r="H170" s="1"/>
  <c r="H134"/>
  <c r="H143"/>
  <c r="H141" s="1"/>
  <c r="H150"/>
  <c r="H148" s="1"/>
  <c r="H157"/>
  <c r="H155" s="1"/>
  <c r="H185"/>
  <c r="H183"/>
  <c r="H188"/>
  <c r="H187" s="1"/>
  <c r="H199"/>
  <c r="H197"/>
  <c r="H205"/>
  <c r="H204" s="1"/>
  <c r="H212"/>
  <c r="H215"/>
  <c r="H222"/>
  <c r="H221" s="1"/>
  <c r="H225"/>
  <c r="H224" s="1"/>
  <c r="H228"/>
  <c r="H227" s="1"/>
  <c r="H234"/>
  <c r="H233" s="1"/>
  <c r="H231"/>
  <c r="H230" s="1"/>
  <c r="H12"/>
  <c r="H11" s="1"/>
  <c r="H10" s="1"/>
  <c r="H9" s="1"/>
  <c r="H8" s="1"/>
  <c r="H384"/>
  <c r="H383" s="1"/>
  <c r="H423"/>
  <c r="H422" s="1"/>
  <c r="H421" s="1"/>
  <c r="H413"/>
  <c r="H412" s="1"/>
  <c r="H416"/>
  <c r="H415" s="1"/>
  <c r="H400"/>
  <c r="H399" s="1"/>
  <c r="H403"/>
  <c r="H402" s="1"/>
  <c r="H406"/>
  <c r="H405" s="1"/>
  <c r="H409"/>
  <c r="H408" s="1"/>
  <c r="H397"/>
  <c r="H396" s="1"/>
  <c r="H419"/>
  <c r="H418" s="1"/>
  <c r="H390"/>
  <c r="H389" s="1"/>
  <c r="H337"/>
  <c r="H336" s="1"/>
  <c r="H340"/>
  <c r="H339" s="1"/>
  <c r="H343"/>
  <c r="H342" s="1"/>
  <c r="H359"/>
  <c r="H358" s="1"/>
  <c r="H362"/>
  <c r="H361" s="1"/>
  <c r="H365"/>
  <c r="H364" s="1"/>
  <c r="H368"/>
  <c r="H367" s="1"/>
  <c r="H352"/>
  <c r="H351" s="1"/>
  <c r="H39"/>
  <c r="H38" s="1"/>
  <c r="H42"/>
  <c r="H41" s="1"/>
  <c r="H49"/>
  <c r="H47" s="1"/>
  <c r="H58"/>
  <c r="H57" s="1"/>
  <c r="H45"/>
  <c r="H44" s="1"/>
  <c r="H55"/>
  <c r="H54" s="1"/>
  <c r="H21"/>
  <c r="H20" s="1"/>
  <c r="H25"/>
  <c r="H23" s="1"/>
  <c r="H34"/>
  <c r="H33" s="1"/>
  <c r="H18"/>
  <c r="H17" s="1"/>
  <c r="H31"/>
  <c r="H30" s="1"/>
  <c r="H749"/>
  <c r="H751"/>
  <c r="H743"/>
  <c r="H742" s="1"/>
  <c r="H740"/>
  <c r="H739" s="1"/>
  <c r="H1100"/>
  <c r="H1099" s="1"/>
  <c r="H1098" s="1"/>
  <c r="H1104"/>
  <c r="H1110"/>
  <c r="H1106"/>
  <c r="H1114"/>
  <c r="H1113" s="1"/>
  <c r="H1112" s="1"/>
  <c r="H852"/>
  <c r="H851" s="1"/>
  <c r="H849"/>
  <c r="H848" s="1"/>
  <c r="H855"/>
  <c r="H854" s="1"/>
  <c r="H859"/>
  <c r="H858" s="1"/>
  <c r="H861"/>
  <c r="H320"/>
  <c r="H325"/>
  <c r="H581"/>
  <c r="H580" s="1"/>
  <c r="H579" s="1"/>
  <c r="H578" s="1"/>
  <c r="H577" s="1"/>
  <c r="H431"/>
  <c r="H430" s="1"/>
  <c r="H429" s="1"/>
  <c r="H427"/>
  <c r="H426" s="1"/>
  <c r="H425" s="1"/>
  <c r="H1214"/>
  <c r="H1213" s="1"/>
  <c r="G459" i="3"/>
  <c r="G458" s="1"/>
  <c r="G468"/>
  <c r="G467" s="1"/>
  <c r="G436"/>
  <c r="G435" s="1"/>
  <c r="G433"/>
  <c r="G432" s="1"/>
  <c r="G430"/>
  <c r="G429" s="1"/>
  <c r="G463"/>
  <c r="G462" s="1"/>
  <c r="G461" s="1"/>
  <c r="G558"/>
  <c r="G557" s="1"/>
  <c r="G555" s="1"/>
  <c r="G562"/>
  <c r="G561" s="1"/>
  <c r="G559" s="1"/>
  <c r="G570"/>
  <c r="G569" s="1"/>
  <c r="G568" s="1"/>
  <c r="G573"/>
  <c r="G572" s="1"/>
  <c r="G571" s="1"/>
  <c r="G578"/>
  <c r="G577" s="1"/>
  <c r="G575" s="1"/>
  <c r="G582"/>
  <c r="G581" s="1"/>
  <c r="G579" s="1"/>
  <c r="G587"/>
  <c r="G586" s="1"/>
  <c r="G585"/>
  <c r="G584" s="1"/>
  <c r="G590"/>
  <c r="G589" s="1"/>
  <c r="G588" s="1"/>
  <c r="H763" i="1"/>
  <c r="H762" s="1"/>
  <c r="H768"/>
  <c r="H785"/>
  <c r="H784" s="1"/>
  <c r="H776"/>
  <c r="H775" s="1"/>
  <c r="H779"/>
  <c r="H778" s="1"/>
  <c r="H772"/>
  <c r="H771" s="1"/>
  <c r="H770" s="1"/>
  <c r="H795"/>
  <c r="H794" s="1"/>
  <c r="H793" s="1"/>
  <c r="H800"/>
  <c r="H799" s="1"/>
  <c r="H798" s="1"/>
  <c r="H811"/>
  <c r="H810" s="1"/>
  <c r="H643"/>
  <c r="H646"/>
  <c r="H545"/>
  <c r="H544" s="1"/>
  <c r="H542" s="1"/>
  <c r="H541" s="1"/>
  <c r="H551"/>
  <c r="H555"/>
  <c r="H559"/>
  <c r="H568"/>
  <c r="H567" s="1"/>
  <c r="H564"/>
  <c r="H563" s="1"/>
  <c r="H594"/>
  <c r="H593" s="1"/>
  <c r="H592" s="1"/>
  <c r="H591" s="1"/>
  <c r="H590" s="1"/>
  <c r="H589" s="1"/>
  <c r="H607"/>
  <c r="H606" s="1"/>
  <c r="H603"/>
  <c r="H602" s="1"/>
  <c r="H617"/>
  <c r="H616" s="1"/>
  <c r="H611"/>
  <c r="H610" s="1"/>
  <c r="H609" s="1"/>
  <c r="F54" i="2" s="1"/>
  <c r="H587" i="1"/>
  <c r="H586" s="1"/>
  <c r="H585" s="1"/>
  <c r="H584" s="1"/>
  <c r="H583" s="1"/>
  <c r="H267"/>
  <c r="H266" s="1"/>
  <c r="H270"/>
  <c r="H269" s="1"/>
  <c r="H248"/>
  <c r="H247" s="1"/>
  <c r="H252"/>
  <c r="H251" s="1"/>
  <c r="H256"/>
  <c r="H260"/>
  <c r="H192"/>
  <c r="H191" s="1"/>
  <c r="H190" s="1"/>
  <c r="H243"/>
  <c r="H278"/>
  <c r="H91"/>
  <c r="H75"/>
  <c r="H77"/>
  <c r="H79"/>
  <c r="H82"/>
  <c r="H81" s="1"/>
  <c r="H100"/>
  <c r="H104"/>
  <c r="H103" s="1"/>
  <c r="H105"/>
  <c r="H68"/>
  <c r="H67" s="1"/>
  <c r="H71"/>
  <c r="H70" s="1"/>
  <c r="H89"/>
  <c r="H88" s="1"/>
  <c r="H87" s="1"/>
  <c r="H112"/>
  <c r="H109" s="1"/>
  <c r="H108" s="1"/>
  <c r="H117"/>
  <c r="G28" i="3"/>
  <c r="G27" s="1"/>
  <c r="G26" s="1"/>
  <c r="G34"/>
  <c r="G33" s="1"/>
  <c r="G32" s="1"/>
  <c r="G31"/>
  <c r="G30" s="1"/>
  <c r="G29" s="1"/>
  <c r="G40"/>
  <c r="G39" s="1"/>
  <c r="G38" s="1"/>
  <c r="H1126"/>
  <c r="H1095" i="1"/>
  <c r="H1094" s="1"/>
  <c r="H1093" s="1"/>
  <c r="H1193"/>
  <c r="H1192" s="1"/>
  <c r="H1196"/>
  <c r="H1195" s="1"/>
  <c r="H213"/>
  <c r="H216"/>
  <c r="M1040" i="3"/>
  <c r="H1040" i="1"/>
  <c r="H885"/>
  <c r="H1043"/>
  <c r="H1047"/>
  <c r="H1091"/>
  <c r="H1090" s="1"/>
  <c r="H711"/>
  <c r="H929"/>
  <c r="H928" s="1"/>
  <c r="H927" s="1"/>
  <c r="H1079"/>
  <c r="H1075"/>
  <c r="H721"/>
  <c r="H688"/>
  <c r="H687" s="1"/>
  <c r="H686" s="1"/>
  <c r="H685" s="1"/>
  <c r="H706"/>
  <c r="G1116" i="3"/>
  <c r="G1115" s="1"/>
  <c r="G1114" s="1"/>
  <c r="G1119"/>
  <c r="G1118" s="1"/>
  <c r="G1117" s="1"/>
  <c r="G1145"/>
  <c r="G1121" s="1"/>
  <c r="G1120" s="1"/>
  <c r="H1031" i="1"/>
  <c r="H1038"/>
  <c r="H1037" s="1"/>
  <c r="H1036" s="1"/>
  <c r="H1085"/>
  <c r="H1084" s="1"/>
  <c r="H1081"/>
  <c r="H1138"/>
  <c r="H1137" s="1"/>
  <c r="H1141"/>
  <c r="H1140" s="1"/>
  <c r="H1144"/>
  <c r="H1143" s="1"/>
  <c r="H1150"/>
  <c r="H1148"/>
  <c r="H1154"/>
  <c r="H1153" s="1"/>
  <c r="H1152" s="1"/>
  <c r="H1120"/>
  <c r="H1119" s="1"/>
  <c r="H1123"/>
  <c r="H1122" s="1"/>
  <c r="H1126"/>
  <c r="H1125" s="1"/>
  <c r="H1167"/>
  <c r="H1166" s="1"/>
  <c r="H1171"/>
  <c r="H1170" s="1"/>
  <c r="H1169" s="1"/>
  <c r="H1175"/>
  <c r="H1174" s="1"/>
  <c r="H1173" s="1"/>
  <c r="H1181"/>
  <c r="H1179"/>
  <c r="H1185"/>
  <c r="H1184" s="1"/>
  <c r="H1183" s="1"/>
  <c r="H1207"/>
  <c r="H1206" s="1"/>
  <c r="H1205" s="1"/>
  <c r="H921"/>
  <c r="H920" s="1"/>
  <c r="H913"/>
  <c r="H912" s="1"/>
  <c r="H911" s="1"/>
  <c r="H924"/>
  <c r="H923" s="1"/>
  <c r="H909"/>
  <c r="H908" s="1"/>
  <c r="H941"/>
  <c r="H940" s="1"/>
  <c r="H953"/>
  <c r="H952" s="1"/>
  <c r="H958"/>
  <c r="H957" s="1"/>
  <c r="H956" s="1"/>
  <c r="H955" s="1"/>
  <c r="H627"/>
  <c r="H626" s="1"/>
  <c r="H625" s="1"/>
  <c r="H624" s="1"/>
  <c r="H623" s="1"/>
  <c r="H661"/>
  <c r="H669"/>
  <c r="H677"/>
  <c r="H683"/>
  <c r="H680" s="1"/>
  <c r="H631"/>
  <c r="H698"/>
  <c r="H697" s="1"/>
  <c r="H696" s="1"/>
  <c r="H695" s="1"/>
  <c r="H709"/>
  <c r="H723"/>
  <c r="H718"/>
  <c r="H703"/>
  <c r="H702" s="1"/>
  <c r="H756"/>
  <c r="H755" s="1"/>
  <c r="H754" s="1"/>
  <c r="H730"/>
  <c r="H729" s="1"/>
  <c r="H736"/>
  <c r="H735" s="1"/>
  <c r="H808"/>
  <c r="H807" s="1"/>
  <c r="H875"/>
  <c r="H874" s="1"/>
  <c r="H872"/>
  <c r="H871" s="1"/>
  <c r="H882"/>
  <c r="H880"/>
  <c r="H964"/>
  <c r="H963" s="1"/>
  <c r="H967"/>
  <c r="H966" s="1"/>
  <c r="H300"/>
  <c r="H302"/>
  <c r="H309"/>
  <c r="H308" s="1"/>
  <c r="H307" s="1"/>
  <c r="H306" s="1"/>
  <c r="H372"/>
  <c r="H371" s="1"/>
  <c r="H370" s="1"/>
  <c r="H479"/>
  <c r="H481"/>
  <c r="H484"/>
  <c r="H488"/>
  <c r="H486"/>
  <c r="H476"/>
  <c r="H475" s="1"/>
  <c r="H499"/>
  <c r="H503"/>
  <c r="H495"/>
  <c r="H494" s="1"/>
  <c r="H493" s="1"/>
  <c r="H515"/>
  <c r="H514" s="1"/>
  <c r="H513" s="1"/>
  <c r="H511" s="1"/>
  <c r="H535"/>
  <c r="H534" s="1"/>
  <c r="H533" s="1"/>
  <c r="H521"/>
  <c r="H520" s="1"/>
  <c r="H531"/>
  <c r="H530" s="1"/>
  <c r="H983"/>
  <c r="H982" s="1"/>
  <c r="H981" s="1"/>
  <c r="H991"/>
  <c r="H995"/>
  <c r="H997"/>
  <c r="H1005"/>
  <c r="H1007"/>
  <c r="G1092" i="3"/>
  <c r="G1091" s="1"/>
  <c r="G1090"/>
  <c r="G1089" s="1"/>
  <c r="G1083"/>
  <c r="G1082" s="1"/>
  <c r="G1081" s="1"/>
  <c r="G1086"/>
  <c r="G1085" s="1"/>
  <c r="G1084" s="1"/>
  <c r="G363"/>
  <c r="G362" s="1"/>
  <c r="G361" s="1"/>
  <c r="G119"/>
  <c r="G118" s="1"/>
  <c r="G117" s="1"/>
  <c r="G116" s="1"/>
  <c r="G115"/>
  <c r="G114" s="1"/>
  <c r="G113" s="1"/>
  <c r="G112" s="1"/>
  <c r="G133"/>
  <c r="G132" s="1"/>
  <c r="G131" s="1"/>
  <c r="H201" i="1"/>
  <c r="H1108"/>
  <c r="H149"/>
  <c r="G1043" i="3"/>
  <c r="G1042" s="1"/>
  <c r="H947" i="1"/>
  <c r="H942"/>
  <c r="G1045" i="3"/>
  <c r="G1044" s="1"/>
  <c r="G1047"/>
  <c r="G1046" s="1"/>
  <c r="G1048"/>
  <c r="G1079"/>
  <c r="G1078" s="1"/>
  <c r="G1108"/>
  <c r="G1107" s="1"/>
  <c r="G1106" s="1"/>
  <c r="G1105"/>
  <c r="G1104" s="1"/>
  <c r="G1103" s="1"/>
  <c r="G1098"/>
  <c r="G1097" s="1"/>
  <c r="G1096" s="1"/>
  <c r="G1101"/>
  <c r="G1100" s="1"/>
  <c r="G1112"/>
  <c r="G1111" s="1"/>
  <c r="G1110" s="1"/>
  <c r="G1109" s="1"/>
  <c r="H938" i="1"/>
  <c r="H884" s="1"/>
  <c r="H883" s="1"/>
  <c r="H936"/>
  <c r="H935" s="1"/>
  <c r="G144" i="3"/>
  <c r="G143" s="1"/>
  <c r="G905"/>
  <c r="G565"/>
  <c r="G563" s="1"/>
  <c r="H528" i="1"/>
  <c r="H527" s="1"/>
  <c r="H525"/>
  <c r="H524" s="1"/>
  <c r="G1162" i="3"/>
  <c r="G1161" s="1"/>
  <c r="M1060"/>
  <c r="M1004"/>
  <c r="M935"/>
  <c r="I935"/>
  <c r="G903"/>
  <c r="G902" s="1"/>
  <c r="G897"/>
  <c r="G896" s="1"/>
  <c r="G895" s="1"/>
  <c r="G881"/>
  <c r="G880" s="1"/>
  <c r="G879" s="1"/>
  <c r="G877"/>
  <c r="G876" s="1"/>
  <c r="G875" s="1"/>
  <c r="G873"/>
  <c r="G872" s="1"/>
  <c r="M778"/>
  <c r="G770"/>
  <c r="G769" s="1"/>
  <c r="G768" s="1"/>
  <c r="G766"/>
  <c r="G765" s="1"/>
  <c r="G764" s="1"/>
  <c r="G762"/>
  <c r="G761" s="1"/>
  <c r="G760" s="1"/>
  <c r="G755" s="1"/>
  <c r="G758"/>
  <c r="G757" s="1"/>
  <c r="G748"/>
  <c r="G747" s="1"/>
  <c r="G745"/>
  <c r="G744" s="1"/>
  <c r="G743" s="1"/>
  <c r="G741"/>
  <c r="G740" s="1"/>
  <c r="G736"/>
  <c r="M705"/>
  <c r="M696"/>
  <c r="J696"/>
  <c r="M691"/>
  <c r="G676"/>
  <c r="G672"/>
  <c r="G671" s="1"/>
  <c r="G670"/>
  <c r="G665"/>
  <c r="G661"/>
  <c r="G660" s="1"/>
  <c r="G659" s="1"/>
  <c r="M594"/>
  <c r="G495"/>
  <c r="G494" s="1"/>
  <c r="G493"/>
  <c r="G491"/>
  <c r="G490" s="1"/>
  <c r="G489" s="1"/>
  <c r="G487"/>
  <c r="G486" s="1"/>
  <c r="G485" s="1"/>
  <c r="M433"/>
  <c r="M432" s="1"/>
  <c r="L433"/>
  <c r="L432" s="1"/>
  <c r="K433"/>
  <c r="K432" s="1"/>
  <c r="J433"/>
  <c r="J432" s="1"/>
  <c r="I433"/>
  <c r="I432" s="1"/>
  <c r="H433"/>
  <c r="H432" s="1"/>
  <c r="M430"/>
  <c r="M429" s="1"/>
  <c r="L430"/>
  <c r="L429" s="1"/>
  <c r="K430"/>
  <c r="K429" s="1"/>
  <c r="J430"/>
  <c r="J429" s="1"/>
  <c r="I430"/>
  <c r="I429" s="1"/>
  <c r="H430"/>
  <c r="H429" s="1"/>
  <c r="M414"/>
  <c r="G329"/>
  <c r="G327"/>
  <c r="G326" s="1"/>
  <c r="G325" s="1"/>
  <c r="G301"/>
  <c r="G300" s="1"/>
  <c r="M277"/>
  <c r="L277"/>
  <c r="K277"/>
  <c r="J277"/>
  <c r="I277"/>
  <c r="H277"/>
  <c r="G129"/>
  <c r="G128" s="1"/>
  <c r="G127" s="1"/>
  <c r="G125"/>
  <c r="G123"/>
  <c r="M53"/>
  <c r="L53"/>
  <c r="K53"/>
  <c r="J53"/>
  <c r="I53"/>
  <c r="H53"/>
  <c r="K434" i="1"/>
  <c r="K534"/>
  <c r="L534" s="1"/>
  <c r="K449"/>
  <c r="H925"/>
  <c r="H1208"/>
  <c r="H304"/>
  <c r="H633"/>
  <c r="H632" s="1"/>
  <c r="I817"/>
  <c r="M152" i="3"/>
  <c r="M428"/>
  <c r="M135"/>
  <c r="M78"/>
  <c r="H24" i="1"/>
  <c r="F50" i="2"/>
  <c r="G664" i="3"/>
  <c r="M645"/>
  <c r="G550"/>
  <c r="G549" s="1"/>
  <c r="H918" i="1"/>
  <c r="H917" s="1"/>
  <c r="H52"/>
  <c r="H51" s="1"/>
  <c r="G216" i="3"/>
  <c r="G215" s="1"/>
  <c r="H378" i="1"/>
  <c r="H377" s="1"/>
  <c r="H452"/>
  <c r="H451" s="1"/>
  <c r="G1149" i="3" l="1"/>
  <c r="G1148" s="1"/>
  <c r="G25"/>
  <c r="G294" i="1"/>
  <c r="AE161" i="3"/>
  <c r="AE160" s="1"/>
  <c r="AE152" s="1"/>
  <c r="AE24" s="1"/>
  <c r="G976" i="1"/>
  <c r="G1220" s="1"/>
  <c r="H115"/>
  <c r="H133"/>
  <c r="H713"/>
  <c r="H318"/>
  <c r="H317" s="1"/>
  <c r="H142"/>
  <c r="H774"/>
  <c r="H805"/>
  <c r="AE934" i="3"/>
  <c r="M104"/>
  <c r="G901"/>
  <c r="H1034" i="1"/>
  <c r="H1033" s="1"/>
  <c r="G978" i="3"/>
  <c r="G977" s="1"/>
  <c r="G976" s="1"/>
  <c r="G975" s="1"/>
  <c r="H48" i="1"/>
  <c r="H693"/>
  <c r="H692" s="1"/>
  <c r="H691" s="1"/>
  <c r="H690" s="1"/>
  <c r="H323"/>
  <c r="H916"/>
  <c r="H156"/>
  <c r="H1056"/>
  <c r="I1029" s="1"/>
  <c r="H1164"/>
  <c r="H1217"/>
  <c r="H1216" s="1"/>
  <c r="H1013"/>
  <c r="H1012" s="1"/>
  <c r="H1088"/>
  <c r="H1087" s="1"/>
  <c r="H648"/>
  <c r="H1212"/>
  <c r="H1211" s="1"/>
  <c r="H1210" s="1"/>
  <c r="H857"/>
  <c r="G784" i="3"/>
  <c r="G783" s="1"/>
  <c r="G778" s="1"/>
  <c r="H354" i="1"/>
  <c r="G64" i="3"/>
  <c r="H1004" i="1"/>
  <c r="H1003" s="1"/>
  <c r="H1002" s="1"/>
  <c r="H1001" s="1"/>
  <c r="H1000" s="1"/>
  <c r="G305" i="3"/>
  <c r="G304" s="1"/>
  <c r="G989"/>
  <c r="G988" s="1"/>
  <c r="H728" i="1"/>
  <c r="H792"/>
  <c r="G337" i="3"/>
  <c r="H240" i="1"/>
  <c r="H239" s="1"/>
  <c r="H66"/>
  <c r="H219"/>
  <c r="H218" s="1"/>
  <c r="H990"/>
  <c r="H989" s="1"/>
  <c r="H980" s="1"/>
  <c r="H979" s="1"/>
  <c r="H575"/>
  <c r="H574" s="1"/>
  <c r="H572" s="1"/>
  <c r="H571" s="1"/>
  <c r="H570" s="1"/>
  <c r="G797" i="3"/>
  <c r="H121" i="1"/>
  <c r="G686" i="3"/>
  <c r="G656"/>
  <c r="G407"/>
  <c r="H1133" i="1"/>
  <c r="G426" i="3"/>
  <c r="H322" i="1"/>
  <c r="I829"/>
  <c r="G1167" i="3"/>
  <c r="H962" i="1"/>
  <c r="H961" s="1"/>
  <c r="H960" s="1"/>
  <c r="H879"/>
  <c r="H878" s="1"/>
  <c r="H877" s="1"/>
  <c r="H196"/>
  <c r="G694" i="3"/>
  <c r="G693" s="1"/>
  <c r="G524"/>
  <c r="H1134"/>
  <c r="G916"/>
  <c r="G527"/>
  <c r="H1199" i="1"/>
  <c r="H1198" s="1"/>
  <c r="H299"/>
  <c r="H298" s="1"/>
  <c r="H297" s="1"/>
  <c r="H296" s="1"/>
  <c r="H870"/>
  <c r="H869" s="1"/>
  <c r="H97"/>
  <c r="H96" s="1"/>
  <c r="G681" i="3"/>
  <c r="H37" i="1"/>
  <c r="G739" i="3"/>
  <c r="G1022"/>
  <c r="G1021" s="1"/>
  <c r="G1020" s="1"/>
  <c r="G1019" s="1"/>
  <c r="H168"/>
  <c r="M710"/>
  <c r="H614" i="1"/>
  <c r="H613" s="1"/>
  <c r="H615"/>
  <c r="H934"/>
  <c r="G229" i="3"/>
  <c r="G228" s="1"/>
  <c r="G235" s="1"/>
  <c r="G234" s="1"/>
  <c r="H847" i="1"/>
  <c r="H173"/>
  <c r="H129" s="1"/>
  <c r="H284"/>
  <c r="H1042"/>
  <c r="H114"/>
  <c r="H107" s="1"/>
  <c r="H94" s="1"/>
  <c r="H246"/>
  <c r="H806"/>
  <c r="H804" s="1"/>
  <c r="G299" i="3"/>
  <c r="G298" s="1"/>
  <c r="G297" s="1"/>
  <c r="G292" s="1"/>
  <c r="G920"/>
  <c r="G919" s="1"/>
  <c r="G868" s="1"/>
  <c r="G921"/>
  <c r="H1191" i="1"/>
  <c r="H600"/>
  <c r="H599" s="1"/>
  <c r="H562"/>
  <c r="H561" s="1"/>
  <c r="H550"/>
  <c r="H549" s="1"/>
  <c r="H548" s="1"/>
  <c r="H547" s="1"/>
  <c r="H898"/>
  <c r="G290" i="3"/>
  <c r="G289" s="1"/>
  <c r="G288" s="1"/>
  <c r="H16" i="1"/>
  <c r="H444"/>
  <c r="H434" s="1"/>
  <c r="H433" s="1"/>
  <c r="G386" i="3"/>
  <c r="G385" s="1"/>
  <c r="G384" s="1"/>
  <c r="G383" s="1"/>
  <c r="H894" i="1"/>
  <c r="H893" s="1"/>
  <c r="H892" s="1"/>
  <c r="H891" s="1"/>
  <c r="G723" i="3"/>
  <c r="G722" s="1"/>
  <c r="G721" s="1"/>
  <c r="H601" i="1"/>
  <c r="H498"/>
  <c r="H497" s="1"/>
  <c r="H492" s="1"/>
  <c r="H490" s="1"/>
  <c r="H478"/>
  <c r="H705"/>
  <c r="H673"/>
  <c r="H672" s="1"/>
  <c r="H665"/>
  <c r="H664" s="1"/>
  <c r="H657"/>
  <c r="H656" s="1"/>
  <c r="H946"/>
  <c r="H945" s="1"/>
  <c r="H1178"/>
  <c r="H1177" s="1"/>
  <c r="H1162"/>
  <c r="H1147"/>
  <c r="H1146" s="1"/>
  <c r="H1074"/>
  <c r="H62"/>
  <c r="H61" s="1"/>
  <c r="H60" s="1"/>
  <c r="H102"/>
  <c r="H74"/>
  <c r="H639"/>
  <c r="H1103"/>
  <c r="H381"/>
  <c r="H380" s="1"/>
  <c r="H376" s="1"/>
  <c r="H182"/>
  <c r="H166"/>
  <c r="G484" i="3"/>
  <c r="G483" s="1"/>
  <c r="G482" s="1"/>
  <c r="G438"/>
  <c r="H1068" i="1"/>
  <c r="G980" i="3"/>
  <c r="G979" s="1"/>
  <c r="G174"/>
  <c r="G169" s="1"/>
  <c r="G291"/>
  <c r="G262"/>
  <c r="H241" s="1"/>
  <c r="G708"/>
  <c r="G707" s="1"/>
  <c r="G706" s="1"/>
  <c r="G1173"/>
  <c r="G1172" s="1"/>
  <c r="G837"/>
  <c r="G94"/>
  <c r="G949"/>
  <c r="G942" s="1"/>
  <c r="G552"/>
  <c r="G544" s="1"/>
  <c r="G374"/>
  <c r="H347" i="1"/>
  <c r="H346" s="1"/>
  <c r="G135" i="3"/>
  <c r="G69"/>
  <c r="G105"/>
  <c r="G104" s="1"/>
  <c r="G196"/>
  <c r="G367"/>
  <c r="G819"/>
  <c r="G700"/>
  <c r="G696" s="1"/>
  <c r="G1158"/>
  <c r="G1041"/>
  <c r="G1040" s="1"/>
  <c r="G621"/>
  <c r="G622"/>
  <c r="G646"/>
  <c r="G1113"/>
  <c r="G583"/>
  <c r="G574"/>
  <c r="G725"/>
  <c r="G712"/>
  <c r="G711" s="1"/>
  <c r="G99"/>
  <c r="G204"/>
  <c r="G203" s="1"/>
  <c r="G187"/>
  <c r="G186" s="1"/>
  <c r="G962"/>
  <c r="G957"/>
  <c r="G1088"/>
  <c r="G1087" s="1"/>
  <c r="G1077" s="1"/>
  <c r="G612"/>
  <c r="G594" s="1"/>
  <c r="G1011"/>
  <c r="G1004" s="1"/>
  <c r="G952"/>
  <c r="G221"/>
  <c r="H1204" i="1"/>
  <c r="F32" i="2"/>
  <c r="G414" i="3"/>
  <c r="G1125"/>
  <c r="H251"/>
  <c r="H519" i="1"/>
  <c r="H518" s="1"/>
  <c r="H483"/>
  <c r="H1118"/>
  <c r="G567" i="3"/>
  <c r="H411" i="1"/>
  <c r="G473" i="3"/>
  <c r="G388"/>
  <c r="G387" s="1"/>
  <c r="G57"/>
  <c r="G1138"/>
  <c r="H816" i="1"/>
  <c r="G511" i="3"/>
  <c r="G512"/>
  <c r="G520"/>
  <c r="H1083" i="1"/>
  <c r="G324" i="3"/>
  <c r="G1095"/>
  <c r="H255" i="1"/>
  <c r="H254" s="1"/>
  <c r="G79" i="3"/>
  <c r="G153"/>
  <c r="H839" i="1"/>
  <c r="H395"/>
  <c r="H543"/>
  <c r="H950"/>
  <c r="H949" s="1"/>
  <c r="H725"/>
  <c r="H720" s="1"/>
  <c r="H85"/>
  <c r="H84" s="1"/>
  <c r="H790"/>
  <c r="H789" s="1"/>
  <c r="H788" s="1"/>
  <c r="H787" s="1"/>
  <c r="F22" i="2" s="1"/>
  <c r="H766" i="1"/>
  <c r="H765" s="1"/>
  <c r="H761" s="1"/>
  <c r="H273"/>
  <c r="H272" s="1"/>
  <c r="H265" s="1"/>
  <c r="H746"/>
  <c r="H745" s="1"/>
  <c r="H738" s="1"/>
  <c r="G428" i="3" l="1"/>
  <c r="H1117" i="1"/>
  <c r="H282"/>
  <c r="H281" s="1"/>
  <c r="H283"/>
  <c r="H813"/>
  <c r="H1050"/>
  <c r="H1049" s="1"/>
  <c r="F48" i="2"/>
  <c r="H638" i="1"/>
  <c r="H335"/>
  <c r="H334" s="1"/>
  <c r="H1030"/>
  <c r="H1029" s="1"/>
  <c r="H1161"/>
  <c r="AE1178" i="3"/>
  <c r="H868" i="1"/>
  <c r="H897"/>
  <c r="H316"/>
  <c r="H315" s="1"/>
  <c r="H314" s="1"/>
  <c r="H331" s="1"/>
  <c r="H596"/>
  <c r="H245"/>
  <c r="H73"/>
  <c r="H65" s="1"/>
  <c r="H1073"/>
  <c r="H701"/>
  <c r="H474"/>
  <c r="H473" s="1"/>
  <c r="H472" s="1"/>
  <c r="G192" i="3"/>
  <c r="H573" i="1"/>
  <c r="G807" i="3"/>
  <c r="H1157" i="1"/>
  <c r="H1156" s="1"/>
  <c r="H846"/>
  <c r="I825" s="1"/>
  <c r="G1157" i="3"/>
  <c r="M1157" s="1"/>
  <c r="G78"/>
  <c r="H540" i="1"/>
  <c r="H620" s="1"/>
  <c r="G287" i="3"/>
  <c r="G277" s="1"/>
  <c r="H760" i="1"/>
  <c r="H759" s="1"/>
  <c r="H120"/>
  <c r="H264"/>
  <c r="G53" i="3"/>
  <c r="F18" i="2"/>
  <c r="G970" i="3"/>
  <c r="G645"/>
  <c r="H1102" i="1"/>
  <c r="H1097" s="1"/>
  <c r="F52" i="2"/>
  <c r="H637" i="1"/>
  <c r="H636" s="1"/>
  <c r="H630" s="1"/>
  <c r="H15"/>
  <c r="G168" i="3"/>
  <c r="G161" s="1"/>
  <c r="H932" i="1"/>
  <c r="H931" s="1"/>
  <c r="H700"/>
  <c r="H375"/>
  <c r="H374" s="1"/>
  <c r="H1132"/>
  <c r="G941" i="3"/>
  <c r="G935" s="1"/>
  <c r="G710"/>
  <c r="H508" i="1"/>
  <c r="H978"/>
  <c r="H1015" s="1"/>
  <c r="G1122" i="3"/>
  <c r="G1073" s="1"/>
  <c r="H1025" i="1" l="1"/>
  <c r="H1024" s="1"/>
  <c r="H890"/>
  <c r="F40" i="2"/>
  <c r="G160" i="3"/>
  <c r="G152" s="1"/>
  <c r="G24" s="1"/>
  <c r="F20" i="2"/>
  <c r="G934" i="3"/>
  <c r="H1023" i="1"/>
  <c r="H263"/>
  <c r="F43" i="2"/>
  <c r="H333" i="1"/>
  <c r="H538" s="1"/>
  <c r="L538" s="1"/>
  <c r="H119"/>
  <c r="I1073"/>
  <c r="H14"/>
  <c r="H414" i="3"/>
  <c r="H622" i="1"/>
  <c r="F28" i="2"/>
  <c r="H1116" i="1"/>
  <c r="F8" i="2"/>
  <c r="H803" i="1"/>
  <c r="H1219" l="1"/>
  <c r="H294"/>
  <c r="F24" i="2"/>
  <c r="H976" i="1"/>
  <c r="G1178" i="3"/>
  <c r="F34" i="2"/>
  <c r="H1220" i="1" l="1"/>
  <c r="F56" i="2"/>
  <c r="F58" l="1"/>
</calcChain>
</file>

<file path=xl/sharedStrings.xml><?xml version="1.0" encoding="utf-8"?>
<sst xmlns="http://schemas.openxmlformats.org/spreadsheetml/2006/main" count="10603" uniqueCount="854">
  <si>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</si>
  <si>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</si>
  <si>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</si>
  <si>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</si>
  <si>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</si>
  <si>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</si>
  <si>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</si>
  <si>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</si>
  <si>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</si>
  <si>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</si>
  <si>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</si>
  <si>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</si>
  <si>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</si>
  <si>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</si>
  <si>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</si>
  <si>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</si>
  <si>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</si>
  <si>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</si>
  <si>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</si>
  <si>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</si>
  <si>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</si>
  <si>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</si>
  <si>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</si>
  <si>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</si>
  <si>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</si>
  <si>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</si>
  <si>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</si>
  <si>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</si>
  <si>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</si>
  <si>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</si>
  <si>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</si>
  <si>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</si>
  <si>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</si>
  <si>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</si>
  <si>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</si>
  <si>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</si>
  <si>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</si>
  <si>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</si>
  <si>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</si>
  <si>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</si>
  <si>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</si>
  <si>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</si>
  <si>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</si>
  <si>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</si>
  <si>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</si>
  <si>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</si>
  <si>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</si>
  <si>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</si>
  <si>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</si>
  <si>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</si>
  <si>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</si>
  <si>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</si>
  <si>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</si>
  <si>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</si>
  <si>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</si>
  <si>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</si>
  <si>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</si>
  <si>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</si>
  <si>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</si>
  <si>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</si>
  <si>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</si>
  <si>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</si>
  <si>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</si>
  <si>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</si>
  <si>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</si>
  <si>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</si>
  <si>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</si>
  <si>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</si>
  <si>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</si>
  <si>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</si>
  <si>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</si>
  <si>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</si>
  <si>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</si>
  <si>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</si>
  <si>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</si>
  <si>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</si>
  <si>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</si>
  <si>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</si>
  <si>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</si>
  <si>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</si>
  <si>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</si>
  <si>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</si>
  <si>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</si>
  <si>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</si>
  <si>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</si>
  <si>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</si>
  <si>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</si>
  <si>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</si>
  <si>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</si>
  <si>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</si>
  <si>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</si>
  <si>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</si>
  <si>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</si>
  <si>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</si>
  <si>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</si>
  <si>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</si>
  <si>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</si>
  <si>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</si>
  <si>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</si>
  <si>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</si>
  <si>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</si>
  <si>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</si>
  <si>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</si>
  <si>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</si>
  <si>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</si>
  <si>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</si>
  <si>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</si>
  <si>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</si>
  <si>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</si>
  <si>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</si>
  <si>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</si>
  <si>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</si>
  <si>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</si>
  <si>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</si>
  <si>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</si>
  <si>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</si>
  <si>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</si>
  <si>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</si>
  <si>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</si>
  <si>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</si>
  <si>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</si>
  <si>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</si>
  <si>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</si>
  <si>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</si>
  <si>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</si>
  <si>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</si>
  <si>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</si>
  <si>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</si>
  <si>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</si>
  <si>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</si>
  <si>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</si>
  <si>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</si>
  <si>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</si>
  <si>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</si>
  <si>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</si>
  <si>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</si>
  <si>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</si>
  <si>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</si>
  <si>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</si>
  <si>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</si>
  <si>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</si>
  <si>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</si>
  <si>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</si>
  <si>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</si>
  <si>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</si>
  <si>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</si>
  <si>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</si>
  <si>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</si>
  <si>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</si>
  <si>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</si>
  <si>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</si>
  <si>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</si>
  <si>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</si>
  <si>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</si>
  <si>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</si>
  <si>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</si>
  <si>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</si>
  <si>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</si>
  <si>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</si>
  <si>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</si>
  <si>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</si>
  <si>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</si>
  <si>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</si>
  <si>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</si>
  <si>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</si>
  <si>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</si>
  <si>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</si>
  <si>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</si>
  <si>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</si>
  <si>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</si>
  <si>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</si>
  <si>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</si>
  <si>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</si>
  <si>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</si>
  <si>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</si>
  <si>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</si>
  <si>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</si>
  <si>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</si>
  <si>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</si>
  <si>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</si>
  <si>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</si>
  <si>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</si>
  <si>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</si>
  <si>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</si>
  <si>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</si>
  <si>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</si>
  <si>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</si>
  <si>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</si>
  <si>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</si>
  <si>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</si>
  <si>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</si>
  <si>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</si>
  <si>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</si>
  <si>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</si>
  <si>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</si>
  <si>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</si>
  <si>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</si>
  <si>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</si>
  <si>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</si>
  <si>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</si>
  <si>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</si>
  <si>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</si>
  <si>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</si>
  <si>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</si>
  <si>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</si>
  <si>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</si>
  <si>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</si>
  <si>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</si>
  <si>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</si>
  <si>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</si>
  <si>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</si>
  <si>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</si>
  <si>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</si>
  <si>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</si>
  <si>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</si>
  <si>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</si>
  <si>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</si>
  <si>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</si>
  <si>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</si>
  <si>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</si>
  <si>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</si>
  <si>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</si>
  <si>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</si>
  <si>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</si>
  <si>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</si>
  <si>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</si>
  <si>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</si>
  <si>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</si>
  <si>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</si>
  <si>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</si>
  <si>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</si>
  <si>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</si>
  <si>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</si>
  <si>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</si>
  <si>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</si>
  <si>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</si>
  <si>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</si>
  <si>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</si>
  <si>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</si>
  <si>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</si>
  <si>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</si>
  <si>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</si>
  <si>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</si>
  <si>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</si>
  <si>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</si>
  <si>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</si>
  <si>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</si>
  <si>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</si>
  <si>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</si>
  <si>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</si>
  <si>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</si>
  <si>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</si>
  <si>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</si>
  <si>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</si>
  <si>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</si>
  <si>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</si>
  <si>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</si>
  <si>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</si>
  <si>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</si>
  <si>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</si>
  <si>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</si>
  <si>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</si>
  <si>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</si>
  <si>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</si>
  <si>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</si>
  <si>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</si>
  <si>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</si>
  <si>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</si>
  <si>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</si>
  <si>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</si>
  <si>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</si>
  <si>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</si>
  <si>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</si>
  <si>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</si>
  <si>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</si>
  <si>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</si>
  <si>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</si>
  <si>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</si>
  <si>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</si>
  <si>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</si>
  <si>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</si>
  <si>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</si>
  <si>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</si>
  <si>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</si>
  <si>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</si>
  <si>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</si>
  <si>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</si>
  <si>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</si>
  <si>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</si>
  <si>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</si>
  <si>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</si>
  <si>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</si>
  <si>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</si>
  <si>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</si>
  <si>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</si>
  <si>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</si>
  <si>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</si>
  <si>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</si>
  <si>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</si>
  <si>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</si>
  <si>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</si>
  <si>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</si>
  <si>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</si>
  <si>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</si>
  <si>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</si>
  <si>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</si>
  <si>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12 4  01 78390</t>
  </si>
  <si>
    <t>19 1 04 78680</t>
  </si>
  <si>
    <t>19 3 06 78010</t>
  </si>
  <si>
    <t>08 1 01 78620</t>
  </si>
  <si>
    <t>08 4 01 78390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</si>
  <si>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</si>
  <si>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</si>
  <si>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</si>
  <si>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</si>
  <si>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</si>
  <si>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</si>
  <si>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</si>
  <si>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</si>
  <si>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</si>
  <si>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</si>
  <si>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</si>
  <si>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</si>
  <si>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</si>
  <si>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</si>
  <si>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</si>
  <si>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</si>
  <si>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</si>
  <si>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</si>
  <si>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</si>
  <si>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</si>
  <si>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</si>
  <si>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</si>
  <si>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</si>
  <si>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</si>
  <si>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</si>
  <si>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</si>
  <si>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</si>
  <si>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</si>
  <si>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</si>
  <si>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</si>
  <si>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</si>
  <si>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</si>
  <si>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</si>
  <si>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</si>
  <si>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</si>
  <si>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</si>
  <si>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</si>
  <si>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20 0 00 81510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</si>
  <si>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</si>
  <si>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</si>
  <si>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</si>
  <si>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</si>
  <si>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</si>
  <si>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</si>
  <si>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</si>
  <si>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</si>
  <si>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</si>
  <si>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</si>
  <si>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</si>
  <si>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</si>
  <si>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</si>
  <si>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</si>
  <si>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</si>
  <si>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</si>
  <si>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</si>
  <si>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</si>
  <si>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</si>
  <si>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</si>
  <si>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</si>
  <si>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</si>
  <si>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</si>
  <si>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</si>
  <si>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</si>
  <si>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</si>
  <si>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</si>
  <si>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</si>
  <si>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</si>
  <si>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</si>
  <si>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</si>
  <si>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</si>
  <si>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</si>
  <si>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</si>
  <si>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</si>
  <si>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</si>
  <si>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</si>
  <si>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</si>
  <si>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</si>
  <si>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</si>
  <si>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</si>
  <si>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</si>
  <si>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</si>
  <si>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</si>
  <si>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</si>
  <si>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</si>
  <si>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</si>
  <si>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</si>
  <si>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</si>
  <si>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</si>
  <si>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</si>
  <si>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</si>
  <si>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</si>
  <si>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</si>
  <si>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</si>
  <si>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</si>
  <si>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</si>
  <si>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</si>
  <si>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</si>
  <si>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</si>
  <si>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</si>
  <si>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</si>
  <si>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</si>
  <si>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</si>
  <si>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</si>
  <si>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</si>
  <si>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</si>
  <si>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</si>
  <si>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</si>
  <si>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</si>
  <si>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</si>
  <si>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</si>
  <si>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</si>
  <si>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</si>
  <si>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</si>
  <si>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</si>
  <si>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</si>
  <si>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</si>
  <si>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</si>
  <si>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</si>
  <si>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</si>
  <si>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</si>
  <si>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</si>
  <si>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</si>
  <si>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</si>
  <si>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</si>
  <si>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</si>
  <si>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</si>
  <si>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</si>
  <si>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</si>
  <si>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</si>
  <si>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</si>
  <si>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</si>
  <si>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</si>
  <si>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</si>
  <si>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</si>
  <si>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</si>
  <si>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</si>
  <si>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</si>
  <si>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</si>
  <si>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</si>
  <si>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</si>
  <si>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</si>
  <si>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</si>
  <si>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</si>
  <si>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</si>
  <si>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</si>
  <si>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</si>
  <si>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</si>
  <si>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</si>
  <si>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</si>
  <si>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</si>
  <si>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</si>
  <si>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</si>
  <si>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</si>
  <si>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</si>
  <si>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</si>
  <si>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</si>
  <si>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</si>
  <si>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</si>
  <si>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</si>
  <si>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</si>
  <si>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</si>
  <si>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</si>
  <si>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</si>
  <si>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</si>
  <si>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Формирование доступной среды для инвалидов в муниципальных районах и городских округах Архангельской области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</si>
  <si>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</si>
  <si>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</si>
  <si>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</si>
  <si>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</si>
  <si>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</si>
  <si>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</si>
  <si>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</si>
  <si>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</si>
  <si>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</si>
  <si>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</si>
  <si>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</si>
  <si>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</si>
  <si>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</si>
  <si>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</si>
  <si>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</si>
  <si>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</si>
  <si>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</si>
  <si>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</si>
  <si>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</si>
  <si>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</si>
  <si>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</si>
  <si>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</si>
  <si>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</si>
  <si>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</si>
  <si>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</si>
  <si>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</si>
  <si>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</si>
  <si>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</si>
  <si>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</si>
  <si>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</si>
  <si>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</si>
  <si>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</si>
  <si>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</si>
  <si>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</si>
  <si>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</si>
  <si>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</si>
  <si>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</si>
  <si>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</si>
  <si>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</si>
  <si>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</si>
  <si>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</si>
  <si>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</si>
  <si>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</si>
  <si>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</si>
  <si>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</si>
  <si>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</si>
  <si>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</si>
  <si>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</si>
  <si>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</si>
  <si>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</si>
  <si>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</si>
  <si>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</si>
  <si>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</si>
  <si>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</si>
  <si>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</si>
  <si>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</si>
  <si>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</si>
  <si>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</si>
  <si>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</si>
  <si>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</si>
  <si>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</si>
  <si>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</si>
  <si>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</si>
  <si>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</si>
  <si>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</si>
  <si>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</si>
  <si>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</si>
  <si>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</si>
  <si>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</si>
  <si>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</si>
  <si>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</si>
  <si>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</si>
  <si>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</si>
  <si>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</si>
  <si>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</si>
  <si>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</si>
  <si>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</si>
  <si>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</si>
  <si>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</si>
  <si>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</si>
  <si>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</si>
  <si>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</si>
  <si>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</si>
  <si>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</si>
  <si>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</si>
  <si>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</si>
  <si>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</si>
  <si>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</si>
  <si>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</si>
  <si>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</si>
  <si>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</si>
  <si>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</si>
  <si>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</si>
  <si>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</si>
  <si>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</si>
  <si>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</si>
  <si>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</si>
  <si>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</si>
  <si>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</si>
  <si>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</si>
  <si>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</si>
  <si>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</si>
  <si>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</si>
  <si>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</si>
  <si>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</si>
  <si>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</si>
  <si>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</si>
  <si>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</si>
  <si>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</si>
  <si>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</si>
  <si>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</si>
  <si>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</si>
  <si>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</si>
  <si>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</si>
  <si>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</si>
  <si>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</si>
  <si>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</si>
  <si>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</si>
  <si>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</si>
  <si>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</si>
  <si>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</si>
  <si>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</si>
  <si>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</si>
  <si>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</si>
  <si>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</si>
  <si>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</si>
  <si>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</si>
  <si>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</si>
  <si>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</si>
  <si>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</si>
  <si>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</si>
  <si>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</si>
  <si>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</si>
  <si>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</si>
  <si>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</si>
  <si>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</si>
  <si>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</si>
  <si>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</si>
  <si>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</si>
  <si>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</si>
  <si>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</si>
  <si>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</si>
  <si>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</si>
  <si>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</si>
  <si>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</si>
  <si>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</si>
  <si>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</si>
  <si>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</si>
  <si>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</si>
  <si>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</si>
  <si>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</si>
  <si>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</si>
  <si>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</si>
  <si>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</si>
  <si>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</si>
  <si>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</si>
  <si>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</si>
  <si>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</si>
  <si>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</si>
  <si>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</si>
  <si>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</si>
  <si>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</si>
  <si>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</si>
  <si>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</si>
  <si>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</si>
  <si>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</si>
  <si>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</si>
  <si>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</si>
  <si>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</si>
  <si>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</si>
  <si>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</si>
  <si>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</si>
  <si>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</si>
  <si>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</si>
  <si>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</si>
  <si>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</si>
  <si>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</si>
  <si>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</si>
  <si>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</si>
  <si>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</si>
  <si>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</si>
  <si>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</si>
  <si>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</si>
  <si>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</si>
  <si>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</si>
  <si>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</si>
  <si>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</si>
  <si>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</si>
  <si>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</si>
  <si>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</si>
  <si>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</si>
  <si>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</si>
  <si>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</si>
  <si>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</si>
  <si>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</si>
  <si>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</si>
  <si>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</si>
  <si>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</si>
  <si>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</si>
  <si>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</si>
  <si>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</si>
  <si>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</si>
  <si>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</si>
  <si>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</si>
  <si>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</si>
  <si>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</si>
  <si>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</si>
  <si>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</si>
  <si>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</si>
  <si>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</si>
  <si>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</si>
  <si>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</si>
  <si>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</si>
  <si>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</si>
  <si>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</si>
  <si>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</si>
  <si>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</si>
  <si>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</si>
  <si>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</si>
  <si>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</si>
  <si>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</si>
  <si>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</si>
  <si>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</si>
  <si>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</si>
  <si>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</si>
  <si>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</si>
  <si>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</si>
  <si>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</si>
  <si>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</si>
  <si>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</si>
  <si>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</si>
  <si>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</si>
  <si>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</si>
  <si>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</si>
  <si>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</si>
  <si>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</si>
  <si>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</si>
  <si>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</si>
  <si>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</si>
  <si>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</si>
  <si>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</si>
  <si>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</si>
  <si>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</si>
  <si>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</si>
  <si>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</si>
  <si>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</si>
  <si>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</si>
  <si>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</si>
  <si>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</si>
  <si>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</si>
  <si>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</si>
  <si>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</si>
  <si>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</si>
  <si>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</si>
  <si>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</si>
  <si>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</si>
  <si>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</si>
  <si>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</si>
  <si>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</si>
  <si>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</si>
  <si>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</si>
  <si>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</si>
  <si>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</si>
  <si>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</si>
  <si>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</si>
  <si>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</si>
  <si>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</si>
  <si>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</si>
  <si>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</si>
  <si>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</si>
  <si>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</si>
  <si>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</si>
  <si>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</si>
  <si>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</si>
  <si>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</si>
  <si>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</si>
  <si>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</si>
  <si>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</si>
  <si>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</si>
  <si>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</si>
  <si>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</si>
  <si>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</si>
  <si>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</si>
  <si>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</si>
  <si>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</si>
  <si>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</si>
  <si>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</si>
  <si>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</si>
  <si>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</si>
  <si>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</si>
  <si>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</si>
  <si>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</si>
  <si>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</si>
  <si>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</si>
  <si>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</si>
  <si>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</si>
  <si>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</si>
  <si>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</si>
  <si>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</si>
  <si>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</si>
  <si>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</si>
  <si>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</si>
  <si>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</si>
  <si>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07 0 00 71400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</si>
  <si>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</si>
  <si>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>01 0 00 L4970</t>
  </si>
  <si>
    <t>12 0 00 S8310</t>
  </si>
  <si>
    <t>Субсидия на повышение средней заработной платы работников связанных с обеспечением населения услугами учреждений культуры</t>
  </si>
  <si>
    <t>12 0 00 S8360</t>
  </si>
  <si>
    <t>15 0 00 S8530</t>
  </si>
  <si>
    <t>12 0 00 S8080</t>
  </si>
  <si>
    <t>12 0 00 S8300</t>
  </si>
  <si>
    <t>13 0 00 S8080</t>
  </si>
  <si>
    <t>13 0 00 S8300</t>
  </si>
  <si>
    <t>08 0 00 S8080</t>
  </si>
  <si>
    <t>Капитальный ремонт спортивного зала структурного подразделения "Октябрьская ДЮСШ" МБОУ "Октябрьская СОШ № 2" МО "Устьянский муниципальный район"</t>
  </si>
  <si>
    <t>08 0 00 81400</t>
  </si>
  <si>
    <t>08 0 00 S6700</t>
  </si>
  <si>
    <t>Создание и обеспечение деятельности технозон Детского Арктического Технопарка Архангельской области в муниципальных образовательных организациях Архангельской области</t>
  </si>
  <si>
    <t>17 0 00 S8460</t>
  </si>
  <si>
    <t>08 0 00 S8330</t>
  </si>
  <si>
    <t>880</t>
  </si>
  <si>
    <t>Специальные расходы</t>
  </si>
  <si>
    <t>02 0 00 S8410</t>
  </si>
  <si>
    <t>02 0 00 S8420</t>
  </si>
  <si>
    <t>84 0 00 S8080</t>
  </si>
  <si>
    <t>22 0 00 83200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</si>
  <si>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 годы"</t>
  </si>
  <si>
    <t>Мероприятия в области благоустройства</t>
  </si>
  <si>
    <t>04 0 00  L5670</t>
  </si>
  <si>
    <t>22 0 00 81110</t>
  </si>
  <si>
    <t xml:space="preserve">Исполнение судебных актов
</t>
  </si>
  <si>
    <t>09 0 00 L5550</t>
  </si>
  <si>
    <t>09 0 00 S3670</t>
  </si>
  <si>
    <t xml:space="preserve">Поддержка гос.программ субъектов РФ и муниципальных программ формирования современной городской среды </t>
  </si>
  <si>
    <t>Поддержка гос.программ субъектов РФ и муниципальных программ формирования современной городской среды</t>
  </si>
  <si>
    <t xml:space="preserve">Субсидии на поддержку отрасли культуры </t>
  </si>
  <si>
    <t>Субсидии на поддержку отрасли культуры</t>
  </si>
  <si>
    <t>Организация деятельности аварийно-спасательных служб на территории поселений</t>
  </si>
  <si>
    <t>20 0 00 81521</t>
  </si>
  <si>
    <t xml:space="preserve">Мероприятия по предупреждению и ликвидации последствий чрезвычайных ситуаций на территории муниципального района </t>
  </si>
  <si>
    <t>21 0 00 80051</t>
  </si>
  <si>
    <t>мероприятие - установка пандуса к зданию администрации</t>
  </si>
  <si>
    <t>12 0 00 S6760</t>
  </si>
  <si>
    <t>Укрепление материально-технической базы во вновь возведенных зданиях учреждений культурно-досугового типа</t>
  </si>
  <si>
    <t>06 0 00 83120</t>
  </si>
  <si>
    <t>Софинансирование проведения работ по разработке комплексной схемы организации дорожного движения</t>
  </si>
  <si>
    <t>08 1 00 88240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</si>
  <si>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</si>
  <si>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</si>
  <si>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Поддержка мун. обр. Архангельской обл. в целях реализации плана мероприятий ("дорожной карты") Изменения в отраслях социальной сферы, направленные на повышение эффективности образования и науки в Архангельской области", утвержденного распоряжением Правительства Арх.обл. от 13 марта 2013 года №60-рп</t>
  </si>
  <si>
    <t>08 1 00 78600</t>
  </si>
  <si>
    <t>14 0 00 L5270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</si>
  <si>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</si>
  <si>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14 0 00 S8440</t>
  </si>
  <si>
    <t>Поддержка муниципальных программ развития малого и среднего предпринимательства</t>
  </si>
  <si>
    <t>03 0 00 80630</t>
  </si>
  <si>
    <t xml:space="preserve">мероприятие - Содержание имущества казны муниципального образования </t>
  </si>
  <si>
    <t>06 5 00 83097</t>
  </si>
  <si>
    <t>Погашение задолженности за проектно изыскательные работы по объекту  "Стротительство автомобильной дороги д. Кононовская - д.Малиновка 3,9 км</t>
  </si>
  <si>
    <t>Утверждено</t>
  </si>
  <si>
    <t>Исполнено</t>
  </si>
  <si>
    <t>Утверждено, руб.</t>
  </si>
  <si>
    <t>Исполнено, руб.</t>
  </si>
  <si>
    <t>01 2 01 78510</t>
  </si>
  <si>
    <t>13 0 00 81400</t>
  </si>
  <si>
    <t>08 0 00 S8520</t>
  </si>
  <si>
    <t>06 0 00 81400</t>
  </si>
  <si>
    <t>01 0 00 81400</t>
  </si>
  <si>
    <t>01 0  00 81400</t>
  </si>
  <si>
    <t xml:space="preserve">Отчет о распределении расходов бюджета МО "Устьянский муниципальный район" по разделам  подразделам, классификации расходов бюджетов Российской Федерации за 2018 год </t>
  </si>
  <si>
    <t xml:space="preserve">              Отчет по ведомственной структуре расходов местного бюджета "Устьянский муниципальный район" за 2018 год</t>
  </si>
  <si>
    <t>Отчет о распределении бюджетных ассигнований на реализацию муниципальных программ МО "Устьянский муниципальный район" и непрограммных направлений деятельности за 2018 год</t>
  </si>
  <si>
    <t>Приложение №7</t>
  </si>
  <si>
    <t>Приложение № 8</t>
  </si>
  <si>
    <t>к решению сессии шестого созыва Собрания депутатов №    от28 июня   2018 года</t>
  </si>
  <si>
    <t>к решению сессии шестого созыва Собрания депутатов №     от 28 июня   2018 года</t>
  </si>
  <si>
    <t>к решению сессии шестого созыва Собрания депутатов №   от 28 июня     2018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</si>
</sst>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8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4" fontId="1" fillId="2" borderId="0" xfId="0" applyNumberFormat="1" applyFont="1" applyFill="1"/>
    <xf numFmtId="0" fontId="1" fillId="2" borderId="0" xfId="0" applyFont="1" applyFill="1"/>
    <xf numFmtId="0" fontId="19" fillId="2" borderId="1" xfId="0" applyFont="1" applyFill="1" applyBorder="1" applyAlignment="1">
      <alignment horizontal="center" vertical="center" textRotation="90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/>
    <xf numFmtId="0" fontId="20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/>
    <xf numFmtId="0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4" fontId="13" fillId="2" borderId="0" xfId="0" applyNumberFormat="1" applyFont="1" applyFill="1"/>
    <xf numFmtId="0" fontId="13" fillId="2" borderId="0" xfId="0" applyFont="1" applyFill="1"/>
    <xf numFmtId="4" fontId="0" fillId="2" borderId="0" xfId="0" applyNumberFormat="1" applyFont="1" applyFill="1"/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4" fontId="21" fillId="2" borderId="0" xfId="0" applyNumberFormat="1" applyFont="1" applyFill="1"/>
    <xf numFmtId="49" fontId="9" fillId="2" borderId="1" xfId="0" applyNumberFormat="1" applyFont="1" applyFill="1" applyBorder="1" applyAlignment="1">
      <alignment horizontal="center" vertical="center"/>
    </xf>
    <xf numFmtId="4" fontId="7" fillId="2" borderId="0" xfId="0" applyNumberFormat="1" applyFont="1" applyFill="1"/>
    <xf numFmtId="0" fontId="7" fillId="2" borderId="0" xfId="0" applyFont="1" applyFill="1"/>
    <xf numFmtId="0" fontId="8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" fontId="5" fillId="2" borderId="0" xfId="0" applyNumberFormat="1" applyFont="1" applyFill="1"/>
    <xf numFmtId="0" fontId="5" fillId="2" borderId="0" xfId="0" applyFont="1" applyFill="1"/>
    <xf numFmtId="0" fontId="1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0" xfId="0" applyNumberFormat="1" applyFont="1" applyFill="1"/>
    <xf numFmtId="0" fontId="26" fillId="2" borderId="0" xfId="0" applyFont="1" applyFill="1"/>
    <xf numFmtId="4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0" applyNumberFormat="1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left" vertical="top" wrapText="1"/>
    </xf>
    <xf numFmtId="4" fontId="10" fillId="2" borderId="0" xfId="0" applyNumberFormat="1" applyFont="1" applyFill="1"/>
    <xf numFmtId="0" fontId="10" fillId="2" borderId="0" xfId="0" applyFont="1" applyFill="1"/>
    <xf numFmtId="4" fontId="24" fillId="2" borderId="0" xfId="0" applyNumberFormat="1" applyFont="1" applyFill="1"/>
    <xf numFmtId="0" fontId="24" fillId="2" borderId="0" xfId="0" applyFont="1" applyFill="1"/>
    <xf numFmtId="49" fontId="12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/>
    </xf>
    <xf numFmtId="0" fontId="8" fillId="2" borderId="1" xfId="1" applyFont="1" applyFill="1" applyBorder="1" applyAlignment="1">
      <alignment horizontal="left" vertical="center" wrapText="1"/>
    </xf>
    <xf numFmtId="49" fontId="24" fillId="2" borderId="0" xfId="0" applyNumberFormat="1" applyFont="1" applyFill="1"/>
    <xf numFmtId="49" fontId="10" fillId="2" borderId="0" xfId="0" applyNumberFormat="1" applyFont="1" applyFill="1"/>
    <xf numFmtId="49" fontId="0" fillId="2" borderId="0" xfId="0" applyNumberFormat="1" applyFill="1"/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/>
    <xf numFmtId="0" fontId="1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4" fontId="16" fillId="2" borderId="0" xfId="0" applyNumberFormat="1" applyFont="1" applyFill="1"/>
    <xf numFmtId="0" fontId="16" fillId="2" borderId="0" xfId="0" applyFont="1" applyFill="1"/>
    <xf numFmtId="2" fontId="8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" fontId="8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1" fillId="0" borderId="1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/>
    <xf numFmtId="49" fontId="0" fillId="0" borderId="4" xfId="0" applyNumberFormat="1" applyBorder="1" applyAlignment="1"/>
    <xf numFmtId="0" fontId="3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" fontId="27" fillId="2" borderId="1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/>
    <xf numFmtId="0" fontId="27" fillId="2" borderId="0" xfId="0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8"/>
  <sheetViews>
    <sheetView topLeftCell="B1" workbookViewId="0">
      <selection activeCell="L7" sqref="L7"/>
    </sheetView>
  </sheetViews>
  <sheetFormatPr defaultRowHeight="12.75"/>
  <cols>
    <col min="1" max="1" width="1.85546875" style="39" customWidth="1"/>
    <col min="2" max="2" width="49" style="39" customWidth="1"/>
    <col min="3" max="3" width="6.85546875" style="42" hidden="1" customWidth="1"/>
    <col min="4" max="4" width="6.5703125" style="42" customWidth="1"/>
    <col min="5" max="5" width="8" style="42" customWidth="1"/>
    <col min="6" max="6" width="22.140625" style="41" customWidth="1"/>
    <col min="7" max="7" width="15.7109375" style="40" hidden="1" customWidth="1"/>
    <col min="8" max="8" width="18.7109375" style="39" hidden="1" customWidth="1"/>
    <col min="9" max="9" width="17" style="39" hidden="1" customWidth="1"/>
    <col min="10" max="10" width="20.42578125" style="39" customWidth="1"/>
    <col min="11" max="11" width="5.85546875" style="39" customWidth="1"/>
    <col min="12" max="12" width="24.85546875" style="40" customWidth="1"/>
    <col min="13" max="16384" width="9.140625" style="39"/>
  </cols>
  <sheetData>
    <row r="1" spans="2:14" s="1" customFormat="1" ht="14.25" customHeight="1">
      <c r="B1" s="35"/>
      <c r="C1" s="65"/>
      <c r="D1" s="206"/>
      <c r="E1" s="206"/>
      <c r="F1" s="213" t="s">
        <v>214</v>
      </c>
      <c r="G1" s="213"/>
      <c r="H1" s="213"/>
      <c r="I1" s="213"/>
      <c r="J1" s="213"/>
    </row>
    <row r="2" spans="2:14" s="1" customFormat="1" ht="47.25" customHeight="1">
      <c r="C2" s="35"/>
      <c r="D2" s="207"/>
      <c r="E2" s="207"/>
      <c r="F2" s="212" t="s">
        <v>853</v>
      </c>
      <c r="G2" s="212"/>
      <c r="H2" s="212"/>
      <c r="I2" s="212"/>
      <c r="J2" s="212"/>
      <c r="L2" s="57"/>
      <c r="M2" s="56"/>
      <c r="N2" s="56"/>
    </row>
    <row r="3" spans="2:14" s="37" customFormat="1" ht="69.75" customHeight="1">
      <c r="B3" s="209" t="s">
        <v>846</v>
      </c>
      <c r="C3" s="209"/>
      <c r="D3" s="209"/>
      <c r="E3" s="209"/>
      <c r="F3" s="209"/>
      <c r="G3" s="210"/>
      <c r="H3" s="210"/>
      <c r="I3" s="210"/>
      <c r="J3" s="211"/>
      <c r="K3" s="55"/>
      <c r="L3" s="54"/>
    </row>
    <row r="4" spans="2:14" s="4" customFormat="1">
      <c r="B4" s="214" t="s">
        <v>20</v>
      </c>
      <c r="C4" s="215" t="s">
        <v>21</v>
      </c>
      <c r="D4" s="215" t="s">
        <v>22</v>
      </c>
      <c r="E4" s="215" t="s">
        <v>23</v>
      </c>
      <c r="F4" s="217" t="s">
        <v>26</v>
      </c>
      <c r="G4" s="218"/>
      <c r="H4" s="218"/>
      <c r="I4" s="218"/>
      <c r="J4" s="219"/>
      <c r="L4" s="40"/>
      <c r="M4" s="39"/>
      <c r="N4" s="39"/>
    </row>
    <row r="5" spans="2:14" s="4" customFormat="1" ht="51" customHeight="1">
      <c r="B5" s="214"/>
      <c r="C5" s="216"/>
      <c r="D5" s="216"/>
      <c r="E5" s="216"/>
      <c r="F5" s="202" t="s">
        <v>836</v>
      </c>
      <c r="J5" s="203" t="s">
        <v>837</v>
      </c>
      <c r="L5" s="40"/>
      <c r="M5" s="39"/>
      <c r="N5" s="39"/>
    </row>
    <row r="6" spans="2:14" s="4" customFormat="1">
      <c r="B6" s="5">
        <v>1</v>
      </c>
      <c r="C6" s="5">
        <v>2</v>
      </c>
      <c r="D6" s="5">
        <v>2</v>
      </c>
      <c r="E6" s="5">
        <v>3</v>
      </c>
      <c r="F6" s="53">
        <v>4</v>
      </c>
      <c r="G6" s="41"/>
      <c r="H6" s="41"/>
      <c r="J6" s="204">
        <v>5</v>
      </c>
      <c r="K6" s="3"/>
      <c r="L6" s="40"/>
      <c r="M6" s="39"/>
      <c r="N6" s="39"/>
    </row>
    <row r="7" spans="2:14" ht="16.5">
      <c r="B7" s="52"/>
      <c r="C7" s="52"/>
      <c r="D7" s="52"/>
      <c r="E7" s="52"/>
      <c r="F7" s="52"/>
      <c r="G7" s="51"/>
      <c r="H7" s="50"/>
      <c r="J7" s="201"/>
    </row>
    <row r="8" spans="2:14" s="4" customFormat="1">
      <c r="B8" s="6" t="s">
        <v>27</v>
      </c>
      <c r="C8" s="22">
        <v>793</v>
      </c>
      <c r="D8" s="8" t="s">
        <v>28</v>
      </c>
      <c r="E8" s="8"/>
      <c r="F8" s="20">
        <f>F9+F10+F11+F14+F16+F17+F12+F13+F15</f>
        <v>58700479.139999993</v>
      </c>
      <c r="G8" s="20">
        <f t="shared" ref="G8:J8" si="0">G9+G10+G11+G14+G16+G17+G12+G13+G15</f>
        <v>0</v>
      </c>
      <c r="H8" s="20">
        <f t="shared" si="0"/>
        <v>0</v>
      </c>
      <c r="I8" s="20">
        <f t="shared" si="0"/>
        <v>0</v>
      </c>
      <c r="J8" s="20">
        <f t="shared" si="0"/>
        <v>58682359.449999996</v>
      </c>
      <c r="K8" s="3"/>
      <c r="L8" s="58"/>
      <c r="M8" s="39"/>
      <c r="N8" s="39"/>
    </row>
    <row r="9" spans="2:14" s="4" customFormat="1" ht="25.5">
      <c r="B9" s="31" t="s">
        <v>674</v>
      </c>
      <c r="C9" s="64">
        <v>793</v>
      </c>
      <c r="D9" s="11" t="s">
        <v>28</v>
      </c>
      <c r="E9" s="11" t="s">
        <v>39</v>
      </c>
      <c r="F9" s="18">
        <f>'Прилож 7'!G623</f>
        <v>1488017</v>
      </c>
      <c r="G9" s="3"/>
      <c r="J9" s="17">
        <v>1488017</v>
      </c>
      <c r="L9" s="59"/>
      <c r="M9" s="39"/>
      <c r="N9" s="39"/>
    </row>
    <row r="10" spans="2:14" s="4" customFormat="1" ht="51">
      <c r="B10" s="28" t="s">
        <v>768</v>
      </c>
      <c r="C10" s="64">
        <v>794</v>
      </c>
      <c r="D10" s="30" t="s">
        <v>28</v>
      </c>
      <c r="E10" s="30" t="s">
        <v>114</v>
      </c>
      <c r="F10" s="18">
        <f>'Прилож 7'!G979</f>
        <v>2152983.88</v>
      </c>
      <c r="G10" s="3"/>
      <c r="J10" s="17">
        <v>2144968.31</v>
      </c>
      <c r="L10" s="59"/>
      <c r="M10" s="39"/>
      <c r="N10" s="39"/>
    </row>
    <row r="11" spans="2:14" s="4" customFormat="1" ht="51">
      <c r="B11" s="31" t="s">
        <v>125</v>
      </c>
      <c r="C11" s="64">
        <v>793</v>
      </c>
      <c r="D11" s="11" t="s">
        <v>28</v>
      </c>
      <c r="E11" s="11" t="s">
        <v>93</v>
      </c>
      <c r="F11" s="18">
        <f>'Прилож 7'!G297+'Прилож 7'!G541+'Прилож 7'!G630</f>
        <v>28038300.310000002</v>
      </c>
      <c r="G11" s="3"/>
      <c r="J11" s="17">
        <v>28038300.309999999</v>
      </c>
      <c r="L11" s="59"/>
      <c r="M11" s="39"/>
      <c r="N11" s="39"/>
    </row>
    <row r="12" spans="2:14" s="4" customFormat="1" hidden="1">
      <c r="B12" s="14" t="s">
        <v>600</v>
      </c>
      <c r="C12" s="64"/>
      <c r="D12" s="11" t="s">
        <v>28</v>
      </c>
      <c r="E12" s="11" t="s">
        <v>402</v>
      </c>
      <c r="F12" s="17">
        <v>0</v>
      </c>
      <c r="G12" s="3"/>
      <c r="J12" s="17"/>
      <c r="L12" s="41"/>
      <c r="M12" s="39"/>
      <c r="N12" s="39"/>
    </row>
    <row r="13" spans="2:14" s="4" customFormat="1">
      <c r="B13" s="14" t="s">
        <v>600</v>
      </c>
      <c r="C13" s="64"/>
      <c r="D13" s="11" t="s">
        <v>28</v>
      </c>
      <c r="E13" s="11" t="s">
        <v>402</v>
      </c>
      <c r="F13" s="17">
        <f>'Прилож 7'!G685</f>
        <v>140600</v>
      </c>
      <c r="G13" s="3"/>
      <c r="J13" s="17">
        <v>140600</v>
      </c>
      <c r="L13" s="41"/>
      <c r="M13" s="39"/>
      <c r="N13" s="39"/>
    </row>
    <row r="14" spans="2:14" s="4" customFormat="1" ht="38.25">
      <c r="B14" s="31" t="s">
        <v>384</v>
      </c>
      <c r="C14" s="22">
        <v>792</v>
      </c>
      <c r="D14" s="11" t="s">
        <v>28</v>
      </c>
      <c r="E14" s="11" t="s">
        <v>385</v>
      </c>
      <c r="F14" s="17">
        <f>'Прилож 7'!G547+'Прилож 7'!G1000</f>
        <v>9823942.6099999994</v>
      </c>
      <c r="G14" s="3"/>
      <c r="J14" s="17">
        <v>9818581.6199999992</v>
      </c>
      <c r="L14" s="41"/>
      <c r="M14" s="39"/>
      <c r="N14" s="39"/>
    </row>
    <row r="15" spans="2:14" s="4" customFormat="1">
      <c r="B15" s="14" t="s">
        <v>281</v>
      </c>
      <c r="C15" s="22"/>
      <c r="D15" s="11" t="s">
        <v>28</v>
      </c>
      <c r="E15" s="11" t="s">
        <v>37</v>
      </c>
      <c r="F15" s="17">
        <f>'Прилож 7'!G690</f>
        <v>1829372</v>
      </c>
      <c r="G15" s="3"/>
      <c r="J15" s="17">
        <v>1829372</v>
      </c>
      <c r="L15" s="41"/>
      <c r="M15" s="39"/>
      <c r="N15" s="39"/>
    </row>
    <row r="16" spans="2:14" s="4" customFormat="1">
      <c r="B16" s="28" t="s">
        <v>707</v>
      </c>
      <c r="C16" s="64">
        <v>793</v>
      </c>
      <c r="D16" s="30" t="s">
        <v>28</v>
      </c>
      <c r="E16" s="30" t="s">
        <v>118</v>
      </c>
      <c r="F16" s="18">
        <f>'Прилож 7'!G695</f>
        <v>846.66</v>
      </c>
      <c r="G16" s="3"/>
      <c r="J16" s="17">
        <v>0</v>
      </c>
      <c r="L16" s="59"/>
      <c r="M16" s="39"/>
      <c r="N16" s="39"/>
    </row>
    <row r="17" spans="2:14" s="4" customFormat="1">
      <c r="B17" s="10" t="s">
        <v>33</v>
      </c>
      <c r="C17" s="64">
        <v>793</v>
      </c>
      <c r="D17" s="11" t="s">
        <v>28</v>
      </c>
      <c r="E17" s="11" t="s">
        <v>34</v>
      </c>
      <c r="F17" s="18">
        <f>'Прилож 7'!G700+'Прилож 7'!G306+'Прилож 7'!G561+'Прилож 7'!G1018</f>
        <v>15226416.680000002</v>
      </c>
      <c r="G17" s="3"/>
      <c r="I17" s="3"/>
      <c r="J17" s="17">
        <v>15222520.210000001</v>
      </c>
      <c r="L17" s="59"/>
      <c r="M17" s="39"/>
      <c r="N17" s="39"/>
    </row>
    <row r="18" spans="2:14" s="4" customFormat="1">
      <c r="B18" s="25" t="s">
        <v>392</v>
      </c>
      <c r="C18" s="22">
        <v>792</v>
      </c>
      <c r="D18" s="15" t="s">
        <v>39</v>
      </c>
      <c r="E18" s="15"/>
      <c r="F18" s="13">
        <f>F19</f>
        <v>2615700</v>
      </c>
      <c r="G18" s="13">
        <f t="shared" ref="G18:J18" si="1">G19</f>
        <v>0</v>
      </c>
      <c r="H18" s="13">
        <f t="shared" si="1"/>
        <v>0</v>
      </c>
      <c r="I18" s="13">
        <f t="shared" si="1"/>
        <v>0</v>
      </c>
      <c r="J18" s="13">
        <f t="shared" si="1"/>
        <v>2615700</v>
      </c>
      <c r="L18" s="60"/>
      <c r="M18" s="39"/>
      <c r="N18" s="39"/>
    </row>
    <row r="19" spans="2:14" s="4" customFormat="1">
      <c r="B19" s="10" t="s">
        <v>393</v>
      </c>
      <c r="C19" s="22">
        <v>792</v>
      </c>
      <c r="D19" s="11" t="s">
        <v>39</v>
      </c>
      <c r="E19" s="11" t="s">
        <v>114</v>
      </c>
      <c r="F19" s="17">
        <f>'Прилож 7'!G571</f>
        <v>2615700</v>
      </c>
      <c r="G19" s="3"/>
      <c r="J19" s="17">
        <v>2615700</v>
      </c>
      <c r="L19" s="41"/>
      <c r="M19" s="39"/>
      <c r="N19" s="39"/>
    </row>
    <row r="20" spans="2:14" s="4" customFormat="1" ht="25.5">
      <c r="B20" s="12" t="s">
        <v>395</v>
      </c>
      <c r="C20" s="7">
        <v>793</v>
      </c>
      <c r="D20" s="8" t="s">
        <v>114</v>
      </c>
      <c r="E20" s="8"/>
      <c r="F20" s="20">
        <f>F21+F23+F22</f>
        <v>336029.88</v>
      </c>
      <c r="G20" s="20">
        <f t="shared" ref="G20:J20" si="2">G21+G23+G22</f>
        <v>0</v>
      </c>
      <c r="H20" s="20">
        <f t="shared" si="2"/>
        <v>0</v>
      </c>
      <c r="I20" s="20">
        <f t="shared" si="2"/>
        <v>0</v>
      </c>
      <c r="J20" s="20">
        <f t="shared" si="2"/>
        <v>334988</v>
      </c>
      <c r="L20" s="58"/>
      <c r="M20" s="39"/>
      <c r="N20" s="39"/>
    </row>
    <row r="21" spans="2:14" s="4" customFormat="1" ht="38.25">
      <c r="B21" s="26" t="s">
        <v>396</v>
      </c>
      <c r="C21" s="22">
        <v>793</v>
      </c>
      <c r="D21" s="30" t="s">
        <v>114</v>
      </c>
      <c r="E21" s="30" t="s">
        <v>268</v>
      </c>
      <c r="F21" s="18">
        <f>'Прилож 7'!G760</f>
        <v>245529.88</v>
      </c>
      <c r="G21" s="3"/>
      <c r="J21" s="17">
        <v>244488</v>
      </c>
      <c r="L21" s="59"/>
      <c r="M21" s="39"/>
      <c r="N21" s="39"/>
    </row>
    <row r="22" spans="2:14" s="4" customFormat="1" hidden="1">
      <c r="B22" s="26" t="s">
        <v>421</v>
      </c>
      <c r="C22" s="22"/>
      <c r="D22" s="30" t="s">
        <v>114</v>
      </c>
      <c r="E22" s="30" t="s">
        <v>113</v>
      </c>
      <c r="F22" s="18">
        <f>'Прилож 7'!H787</f>
        <v>0</v>
      </c>
      <c r="G22" s="3"/>
      <c r="J22" s="17"/>
      <c r="L22" s="59"/>
      <c r="M22" s="39"/>
      <c r="N22" s="39"/>
    </row>
    <row r="23" spans="2:14" s="4" customFormat="1" ht="25.5">
      <c r="B23" s="14" t="s">
        <v>712</v>
      </c>
      <c r="C23" s="22"/>
      <c r="D23" s="21" t="s">
        <v>114</v>
      </c>
      <c r="E23" s="21" t="s">
        <v>661</v>
      </c>
      <c r="F23" s="18">
        <f>'Прилож 7'!G792</f>
        <v>90500</v>
      </c>
      <c r="G23" s="3"/>
      <c r="J23" s="17">
        <v>90500</v>
      </c>
      <c r="L23" s="59"/>
      <c r="M23" s="39"/>
      <c r="N23" s="39"/>
    </row>
    <row r="24" spans="2:14" s="4" customFormat="1">
      <c r="B24" s="12" t="s">
        <v>143</v>
      </c>
      <c r="C24" s="7">
        <v>793</v>
      </c>
      <c r="D24" s="8" t="s">
        <v>93</v>
      </c>
      <c r="E24" s="8"/>
      <c r="F24" s="20">
        <f>F25+F26+F27</f>
        <v>44052154.319999993</v>
      </c>
      <c r="G24" s="20">
        <f t="shared" ref="G24:J24" si="3">G25+G26+G27</f>
        <v>0</v>
      </c>
      <c r="H24" s="20">
        <f t="shared" si="3"/>
        <v>0</v>
      </c>
      <c r="I24" s="20">
        <f t="shared" si="3"/>
        <v>0</v>
      </c>
      <c r="J24" s="20">
        <f t="shared" si="3"/>
        <v>33851500.810000002</v>
      </c>
      <c r="L24" s="58"/>
      <c r="M24" s="39"/>
      <c r="N24" s="39"/>
    </row>
    <row r="25" spans="2:14" s="4" customFormat="1">
      <c r="B25" s="31" t="s">
        <v>725</v>
      </c>
      <c r="C25" s="64"/>
      <c r="D25" s="21" t="s">
        <v>93</v>
      </c>
      <c r="E25" s="21" t="s">
        <v>74</v>
      </c>
      <c r="F25" s="17">
        <f>'Прилож 7'!G804</f>
        <v>816581.48</v>
      </c>
      <c r="G25" s="3"/>
      <c r="J25" s="17">
        <v>774339.06</v>
      </c>
      <c r="L25" s="41"/>
      <c r="M25" s="39"/>
      <c r="N25" s="39"/>
    </row>
    <row r="26" spans="2:14" s="4" customFormat="1">
      <c r="B26" s="29" t="s">
        <v>400</v>
      </c>
      <c r="C26" s="22">
        <v>792</v>
      </c>
      <c r="D26" s="30" t="s">
        <v>93</v>
      </c>
      <c r="E26" s="30" t="s">
        <v>268</v>
      </c>
      <c r="F26" s="17">
        <f>'Прилож 7'!G813+'Прилож 7'!G1024</f>
        <v>32831342.599999998</v>
      </c>
      <c r="G26" s="3"/>
      <c r="J26" s="17">
        <v>22770117.350000001</v>
      </c>
      <c r="L26" s="41"/>
      <c r="M26" s="39"/>
      <c r="N26" s="39"/>
    </row>
    <row r="27" spans="2:14" s="4" customFormat="1">
      <c r="B27" s="28" t="s">
        <v>144</v>
      </c>
      <c r="C27" s="64">
        <v>793</v>
      </c>
      <c r="D27" s="30" t="s">
        <v>93</v>
      </c>
      <c r="E27" s="30" t="s">
        <v>145</v>
      </c>
      <c r="F27" s="18">
        <f>'Прилож 7'!G1097+'Прилож 7'!G846+'Прилож 7'!G315+'Прилож 7'!G9</f>
        <v>10404230.239999998</v>
      </c>
      <c r="G27" s="3"/>
      <c r="J27" s="17">
        <v>10307044.4</v>
      </c>
      <c r="L27" s="59"/>
      <c r="M27" s="39"/>
      <c r="N27" s="39"/>
    </row>
    <row r="28" spans="2:14" s="4" customFormat="1">
      <c r="B28" s="32" t="s">
        <v>729</v>
      </c>
      <c r="C28" s="22">
        <v>792</v>
      </c>
      <c r="D28" s="8" t="s">
        <v>402</v>
      </c>
      <c r="E28" s="8"/>
      <c r="F28" s="20">
        <f>F30+F29+F31</f>
        <v>17371024.199999999</v>
      </c>
      <c r="G28" s="20">
        <f t="shared" ref="G28:J28" si="4">G30+G29+G31</f>
        <v>0</v>
      </c>
      <c r="H28" s="20">
        <f t="shared" si="4"/>
        <v>0</v>
      </c>
      <c r="I28" s="20">
        <f t="shared" si="4"/>
        <v>0</v>
      </c>
      <c r="J28" s="20">
        <f t="shared" si="4"/>
        <v>16542979.859999999</v>
      </c>
      <c r="L28" s="58"/>
      <c r="M28" s="39"/>
      <c r="N28" s="39"/>
    </row>
    <row r="29" spans="2:14" s="24" customFormat="1">
      <c r="B29" s="49" t="s">
        <v>403</v>
      </c>
      <c r="C29" s="27"/>
      <c r="D29" s="48" t="s">
        <v>402</v>
      </c>
      <c r="E29" s="48" t="s">
        <v>28</v>
      </c>
      <c r="F29" s="19">
        <f>'Прилож 7'!G1117</f>
        <v>5825091.1099999994</v>
      </c>
      <c r="G29" s="23"/>
      <c r="H29" s="23"/>
      <c r="I29" s="23"/>
      <c r="J29" s="19">
        <v>5824787.3899999997</v>
      </c>
      <c r="L29" s="62"/>
      <c r="M29" s="34"/>
      <c r="N29" s="34"/>
    </row>
    <row r="30" spans="2:14" s="1" customFormat="1">
      <c r="B30" s="33" t="s">
        <v>405</v>
      </c>
      <c r="C30" s="22"/>
      <c r="D30" s="11" t="s">
        <v>402</v>
      </c>
      <c r="E30" s="11" t="s">
        <v>39</v>
      </c>
      <c r="F30" s="17">
        <f>'Прилож 7'!G869+'Прилож 7'!G1132+'Прилож 7'!G578</f>
        <v>2759150.73</v>
      </c>
      <c r="I30" s="2"/>
      <c r="J30" s="9">
        <v>2758760.72</v>
      </c>
      <c r="L30" s="41"/>
      <c r="M30" s="56"/>
      <c r="N30" s="56"/>
    </row>
    <row r="31" spans="2:14" s="4" customFormat="1">
      <c r="B31" s="33" t="s">
        <v>413</v>
      </c>
      <c r="C31" s="22"/>
      <c r="D31" s="11" t="s">
        <v>402</v>
      </c>
      <c r="E31" s="11" t="s">
        <v>114</v>
      </c>
      <c r="F31" s="17">
        <f>'Прилож 7'!G877+'Прилож 7'!G1156</f>
        <v>8786782.3599999994</v>
      </c>
      <c r="G31" s="3"/>
      <c r="J31" s="17">
        <v>7959431.75</v>
      </c>
      <c r="L31" s="41"/>
      <c r="M31" s="39"/>
      <c r="N31" s="39"/>
    </row>
    <row r="32" spans="2:14" s="4" customFormat="1">
      <c r="B32" s="32" t="s">
        <v>2</v>
      </c>
      <c r="C32" s="22">
        <v>792</v>
      </c>
      <c r="D32" s="8" t="s">
        <v>385</v>
      </c>
      <c r="E32" s="8"/>
      <c r="F32" s="20">
        <f>F33</f>
        <v>8511.5</v>
      </c>
      <c r="G32" s="20">
        <f t="shared" ref="G32:J32" si="5">G33</f>
        <v>0</v>
      </c>
      <c r="H32" s="20">
        <f t="shared" si="5"/>
        <v>0</v>
      </c>
      <c r="I32" s="20">
        <f t="shared" si="5"/>
        <v>0</v>
      </c>
      <c r="J32" s="20">
        <f t="shared" si="5"/>
        <v>8511.5</v>
      </c>
      <c r="L32" s="58"/>
      <c r="M32" s="39"/>
      <c r="N32" s="39"/>
    </row>
    <row r="33" spans="2:14" s="4" customFormat="1" ht="21" customHeight="1">
      <c r="B33" s="14" t="s">
        <v>743</v>
      </c>
      <c r="C33" s="22"/>
      <c r="D33" s="11" t="s">
        <v>385</v>
      </c>
      <c r="E33" s="11" t="s">
        <v>402</v>
      </c>
      <c r="F33" s="17">
        <f>'Прилож 7'!G1205</f>
        <v>8511.5</v>
      </c>
      <c r="G33" s="3"/>
      <c r="J33" s="17">
        <v>8511.5</v>
      </c>
      <c r="L33" s="41"/>
      <c r="M33" s="39"/>
      <c r="N33" s="39"/>
    </row>
    <row r="34" spans="2:14" s="4" customFormat="1">
      <c r="B34" s="12" t="s">
        <v>36</v>
      </c>
      <c r="C34" s="7">
        <v>774</v>
      </c>
      <c r="D34" s="8" t="s">
        <v>37</v>
      </c>
      <c r="E34" s="8"/>
      <c r="F34" s="20">
        <f>F35+F36+F38+F39+F37</f>
        <v>887359811.88</v>
      </c>
      <c r="G34" s="20">
        <f t="shared" ref="G34:J34" si="6">G35+G36+G38+G39+G37</f>
        <v>0</v>
      </c>
      <c r="H34" s="20">
        <f t="shared" si="6"/>
        <v>0</v>
      </c>
      <c r="I34" s="20">
        <f t="shared" si="6"/>
        <v>0</v>
      </c>
      <c r="J34" s="20">
        <f t="shared" si="6"/>
        <v>887330841.11000001</v>
      </c>
      <c r="K34" s="3"/>
      <c r="L34" s="58"/>
      <c r="M34" s="39"/>
      <c r="N34" s="39"/>
    </row>
    <row r="35" spans="2:14" s="4" customFormat="1">
      <c r="B35" s="31" t="s">
        <v>147</v>
      </c>
      <c r="C35" s="64">
        <v>774</v>
      </c>
      <c r="D35" s="11" t="s">
        <v>37</v>
      </c>
      <c r="E35" s="11" t="s">
        <v>28</v>
      </c>
      <c r="F35" s="18">
        <f>'Прилож 7'!G334</f>
        <v>283392877.77999997</v>
      </c>
      <c r="G35" s="3"/>
      <c r="I35" s="3"/>
      <c r="J35" s="17">
        <v>283363908.00999999</v>
      </c>
      <c r="K35" s="3"/>
      <c r="L35" s="59"/>
      <c r="M35" s="39"/>
      <c r="N35" s="39"/>
    </row>
    <row r="36" spans="2:14" s="4" customFormat="1">
      <c r="B36" s="33" t="s">
        <v>38</v>
      </c>
      <c r="C36" s="64">
        <v>774</v>
      </c>
      <c r="D36" s="11" t="s">
        <v>37</v>
      </c>
      <c r="E36" s="11" t="s">
        <v>39</v>
      </c>
      <c r="F36" s="18">
        <f>'Прилож 7'!G374+'Прилож 7'!G1211</f>
        <v>466205293.19</v>
      </c>
      <c r="G36" s="3"/>
      <c r="H36" s="3"/>
      <c r="J36" s="17">
        <v>466205293.19</v>
      </c>
      <c r="L36" s="59"/>
      <c r="M36" s="39"/>
      <c r="N36" s="39"/>
    </row>
    <row r="37" spans="2:14" s="4" customFormat="1">
      <c r="B37" s="31" t="s">
        <v>162</v>
      </c>
      <c r="C37" s="64"/>
      <c r="D37" s="11" t="s">
        <v>37</v>
      </c>
      <c r="E37" s="11" t="s">
        <v>114</v>
      </c>
      <c r="F37" s="17">
        <f>'Прилож 7'!G15+'Прилож 7'!G433</f>
        <v>121847271.91</v>
      </c>
      <c r="G37" s="36"/>
      <c r="J37" s="17">
        <v>121847271.91</v>
      </c>
      <c r="L37" s="41"/>
      <c r="M37" s="39"/>
      <c r="N37" s="39"/>
    </row>
    <row r="38" spans="2:14" s="4" customFormat="1">
      <c r="B38" s="31" t="s">
        <v>607</v>
      </c>
      <c r="C38" s="64">
        <v>774</v>
      </c>
      <c r="D38" s="11" t="s">
        <v>37</v>
      </c>
      <c r="E38" s="11" t="s">
        <v>37</v>
      </c>
      <c r="F38" s="18">
        <f>'Прилож 7'!G472+'Прилож 7'!G65</f>
        <v>6376180</v>
      </c>
      <c r="G38" s="3"/>
      <c r="J38" s="17">
        <v>6376179</v>
      </c>
      <c r="L38" s="59"/>
      <c r="M38" s="39"/>
      <c r="N38" s="39"/>
    </row>
    <row r="39" spans="2:14" s="4" customFormat="1">
      <c r="B39" s="31" t="s">
        <v>267</v>
      </c>
      <c r="C39" s="64">
        <v>774</v>
      </c>
      <c r="D39" s="11" t="s">
        <v>37</v>
      </c>
      <c r="E39" s="11" t="s">
        <v>268</v>
      </c>
      <c r="F39" s="18">
        <f>'Прилож 7'!G490</f>
        <v>9538189.0000000019</v>
      </c>
      <c r="G39" s="3"/>
      <c r="J39" s="17">
        <v>9538189</v>
      </c>
      <c r="L39" s="59"/>
      <c r="M39" s="39"/>
      <c r="N39" s="39"/>
    </row>
    <row r="40" spans="2:14" s="4" customFormat="1">
      <c r="B40" s="12" t="s">
        <v>73</v>
      </c>
      <c r="C40" s="64">
        <v>757</v>
      </c>
      <c r="D40" s="8" t="s">
        <v>74</v>
      </c>
      <c r="E40" s="8"/>
      <c r="F40" s="20">
        <f>F41+F42</f>
        <v>109385948.16</v>
      </c>
      <c r="G40" s="20">
        <f t="shared" ref="G40:J40" si="7">G41+G42</f>
        <v>0</v>
      </c>
      <c r="H40" s="20">
        <f t="shared" si="7"/>
        <v>0</v>
      </c>
      <c r="I40" s="20">
        <f t="shared" si="7"/>
        <v>0</v>
      </c>
      <c r="J40" s="20">
        <f t="shared" si="7"/>
        <v>109372838.78999999</v>
      </c>
      <c r="L40" s="58"/>
      <c r="M40" s="39"/>
      <c r="N40" s="39"/>
    </row>
    <row r="41" spans="2:14" s="4" customFormat="1">
      <c r="B41" s="31" t="s">
        <v>75</v>
      </c>
      <c r="C41" s="64">
        <v>757</v>
      </c>
      <c r="D41" s="11" t="s">
        <v>74</v>
      </c>
      <c r="E41" s="11" t="s">
        <v>28</v>
      </c>
      <c r="F41" s="17">
        <f>'Прилож 7'!G120+'Прилож 7'!G883</f>
        <v>104125962.16</v>
      </c>
      <c r="G41" s="3"/>
      <c r="J41" s="17">
        <v>104113479.16</v>
      </c>
      <c r="L41" s="41"/>
      <c r="M41" s="39"/>
      <c r="N41" s="39"/>
    </row>
    <row r="42" spans="2:14" s="4" customFormat="1" ht="13.5" customHeight="1">
      <c r="B42" s="33" t="s">
        <v>92</v>
      </c>
      <c r="C42" s="64">
        <v>757</v>
      </c>
      <c r="D42" s="11" t="s">
        <v>74</v>
      </c>
      <c r="E42" s="11" t="s">
        <v>93</v>
      </c>
      <c r="F42" s="17">
        <f>'Прилож 7'!G245</f>
        <v>5259986</v>
      </c>
      <c r="G42" s="3"/>
      <c r="J42" s="17">
        <v>5259359.63</v>
      </c>
      <c r="L42" s="41"/>
      <c r="M42" s="39"/>
      <c r="N42" s="39"/>
    </row>
    <row r="43" spans="2:14" s="4" customFormat="1">
      <c r="B43" s="12" t="s">
        <v>361</v>
      </c>
      <c r="C43" s="64">
        <v>757</v>
      </c>
      <c r="D43" s="8" t="s">
        <v>113</v>
      </c>
      <c r="E43" s="8"/>
      <c r="F43" s="20">
        <f>F44+F45+F46+F47</f>
        <v>45932120.299999997</v>
      </c>
      <c r="G43" s="20">
        <f t="shared" ref="G43:J43" si="8">G44+G45+G46+G47</f>
        <v>0</v>
      </c>
      <c r="H43" s="20">
        <f t="shared" si="8"/>
        <v>0</v>
      </c>
      <c r="I43" s="20">
        <f t="shared" si="8"/>
        <v>0</v>
      </c>
      <c r="J43" s="20">
        <f t="shared" si="8"/>
        <v>45818176.870000005</v>
      </c>
      <c r="L43" s="58"/>
      <c r="M43" s="39"/>
      <c r="N43" s="39"/>
    </row>
    <row r="44" spans="2:14" s="4" customFormat="1">
      <c r="B44" s="31" t="s">
        <v>362</v>
      </c>
      <c r="C44" s="64">
        <v>774</v>
      </c>
      <c r="D44" s="11" t="s">
        <v>113</v>
      </c>
      <c r="E44" s="11" t="s">
        <v>28</v>
      </c>
      <c r="F44" s="17">
        <f>'Прилож 7'!G511+'Прилож 7'!G891+'Прилож 7'!G584</f>
        <v>506886.43000000005</v>
      </c>
      <c r="G44" s="3"/>
      <c r="I44" s="3"/>
      <c r="J44" s="17">
        <v>506886.43</v>
      </c>
      <c r="L44" s="41"/>
      <c r="M44" s="39"/>
      <c r="N44" s="39"/>
    </row>
    <row r="45" spans="2:14" s="4" customFormat="1">
      <c r="B45" s="31" t="s">
        <v>112</v>
      </c>
      <c r="C45" s="64">
        <v>757</v>
      </c>
      <c r="D45" s="11" t="s">
        <v>113</v>
      </c>
      <c r="E45" s="11" t="s">
        <v>114</v>
      </c>
      <c r="F45" s="17">
        <f>'Прилож 7'!G264+'Прилож 7'!G897</f>
        <v>26887573.870000001</v>
      </c>
      <c r="G45" s="3"/>
      <c r="J45" s="17">
        <v>26795439.870000001</v>
      </c>
      <c r="L45" s="41"/>
      <c r="M45" s="39"/>
      <c r="N45" s="39"/>
    </row>
    <row r="46" spans="2:14" s="4" customFormat="1">
      <c r="B46" s="33" t="s">
        <v>375</v>
      </c>
      <c r="C46" s="64">
        <v>774</v>
      </c>
      <c r="D46" s="11" t="s">
        <v>113</v>
      </c>
      <c r="E46" s="11" t="s">
        <v>93</v>
      </c>
      <c r="F46" s="9">
        <f>'Прилож 7'!G518+'Прилож 7'!G931</f>
        <v>18537660</v>
      </c>
      <c r="G46" s="3"/>
      <c r="J46" s="17">
        <v>18515850.57</v>
      </c>
      <c r="L46" s="61"/>
      <c r="M46" s="39"/>
      <c r="N46" s="39"/>
    </row>
    <row r="47" spans="2:14" s="4" customFormat="1">
      <c r="B47" s="47" t="s">
        <v>762</v>
      </c>
      <c r="C47" s="64">
        <v>793</v>
      </c>
      <c r="D47" s="11" t="s">
        <v>113</v>
      </c>
      <c r="E47" s="11" t="s">
        <v>385</v>
      </c>
      <c r="F47" s="17">
        <f>'Прилож 7'!G955</f>
        <v>0</v>
      </c>
      <c r="G47" s="3"/>
      <c r="J47" s="17">
        <v>0</v>
      </c>
      <c r="L47" s="41"/>
      <c r="M47" s="39"/>
      <c r="N47" s="39"/>
    </row>
    <row r="48" spans="2:14" s="4" customFormat="1">
      <c r="B48" s="12" t="s">
        <v>764</v>
      </c>
      <c r="C48" s="7">
        <v>757</v>
      </c>
      <c r="D48" s="8" t="s">
        <v>118</v>
      </c>
      <c r="E48" s="8"/>
      <c r="F48" s="20">
        <f>F49</f>
        <v>395770.57</v>
      </c>
      <c r="G48" s="20">
        <f t="shared" ref="G48:J48" si="9">G49</f>
        <v>0</v>
      </c>
      <c r="H48" s="20">
        <f t="shared" si="9"/>
        <v>0</v>
      </c>
      <c r="I48" s="20">
        <f t="shared" si="9"/>
        <v>0</v>
      </c>
      <c r="J48" s="20">
        <f t="shared" si="9"/>
        <v>395405.57</v>
      </c>
      <c r="L48" s="58"/>
      <c r="M48" s="39"/>
      <c r="N48" s="39"/>
    </row>
    <row r="49" spans="2:14" s="4" customFormat="1">
      <c r="B49" s="28" t="s">
        <v>117</v>
      </c>
      <c r="C49" s="64">
        <v>757</v>
      </c>
      <c r="D49" s="11" t="s">
        <v>118</v>
      </c>
      <c r="E49" s="11" t="s">
        <v>39</v>
      </c>
      <c r="F49" s="17">
        <f>'Прилож 7'!G282+'Прилож 7'!G961</f>
        <v>395770.57</v>
      </c>
      <c r="G49" s="3"/>
      <c r="J49" s="17">
        <v>395405.57</v>
      </c>
      <c r="L49" s="41"/>
      <c r="M49" s="39"/>
      <c r="N49" s="39"/>
    </row>
    <row r="50" spans="2:14" s="4" customFormat="1" ht="25.5">
      <c r="B50" s="32" t="s">
        <v>652</v>
      </c>
      <c r="C50" s="22">
        <v>792</v>
      </c>
      <c r="D50" s="8" t="s">
        <v>34</v>
      </c>
      <c r="E50" s="8"/>
      <c r="F50" s="20">
        <f>F51</f>
        <v>1702490.05</v>
      </c>
      <c r="G50" s="20">
        <f t="shared" ref="G50:J50" si="10">G51</f>
        <v>0</v>
      </c>
      <c r="H50" s="20">
        <f t="shared" si="10"/>
        <v>0</v>
      </c>
      <c r="I50" s="20">
        <f t="shared" si="10"/>
        <v>0</v>
      </c>
      <c r="J50" s="20">
        <f t="shared" si="10"/>
        <v>1688794.79</v>
      </c>
      <c r="L50" s="58"/>
      <c r="M50" s="39"/>
      <c r="N50" s="39"/>
    </row>
    <row r="51" spans="2:14" s="4" customFormat="1" ht="25.5">
      <c r="B51" s="33" t="s">
        <v>653</v>
      </c>
      <c r="C51" s="22">
        <v>792</v>
      </c>
      <c r="D51" s="11" t="s">
        <v>34</v>
      </c>
      <c r="E51" s="11" t="s">
        <v>28</v>
      </c>
      <c r="F51" s="17">
        <f>'Прилож 7'!G590+'Прилож 7'!G975</f>
        <v>1702490.05</v>
      </c>
      <c r="G51" s="3"/>
      <c r="J51" s="17">
        <v>1688794.79</v>
      </c>
      <c r="L51" s="41"/>
      <c r="M51" s="39"/>
      <c r="N51" s="39"/>
    </row>
    <row r="52" spans="2:14" s="4" customFormat="1" ht="51">
      <c r="B52" s="32" t="s">
        <v>660</v>
      </c>
      <c r="C52" s="22">
        <v>792</v>
      </c>
      <c r="D52" s="8" t="s">
        <v>661</v>
      </c>
      <c r="E52" s="8"/>
      <c r="F52" s="20">
        <f>F53+F55+F54</f>
        <v>27717422</v>
      </c>
      <c r="G52" s="20">
        <f t="shared" ref="G52:J52" si="11">G53+G55+G54</f>
        <v>0</v>
      </c>
      <c r="H52" s="20">
        <f t="shared" si="11"/>
        <v>0</v>
      </c>
      <c r="I52" s="20">
        <f t="shared" si="11"/>
        <v>0</v>
      </c>
      <c r="J52" s="20">
        <f t="shared" si="11"/>
        <v>27717422</v>
      </c>
      <c r="L52" s="58"/>
      <c r="M52" s="39"/>
      <c r="N52" s="39"/>
    </row>
    <row r="53" spans="2:14" s="4" customFormat="1" ht="38.25">
      <c r="B53" s="33" t="s">
        <v>662</v>
      </c>
      <c r="C53" s="22">
        <v>792</v>
      </c>
      <c r="D53" s="11" t="s">
        <v>661</v>
      </c>
      <c r="E53" s="11" t="s">
        <v>28</v>
      </c>
      <c r="F53" s="17">
        <f>'Прилож 7'!G599</f>
        <v>17177196</v>
      </c>
      <c r="G53" s="3"/>
      <c r="H53" s="3"/>
      <c r="J53" s="17">
        <v>17177196</v>
      </c>
      <c r="L53" s="41"/>
      <c r="M53" s="39"/>
      <c r="N53" s="39"/>
    </row>
    <row r="54" spans="2:14" s="4" customFormat="1" hidden="1">
      <c r="B54" s="33" t="s">
        <v>741</v>
      </c>
      <c r="C54" s="22"/>
      <c r="D54" s="11" t="s">
        <v>661</v>
      </c>
      <c r="E54" s="11" t="s">
        <v>39</v>
      </c>
      <c r="F54" s="17">
        <f>'Прилож 7'!H609</f>
        <v>0</v>
      </c>
      <c r="G54" s="3"/>
      <c r="H54" s="3"/>
      <c r="J54" s="17"/>
      <c r="L54" s="41"/>
      <c r="M54" s="39"/>
      <c r="N54" s="39"/>
    </row>
    <row r="55" spans="2:14" s="4" customFormat="1" ht="25.5">
      <c r="B55" s="33" t="s">
        <v>671</v>
      </c>
      <c r="C55" s="22">
        <v>792</v>
      </c>
      <c r="D55" s="11" t="s">
        <v>661</v>
      </c>
      <c r="E55" s="11" t="s">
        <v>114</v>
      </c>
      <c r="F55" s="17">
        <f>'Прилож 7'!G613</f>
        <v>10540226</v>
      </c>
      <c r="G55" s="3"/>
      <c r="H55" s="3"/>
      <c r="J55" s="17">
        <v>10540226</v>
      </c>
      <c r="L55" s="41"/>
      <c r="M55" s="39"/>
      <c r="N55" s="39"/>
    </row>
    <row r="56" spans="2:14" s="16" customFormat="1">
      <c r="B56" s="38" t="s">
        <v>776</v>
      </c>
      <c r="C56" s="38"/>
      <c r="D56" s="38"/>
      <c r="E56" s="38"/>
      <c r="F56" s="46">
        <f>F8+F18+F20+F24+F28+F34+F40+F43+F48+F50+F52+F32</f>
        <v>1195577461.9999998</v>
      </c>
      <c r="G56" s="46">
        <f t="shared" ref="G56:J56" si="12">G8+G18+G20+G24+G28+G34+G40+G43+G48+G50+G52+G32</f>
        <v>0</v>
      </c>
      <c r="H56" s="46">
        <f t="shared" si="12"/>
        <v>0</v>
      </c>
      <c r="I56" s="46">
        <f t="shared" si="12"/>
        <v>0</v>
      </c>
      <c r="J56" s="46">
        <f t="shared" si="12"/>
        <v>1184359518.7499998</v>
      </c>
      <c r="L56" s="63"/>
      <c r="M56" s="37"/>
      <c r="N56" s="37"/>
    </row>
    <row r="57" spans="2:14" hidden="1">
      <c r="B57" s="45"/>
      <c r="C57" s="44"/>
      <c r="D57" s="43"/>
      <c r="E57" s="43"/>
      <c r="F57" s="41">
        <v>875721795.65999997</v>
      </c>
    </row>
    <row r="58" spans="2:14" hidden="1">
      <c r="F58" s="41">
        <f>F56-F57</f>
        <v>319855666.33999979</v>
      </c>
    </row>
  </sheetData>
  <mergeCells count="8">
    <mergeCell ref="B3:J3"/>
    <mergeCell ref="F2:J2"/>
    <mergeCell ref="F1:J1"/>
    <mergeCell ref="B4:B5"/>
    <mergeCell ref="C4:C5"/>
    <mergeCell ref="D4:D5"/>
    <mergeCell ref="E4:E5"/>
    <mergeCell ref="F4:J4"/>
  </mergeCells>
  <phoneticPr fontId="0" type="noConversion"/>
  <pageMargins left="0.75" right="0.75" top="0.37" bottom="0.34" header="0.24" footer="0.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25"/>
  <sheetViews>
    <sheetView zoomScaleSheetLayoutView="100" workbookViewId="0">
      <selection activeCell="H11" sqref="H11"/>
    </sheetView>
  </sheetViews>
  <sheetFormatPr defaultRowHeight="12.75"/>
  <cols>
    <col min="1" max="1" width="42.42578125" style="70" customWidth="1"/>
    <col min="2" max="2" width="6.85546875" style="67" customWidth="1"/>
    <col min="3" max="3" width="4.5703125" style="67" customWidth="1"/>
    <col min="4" max="4" width="4.7109375" style="67" customWidth="1"/>
    <col min="5" max="5" width="13.5703125" style="67" customWidth="1"/>
    <col min="6" max="6" width="6.42578125" style="67" customWidth="1"/>
    <col min="7" max="7" width="18.7109375" style="67" customWidth="1"/>
    <col min="8" max="8" width="19" style="163" customWidth="1"/>
    <col min="9" max="9" width="17.42578125" style="69" hidden="1" customWidth="1"/>
    <col min="10" max="10" width="18.42578125" style="70" hidden="1" customWidth="1"/>
    <col min="11" max="11" width="18.140625" style="70" hidden="1" customWidth="1"/>
    <col min="12" max="12" width="15.85546875" style="70" hidden="1" customWidth="1"/>
    <col min="13" max="15" width="0" style="70" hidden="1" customWidth="1"/>
    <col min="16" max="16" width="16" style="70" customWidth="1"/>
    <col min="17" max="17" width="14" style="70" customWidth="1"/>
    <col min="18" max="16384" width="9.140625" style="70"/>
  </cols>
  <sheetData>
    <row r="1" spans="1:16" s="1" customFormat="1" ht="14.25" customHeight="1">
      <c r="B1" s="35"/>
      <c r="C1" s="65"/>
      <c r="D1" s="206"/>
      <c r="E1" s="206"/>
      <c r="F1" s="206"/>
      <c r="G1" s="213" t="s">
        <v>849</v>
      </c>
      <c r="H1" s="213"/>
      <c r="I1" s="2"/>
    </row>
    <row r="2" spans="1:16" s="1" customFormat="1" ht="47.25" customHeight="1">
      <c r="C2" s="35"/>
      <c r="D2" s="207"/>
      <c r="E2" s="207"/>
      <c r="F2" s="207"/>
      <c r="G2" s="212" t="s">
        <v>852</v>
      </c>
      <c r="H2" s="212"/>
      <c r="I2" s="207"/>
      <c r="L2" s="57"/>
      <c r="M2" s="56"/>
      <c r="N2" s="56"/>
    </row>
    <row r="3" spans="1:16" ht="39.75" customHeight="1">
      <c r="A3" s="222" t="s">
        <v>847</v>
      </c>
      <c r="B3" s="222"/>
      <c r="C3" s="222"/>
      <c r="D3" s="222"/>
      <c r="E3" s="222"/>
      <c r="F3" s="222"/>
      <c r="G3" s="222"/>
      <c r="H3" s="222"/>
    </row>
    <row r="4" spans="1:16" s="73" customFormat="1" ht="23.25" customHeight="1">
      <c r="A4" s="223" t="s">
        <v>20</v>
      </c>
      <c r="B4" s="220" t="s">
        <v>21</v>
      </c>
      <c r="C4" s="220" t="s">
        <v>22</v>
      </c>
      <c r="D4" s="220" t="s">
        <v>23</v>
      </c>
      <c r="E4" s="220" t="s">
        <v>24</v>
      </c>
      <c r="F4" s="220" t="s">
        <v>25</v>
      </c>
      <c r="G4" s="224" t="s">
        <v>26</v>
      </c>
      <c r="H4" s="225"/>
      <c r="I4" s="72"/>
    </row>
    <row r="5" spans="1:16" s="73" customFormat="1" ht="69.75" customHeight="1">
      <c r="A5" s="223"/>
      <c r="B5" s="221"/>
      <c r="C5" s="221"/>
      <c r="D5" s="221"/>
      <c r="E5" s="221"/>
      <c r="F5" s="221"/>
      <c r="G5" s="164" t="s">
        <v>836</v>
      </c>
      <c r="H5" s="164" t="s">
        <v>837</v>
      </c>
      <c r="I5" s="72"/>
    </row>
    <row r="6" spans="1:16" s="73" customFormat="1">
      <c r="A6" s="165">
        <v>1</v>
      </c>
      <c r="B6" s="165">
        <v>2</v>
      </c>
      <c r="C6" s="165">
        <v>3</v>
      </c>
      <c r="D6" s="165">
        <v>4</v>
      </c>
      <c r="E6" s="165">
        <v>5</v>
      </c>
      <c r="F6" s="165">
        <v>6</v>
      </c>
      <c r="G6" s="166">
        <v>7</v>
      </c>
      <c r="H6" s="166">
        <v>7</v>
      </c>
      <c r="I6" s="72"/>
    </row>
    <row r="7" spans="1:16" s="115" customFormat="1" ht="24" customHeight="1">
      <c r="A7" s="167" t="s">
        <v>172</v>
      </c>
      <c r="B7" s="168">
        <v>757</v>
      </c>
      <c r="C7" s="168"/>
      <c r="D7" s="168"/>
      <c r="E7" s="169"/>
      <c r="F7" s="168"/>
      <c r="G7" s="170"/>
      <c r="H7" s="170"/>
      <c r="I7" s="114"/>
    </row>
    <row r="8" spans="1:16" s="115" customFormat="1">
      <c r="A8" s="171" t="s">
        <v>143</v>
      </c>
      <c r="B8" s="172">
        <v>757</v>
      </c>
      <c r="C8" s="173" t="s">
        <v>93</v>
      </c>
      <c r="D8" s="173"/>
      <c r="E8" s="173"/>
      <c r="F8" s="173"/>
      <c r="G8" s="170">
        <f t="shared" ref="G8:H12" si="0">G9</f>
        <v>225000</v>
      </c>
      <c r="H8" s="170">
        <f t="shared" si="0"/>
        <v>225000</v>
      </c>
      <c r="I8" s="114"/>
    </row>
    <row r="9" spans="1:16" s="136" customFormat="1" ht="25.5">
      <c r="A9" s="85" t="s">
        <v>144</v>
      </c>
      <c r="B9" s="131">
        <v>757</v>
      </c>
      <c r="C9" s="132" t="s">
        <v>93</v>
      </c>
      <c r="D9" s="132" t="s">
        <v>145</v>
      </c>
      <c r="E9" s="132"/>
      <c r="F9" s="132"/>
      <c r="G9" s="134">
        <f t="shared" si="0"/>
        <v>225000</v>
      </c>
      <c r="H9" s="134">
        <f t="shared" si="0"/>
        <v>225000</v>
      </c>
      <c r="I9" s="135"/>
    </row>
    <row r="10" spans="1:16" s="136" customFormat="1" ht="25.5">
      <c r="A10" s="96" t="s">
        <v>234</v>
      </c>
      <c r="B10" s="131">
        <v>757</v>
      </c>
      <c r="C10" s="132" t="s">
        <v>93</v>
      </c>
      <c r="D10" s="132" t="s">
        <v>145</v>
      </c>
      <c r="E10" s="132" t="s">
        <v>467</v>
      </c>
      <c r="F10" s="132"/>
      <c r="G10" s="134">
        <f t="shared" si="0"/>
        <v>225000</v>
      </c>
      <c r="H10" s="134">
        <f t="shared" si="0"/>
        <v>225000</v>
      </c>
      <c r="I10" s="135"/>
    </row>
    <row r="11" spans="1:16" s="136" customFormat="1" ht="25.5">
      <c r="A11" s="174" t="s">
        <v>235</v>
      </c>
      <c r="B11" s="131">
        <v>757</v>
      </c>
      <c r="C11" s="132" t="s">
        <v>93</v>
      </c>
      <c r="D11" s="132" t="s">
        <v>145</v>
      </c>
      <c r="E11" s="133" t="s">
        <v>417</v>
      </c>
      <c r="F11" s="132"/>
      <c r="G11" s="134">
        <f t="shared" si="0"/>
        <v>225000</v>
      </c>
      <c r="H11" s="134">
        <f t="shared" si="0"/>
        <v>225000</v>
      </c>
      <c r="I11" s="135"/>
    </row>
    <row r="12" spans="1:16" s="136" customFormat="1" ht="25.5">
      <c r="A12" s="85" t="s">
        <v>51</v>
      </c>
      <c r="B12" s="131">
        <v>757</v>
      </c>
      <c r="C12" s="132" t="s">
        <v>93</v>
      </c>
      <c r="D12" s="132" t="s">
        <v>145</v>
      </c>
      <c r="E12" s="132" t="s">
        <v>417</v>
      </c>
      <c r="F12" s="133" t="s">
        <v>52</v>
      </c>
      <c r="G12" s="134">
        <f t="shared" si="0"/>
        <v>225000</v>
      </c>
      <c r="H12" s="134">
        <f t="shared" si="0"/>
        <v>225000</v>
      </c>
      <c r="I12" s="135"/>
    </row>
    <row r="13" spans="1:16" s="136" customFormat="1" ht="38.25">
      <c r="A13" s="85" t="s">
        <v>53</v>
      </c>
      <c r="B13" s="131">
        <v>757</v>
      </c>
      <c r="C13" s="132" t="s">
        <v>93</v>
      </c>
      <c r="D13" s="132" t="s">
        <v>145</v>
      </c>
      <c r="E13" s="132" t="s">
        <v>417</v>
      </c>
      <c r="F13" s="133" t="s">
        <v>54</v>
      </c>
      <c r="G13" s="134">
        <v>225000</v>
      </c>
      <c r="H13" s="134">
        <v>225000</v>
      </c>
      <c r="I13" s="135"/>
    </row>
    <row r="14" spans="1:16">
      <c r="A14" s="171" t="s">
        <v>36</v>
      </c>
      <c r="B14" s="175">
        <v>757</v>
      </c>
      <c r="C14" s="175" t="s">
        <v>37</v>
      </c>
      <c r="D14" s="175"/>
      <c r="E14" s="175"/>
      <c r="F14" s="175"/>
      <c r="G14" s="160">
        <f>G65+G15</f>
        <v>40730780.379999995</v>
      </c>
      <c r="H14" s="160">
        <f>H65+H15</f>
        <v>40730779.379999995</v>
      </c>
    </row>
    <row r="15" spans="1:16" ht="18.75" customHeight="1">
      <c r="A15" s="85" t="s">
        <v>162</v>
      </c>
      <c r="B15" s="86">
        <v>757</v>
      </c>
      <c r="C15" s="83" t="s">
        <v>37</v>
      </c>
      <c r="D15" s="83" t="s">
        <v>114</v>
      </c>
      <c r="E15" s="83"/>
      <c r="F15" s="86"/>
      <c r="G15" s="66">
        <f>G16+G37+G60</f>
        <v>38960700.379999995</v>
      </c>
      <c r="H15" s="66">
        <f>H16+H37+H60</f>
        <v>38960700.379999995</v>
      </c>
      <c r="P15" s="69"/>
    </row>
    <row r="16" spans="1:16" ht="35.25" customHeight="1">
      <c r="A16" s="85" t="s">
        <v>4</v>
      </c>
      <c r="B16" s="86">
        <v>757</v>
      </c>
      <c r="C16" s="83" t="s">
        <v>37</v>
      </c>
      <c r="D16" s="83" t="s">
        <v>114</v>
      </c>
      <c r="E16" s="83" t="s">
        <v>454</v>
      </c>
      <c r="F16" s="83"/>
      <c r="G16" s="66">
        <f>G20+G23+G27+G33+G17+G30</f>
        <v>21600782.09</v>
      </c>
      <c r="H16" s="66">
        <f>H20+H23+H27+H33+H17+H30</f>
        <v>21600782.09</v>
      </c>
    </row>
    <row r="17" spans="1:8" ht="38.25">
      <c r="A17" s="85" t="s">
        <v>420</v>
      </c>
      <c r="B17" s="86">
        <v>757</v>
      </c>
      <c r="C17" s="83" t="s">
        <v>37</v>
      </c>
      <c r="D17" s="83" t="s">
        <v>114</v>
      </c>
      <c r="E17" s="83" t="s">
        <v>786</v>
      </c>
      <c r="F17" s="83"/>
      <c r="G17" s="66">
        <f>G18</f>
        <v>222730</v>
      </c>
      <c r="H17" s="66">
        <f>H18</f>
        <v>222730</v>
      </c>
    </row>
    <row r="18" spans="1:8" ht="38.25">
      <c r="A18" s="85" t="s">
        <v>42</v>
      </c>
      <c r="B18" s="86">
        <v>757</v>
      </c>
      <c r="C18" s="83" t="s">
        <v>37</v>
      </c>
      <c r="D18" s="83" t="s">
        <v>114</v>
      </c>
      <c r="E18" s="83" t="s">
        <v>786</v>
      </c>
      <c r="F18" s="83" t="s">
        <v>43</v>
      </c>
      <c r="G18" s="66">
        <f>G19</f>
        <v>222730</v>
      </c>
      <c r="H18" s="66">
        <f>H19</f>
        <v>222730</v>
      </c>
    </row>
    <row r="19" spans="1:8">
      <c r="A19" s="85" t="s">
        <v>44</v>
      </c>
      <c r="B19" s="86">
        <v>757</v>
      </c>
      <c r="C19" s="83" t="s">
        <v>37</v>
      </c>
      <c r="D19" s="83" t="s">
        <v>114</v>
      </c>
      <c r="E19" s="83" t="s">
        <v>786</v>
      </c>
      <c r="F19" s="83" t="s">
        <v>45</v>
      </c>
      <c r="G19" s="66">
        <v>222730</v>
      </c>
      <c r="H19" s="66">
        <v>222730</v>
      </c>
    </row>
    <row r="20" spans="1:8" ht="63.75">
      <c r="A20" s="85" t="s">
        <v>8</v>
      </c>
      <c r="B20" s="86">
        <v>757</v>
      </c>
      <c r="C20" s="83" t="s">
        <v>37</v>
      </c>
      <c r="D20" s="83" t="s">
        <v>114</v>
      </c>
      <c r="E20" s="83" t="s">
        <v>306</v>
      </c>
      <c r="F20" s="83"/>
      <c r="G20" s="66">
        <f>G21</f>
        <v>1835000</v>
      </c>
      <c r="H20" s="66">
        <f>H21</f>
        <v>1835000</v>
      </c>
    </row>
    <row r="21" spans="1:8" ht="38.25">
      <c r="A21" s="85" t="s">
        <v>42</v>
      </c>
      <c r="B21" s="86">
        <v>757</v>
      </c>
      <c r="C21" s="83" t="s">
        <v>37</v>
      </c>
      <c r="D21" s="83" t="s">
        <v>114</v>
      </c>
      <c r="E21" s="83" t="s">
        <v>306</v>
      </c>
      <c r="F21" s="83" t="s">
        <v>43</v>
      </c>
      <c r="G21" s="66">
        <f>G22</f>
        <v>1835000</v>
      </c>
      <c r="H21" s="66">
        <f>H22</f>
        <v>1835000</v>
      </c>
    </row>
    <row r="22" spans="1:8" ht="19.5" customHeight="1">
      <c r="A22" s="85" t="s">
        <v>44</v>
      </c>
      <c r="B22" s="86">
        <v>757</v>
      </c>
      <c r="C22" s="83" t="s">
        <v>37</v>
      </c>
      <c r="D22" s="83" t="s">
        <v>114</v>
      </c>
      <c r="E22" s="83" t="s">
        <v>306</v>
      </c>
      <c r="F22" s="83" t="s">
        <v>45</v>
      </c>
      <c r="G22" s="66">
        <f>1560000+275000</f>
        <v>1835000</v>
      </c>
      <c r="H22" s="66">
        <f>1560000+275000</f>
        <v>1835000</v>
      </c>
    </row>
    <row r="23" spans="1:8" ht="32.25" hidden="1" customHeight="1">
      <c r="A23" s="138" t="s">
        <v>426</v>
      </c>
      <c r="B23" s="86">
        <v>757</v>
      </c>
      <c r="C23" s="83" t="s">
        <v>37</v>
      </c>
      <c r="D23" s="83" t="s">
        <v>114</v>
      </c>
      <c r="E23" s="83" t="s">
        <v>427</v>
      </c>
      <c r="F23" s="86"/>
      <c r="G23" s="126">
        <f>G25</f>
        <v>0</v>
      </c>
      <c r="H23" s="126">
        <f>H25</f>
        <v>0</v>
      </c>
    </row>
    <row r="24" spans="1:8" ht="102" hidden="1" customHeight="1">
      <c r="A24" s="85" t="s">
        <v>57</v>
      </c>
      <c r="B24" s="86">
        <v>757</v>
      </c>
      <c r="C24" s="83" t="s">
        <v>37</v>
      </c>
      <c r="D24" s="83" t="s">
        <v>114</v>
      </c>
      <c r="E24" s="83" t="s">
        <v>56</v>
      </c>
      <c r="F24" s="83"/>
      <c r="G24" s="66">
        <f>G25</f>
        <v>0</v>
      </c>
      <c r="H24" s="66">
        <f>H25</f>
        <v>0</v>
      </c>
    </row>
    <row r="25" spans="1:8" ht="38.25" hidden="1">
      <c r="A25" s="85" t="s">
        <v>42</v>
      </c>
      <c r="B25" s="86">
        <v>757</v>
      </c>
      <c r="C25" s="83" t="s">
        <v>37</v>
      </c>
      <c r="D25" s="83" t="s">
        <v>114</v>
      </c>
      <c r="E25" s="83" t="s">
        <v>56</v>
      </c>
      <c r="F25" s="83" t="s">
        <v>43</v>
      </c>
      <c r="G25" s="66">
        <f>G26</f>
        <v>0</v>
      </c>
      <c r="H25" s="66">
        <f>H26</f>
        <v>0</v>
      </c>
    </row>
    <row r="26" spans="1:8" ht="19.5" hidden="1" customHeight="1">
      <c r="A26" s="85" t="s">
        <v>44</v>
      </c>
      <c r="B26" s="86">
        <v>757</v>
      </c>
      <c r="C26" s="83" t="s">
        <v>37</v>
      </c>
      <c r="D26" s="83" t="s">
        <v>114</v>
      </c>
      <c r="E26" s="83" t="s">
        <v>56</v>
      </c>
      <c r="F26" s="83" t="s">
        <v>45</v>
      </c>
      <c r="G26" s="66"/>
      <c r="H26" s="66"/>
    </row>
    <row r="27" spans="1:8" ht="25.5">
      <c r="A27" s="85" t="s">
        <v>41</v>
      </c>
      <c r="B27" s="86">
        <v>757</v>
      </c>
      <c r="C27" s="83" t="s">
        <v>37</v>
      </c>
      <c r="D27" s="83" t="s">
        <v>114</v>
      </c>
      <c r="E27" s="83" t="s">
        <v>455</v>
      </c>
      <c r="F27" s="83"/>
      <c r="G27" s="66">
        <f>G28</f>
        <v>18212391.09</v>
      </c>
      <c r="H27" s="66">
        <f>H28</f>
        <v>18212391.09</v>
      </c>
    </row>
    <row r="28" spans="1:8" ht="38.25">
      <c r="A28" s="85" t="s">
        <v>42</v>
      </c>
      <c r="B28" s="86">
        <v>757</v>
      </c>
      <c r="C28" s="83" t="s">
        <v>37</v>
      </c>
      <c r="D28" s="83" t="s">
        <v>114</v>
      </c>
      <c r="E28" s="83" t="s">
        <v>455</v>
      </c>
      <c r="F28" s="83" t="s">
        <v>43</v>
      </c>
      <c r="G28" s="66">
        <f>G29</f>
        <v>18212391.09</v>
      </c>
      <c r="H28" s="66">
        <f>H29</f>
        <v>18212391.09</v>
      </c>
    </row>
    <row r="29" spans="1:8" ht="19.5" customHeight="1">
      <c r="A29" s="85" t="s">
        <v>44</v>
      </c>
      <c r="B29" s="86">
        <v>757</v>
      </c>
      <c r="C29" s="83" t="s">
        <v>37</v>
      </c>
      <c r="D29" s="83" t="s">
        <v>114</v>
      </c>
      <c r="E29" s="83" t="s">
        <v>455</v>
      </c>
      <c r="F29" s="83" t="s">
        <v>45</v>
      </c>
      <c r="G29" s="66">
        <v>18212391.09</v>
      </c>
      <c r="H29" s="66">
        <v>18212391.09</v>
      </c>
    </row>
    <row r="30" spans="1:8" ht="25.5" hidden="1">
      <c r="A30" s="85" t="s">
        <v>293</v>
      </c>
      <c r="B30" s="86">
        <v>757</v>
      </c>
      <c r="C30" s="83" t="s">
        <v>37</v>
      </c>
      <c r="D30" s="83" t="s">
        <v>114</v>
      </c>
      <c r="E30" s="83" t="s">
        <v>295</v>
      </c>
      <c r="F30" s="83"/>
      <c r="G30" s="66">
        <f>G31</f>
        <v>0</v>
      </c>
      <c r="H30" s="66">
        <f>H31</f>
        <v>0</v>
      </c>
    </row>
    <row r="31" spans="1:8" ht="38.25" hidden="1">
      <c r="A31" s="85" t="s">
        <v>42</v>
      </c>
      <c r="B31" s="86">
        <v>757</v>
      </c>
      <c r="C31" s="83" t="s">
        <v>37</v>
      </c>
      <c r="D31" s="83" t="s">
        <v>114</v>
      </c>
      <c r="E31" s="83" t="s">
        <v>295</v>
      </c>
      <c r="F31" s="83" t="s">
        <v>43</v>
      </c>
      <c r="G31" s="66">
        <f>G32</f>
        <v>0</v>
      </c>
      <c r="H31" s="66">
        <f>H32</f>
        <v>0</v>
      </c>
    </row>
    <row r="32" spans="1:8" ht="19.5" hidden="1" customHeight="1">
      <c r="A32" s="85" t="s">
        <v>44</v>
      </c>
      <c r="B32" s="86">
        <v>757</v>
      </c>
      <c r="C32" s="83" t="s">
        <v>37</v>
      </c>
      <c r="D32" s="83" t="s">
        <v>114</v>
      </c>
      <c r="E32" s="83" t="s">
        <v>295</v>
      </c>
      <c r="F32" s="83" t="s">
        <v>45</v>
      </c>
      <c r="G32" s="66"/>
      <c r="H32" s="66"/>
    </row>
    <row r="33" spans="1:9" ht="78.75" customHeight="1">
      <c r="A33" s="85" t="s">
        <v>574</v>
      </c>
      <c r="B33" s="86">
        <v>757</v>
      </c>
      <c r="C33" s="83" t="s">
        <v>37</v>
      </c>
      <c r="D33" s="83" t="s">
        <v>114</v>
      </c>
      <c r="E33" s="83" t="s">
        <v>787</v>
      </c>
      <c r="F33" s="83"/>
      <c r="G33" s="66">
        <f>G34</f>
        <v>1330661</v>
      </c>
      <c r="H33" s="66">
        <f>H34</f>
        <v>1330661</v>
      </c>
    </row>
    <row r="34" spans="1:9" ht="24" customHeight="1">
      <c r="A34" s="85" t="s">
        <v>42</v>
      </c>
      <c r="B34" s="86">
        <v>757</v>
      </c>
      <c r="C34" s="83" t="s">
        <v>37</v>
      </c>
      <c r="D34" s="83" t="s">
        <v>114</v>
      </c>
      <c r="E34" s="83" t="s">
        <v>787</v>
      </c>
      <c r="F34" s="83" t="s">
        <v>43</v>
      </c>
      <c r="G34" s="66">
        <f>G35</f>
        <v>1330661</v>
      </c>
      <c r="H34" s="66">
        <f>H35</f>
        <v>1330661</v>
      </c>
    </row>
    <row r="35" spans="1:9" ht="19.5" customHeight="1">
      <c r="A35" s="85" t="s">
        <v>44</v>
      </c>
      <c r="B35" s="86">
        <v>757</v>
      </c>
      <c r="C35" s="83" t="s">
        <v>37</v>
      </c>
      <c r="D35" s="83" t="s">
        <v>114</v>
      </c>
      <c r="E35" s="83" t="s">
        <v>787</v>
      </c>
      <c r="F35" s="83" t="s">
        <v>45</v>
      </c>
      <c r="G35" s="66">
        <v>1330661</v>
      </c>
      <c r="H35" s="66">
        <v>1330661</v>
      </c>
    </row>
    <row r="36" spans="1:9" ht="19.5" hidden="1" customHeight="1">
      <c r="A36" s="85"/>
      <c r="B36" s="86"/>
      <c r="C36" s="83"/>
      <c r="D36" s="83"/>
      <c r="E36" s="83"/>
      <c r="F36" s="83"/>
      <c r="G36" s="66"/>
      <c r="H36" s="66"/>
    </row>
    <row r="37" spans="1:9" ht="35.25" customHeight="1">
      <c r="A37" s="85" t="s">
        <v>173</v>
      </c>
      <c r="B37" s="86">
        <v>757</v>
      </c>
      <c r="C37" s="83" t="s">
        <v>37</v>
      </c>
      <c r="D37" s="83" t="s">
        <v>114</v>
      </c>
      <c r="E37" s="83" t="s">
        <v>456</v>
      </c>
      <c r="F37" s="83"/>
      <c r="G37" s="66">
        <f>G51+G38+G41+G47+G57+G44+G54</f>
        <v>17319918.289999999</v>
      </c>
      <c r="H37" s="66">
        <f>H51+H38+H41+H47+H57+H44+H54</f>
        <v>17319918.289999999</v>
      </c>
    </row>
    <row r="38" spans="1:9" s="119" customFormat="1" ht="25.5" hidden="1">
      <c r="A38" s="127" t="s">
        <v>261</v>
      </c>
      <c r="B38" s="86">
        <v>757</v>
      </c>
      <c r="C38" s="83" t="s">
        <v>37</v>
      </c>
      <c r="D38" s="83" t="s">
        <v>114</v>
      </c>
      <c r="E38" s="83" t="s">
        <v>423</v>
      </c>
      <c r="F38" s="83"/>
      <c r="G38" s="66">
        <f>G39</f>
        <v>0</v>
      </c>
      <c r="H38" s="66">
        <f>H39</f>
        <v>0</v>
      </c>
      <c r="I38" s="118"/>
    </row>
    <row r="39" spans="1:9" s="119" customFormat="1" ht="38.25" hidden="1">
      <c r="A39" s="85" t="s">
        <v>42</v>
      </c>
      <c r="B39" s="86">
        <v>757</v>
      </c>
      <c r="C39" s="83" t="s">
        <v>37</v>
      </c>
      <c r="D39" s="83" t="s">
        <v>114</v>
      </c>
      <c r="E39" s="83" t="s">
        <v>423</v>
      </c>
      <c r="F39" s="83" t="s">
        <v>43</v>
      </c>
      <c r="G39" s="66">
        <f>G40</f>
        <v>0</v>
      </c>
      <c r="H39" s="66">
        <f>H40</f>
        <v>0</v>
      </c>
      <c r="I39" s="118"/>
    </row>
    <row r="40" spans="1:9" s="119" customFormat="1" hidden="1">
      <c r="A40" s="85" t="s">
        <v>44</v>
      </c>
      <c r="B40" s="86">
        <v>757</v>
      </c>
      <c r="C40" s="83" t="s">
        <v>37</v>
      </c>
      <c r="D40" s="83" t="s">
        <v>114</v>
      </c>
      <c r="E40" s="83" t="s">
        <v>423</v>
      </c>
      <c r="F40" s="83" t="s">
        <v>45</v>
      </c>
      <c r="G40" s="66"/>
      <c r="H40" s="66"/>
      <c r="I40" s="118"/>
    </row>
    <row r="41" spans="1:9" s="119" customFormat="1" ht="61.5" hidden="1" customHeight="1">
      <c r="A41" s="127" t="s">
        <v>742</v>
      </c>
      <c r="B41" s="86">
        <v>757</v>
      </c>
      <c r="C41" s="83" t="s">
        <v>37</v>
      </c>
      <c r="D41" s="83" t="s">
        <v>114</v>
      </c>
      <c r="E41" s="83" t="s">
        <v>716</v>
      </c>
      <c r="F41" s="83"/>
      <c r="G41" s="66">
        <f>G42</f>
        <v>0</v>
      </c>
      <c r="H41" s="66">
        <f>H42</f>
        <v>0</v>
      </c>
      <c r="I41" s="118"/>
    </row>
    <row r="42" spans="1:9" s="119" customFormat="1" ht="38.25" hidden="1">
      <c r="A42" s="85" t="s">
        <v>42</v>
      </c>
      <c r="B42" s="86">
        <v>757</v>
      </c>
      <c r="C42" s="83" t="s">
        <v>37</v>
      </c>
      <c r="D42" s="83" t="s">
        <v>114</v>
      </c>
      <c r="E42" s="83" t="s">
        <v>716</v>
      </c>
      <c r="F42" s="83" t="s">
        <v>43</v>
      </c>
      <c r="G42" s="66">
        <f>G43</f>
        <v>0</v>
      </c>
      <c r="H42" s="66">
        <f>H43</f>
        <v>0</v>
      </c>
      <c r="I42" s="118"/>
    </row>
    <row r="43" spans="1:9" s="119" customFormat="1" hidden="1">
      <c r="A43" s="85" t="s">
        <v>44</v>
      </c>
      <c r="B43" s="86">
        <v>757</v>
      </c>
      <c r="C43" s="83" t="s">
        <v>37</v>
      </c>
      <c r="D43" s="83" t="s">
        <v>114</v>
      </c>
      <c r="E43" s="83" t="s">
        <v>716</v>
      </c>
      <c r="F43" s="83" t="s">
        <v>45</v>
      </c>
      <c r="G43" s="66"/>
      <c r="H43" s="66"/>
      <c r="I43" s="118"/>
    </row>
    <row r="44" spans="1:9" ht="38.25">
      <c r="A44" s="85" t="s">
        <v>420</v>
      </c>
      <c r="B44" s="86">
        <v>757</v>
      </c>
      <c r="C44" s="83" t="s">
        <v>37</v>
      </c>
      <c r="D44" s="83" t="s">
        <v>114</v>
      </c>
      <c r="E44" s="83" t="s">
        <v>788</v>
      </c>
      <c r="F44" s="83"/>
      <c r="G44" s="66">
        <f>G45</f>
        <v>513832</v>
      </c>
      <c r="H44" s="66">
        <f>H45</f>
        <v>513832</v>
      </c>
    </row>
    <row r="45" spans="1:9" ht="38.25">
      <c r="A45" s="85" t="s">
        <v>42</v>
      </c>
      <c r="B45" s="86">
        <v>757</v>
      </c>
      <c r="C45" s="83" t="s">
        <v>37</v>
      </c>
      <c r="D45" s="83" t="s">
        <v>114</v>
      </c>
      <c r="E45" s="83" t="s">
        <v>788</v>
      </c>
      <c r="F45" s="83" t="s">
        <v>43</v>
      </c>
      <c r="G45" s="66">
        <f>G46</f>
        <v>513832</v>
      </c>
      <c r="H45" s="66">
        <f>H46</f>
        <v>513832</v>
      </c>
    </row>
    <row r="46" spans="1:9">
      <c r="A46" s="85" t="s">
        <v>44</v>
      </c>
      <c r="B46" s="86">
        <v>757</v>
      </c>
      <c r="C46" s="83" t="s">
        <v>37</v>
      </c>
      <c r="D46" s="83" t="s">
        <v>114</v>
      </c>
      <c r="E46" s="83" t="s">
        <v>788</v>
      </c>
      <c r="F46" s="83" t="s">
        <v>45</v>
      </c>
      <c r="G46" s="66">
        <v>513832</v>
      </c>
      <c r="H46" s="66">
        <v>513832</v>
      </c>
    </row>
    <row r="47" spans="1:9" ht="54.75" hidden="1" customHeight="1">
      <c r="A47" s="138" t="s">
        <v>596</v>
      </c>
      <c r="B47" s="86">
        <v>757</v>
      </c>
      <c r="C47" s="83" t="s">
        <v>37</v>
      </c>
      <c r="D47" s="83" t="s">
        <v>114</v>
      </c>
      <c r="E47" s="83" t="s">
        <v>3</v>
      </c>
      <c r="F47" s="86"/>
      <c r="G47" s="126">
        <f>G49</f>
        <v>0</v>
      </c>
      <c r="H47" s="126">
        <f>H49</f>
        <v>0</v>
      </c>
    </row>
    <row r="48" spans="1:9" ht="57.75" hidden="1" customHeight="1">
      <c r="A48" s="85" t="s">
        <v>58</v>
      </c>
      <c r="B48" s="86">
        <v>757</v>
      </c>
      <c r="C48" s="83" t="s">
        <v>37</v>
      </c>
      <c r="D48" s="83" t="s">
        <v>114</v>
      </c>
      <c r="E48" s="83" t="s">
        <v>59</v>
      </c>
      <c r="F48" s="83"/>
      <c r="G48" s="66">
        <f>G49</f>
        <v>0</v>
      </c>
      <c r="H48" s="66">
        <f>H49</f>
        <v>0</v>
      </c>
    </row>
    <row r="49" spans="1:8" ht="38.25" hidden="1">
      <c r="A49" s="85" t="s">
        <v>42</v>
      </c>
      <c r="B49" s="86">
        <v>757</v>
      </c>
      <c r="C49" s="83" t="s">
        <v>37</v>
      </c>
      <c r="D49" s="83" t="s">
        <v>114</v>
      </c>
      <c r="E49" s="83" t="s">
        <v>59</v>
      </c>
      <c r="F49" s="83" t="s">
        <v>43</v>
      </c>
      <c r="G49" s="66">
        <f>G50</f>
        <v>0</v>
      </c>
      <c r="H49" s="66">
        <f>H50</f>
        <v>0</v>
      </c>
    </row>
    <row r="50" spans="1:8" ht="19.5" hidden="1" customHeight="1">
      <c r="A50" s="85" t="s">
        <v>44</v>
      </c>
      <c r="B50" s="86">
        <v>757</v>
      </c>
      <c r="C50" s="83" t="s">
        <v>37</v>
      </c>
      <c r="D50" s="83" t="s">
        <v>114</v>
      </c>
      <c r="E50" s="83" t="s">
        <v>59</v>
      </c>
      <c r="F50" s="83" t="s">
        <v>45</v>
      </c>
      <c r="G50" s="66"/>
      <c r="H50" s="66"/>
    </row>
    <row r="51" spans="1:8" ht="31.5" customHeight="1">
      <c r="A51" s="85" t="s">
        <v>233</v>
      </c>
      <c r="B51" s="86">
        <v>757</v>
      </c>
      <c r="C51" s="83" t="s">
        <v>37</v>
      </c>
      <c r="D51" s="83" t="s">
        <v>114</v>
      </c>
      <c r="E51" s="83" t="s">
        <v>457</v>
      </c>
      <c r="F51" s="83"/>
      <c r="G51" s="66">
        <f>G52</f>
        <v>16079186.289999999</v>
      </c>
      <c r="H51" s="66">
        <f>H52</f>
        <v>16079186.289999999</v>
      </c>
    </row>
    <row r="52" spans="1:8" ht="38.25">
      <c r="A52" s="85" t="s">
        <v>42</v>
      </c>
      <c r="B52" s="86">
        <v>757</v>
      </c>
      <c r="C52" s="83" t="s">
        <v>37</v>
      </c>
      <c r="D52" s="83" t="s">
        <v>114</v>
      </c>
      <c r="E52" s="83" t="s">
        <v>457</v>
      </c>
      <c r="F52" s="83" t="s">
        <v>43</v>
      </c>
      <c r="G52" s="66">
        <f>G53</f>
        <v>16079186.289999999</v>
      </c>
      <c r="H52" s="66">
        <f>H53</f>
        <v>16079186.289999999</v>
      </c>
    </row>
    <row r="53" spans="1:8" ht="19.5" customHeight="1">
      <c r="A53" s="85" t="s">
        <v>44</v>
      </c>
      <c r="B53" s="86">
        <v>757</v>
      </c>
      <c r="C53" s="83" t="s">
        <v>37</v>
      </c>
      <c r="D53" s="83" t="s">
        <v>114</v>
      </c>
      <c r="E53" s="83" t="s">
        <v>457</v>
      </c>
      <c r="F53" s="83" t="s">
        <v>45</v>
      </c>
      <c r="G53" s="66">
        <v>16079186.289999999</v>
      </c>
      <c r="H53" s="66">
        <v>16079186.289999999</v>
      </c>
    </row>
    <row r="54" spans="1:8" ht="25.5" hidden="1">
      <c r="A54" s="85" t="s">
        <v>293</v>
      </c>
      <c r="B54" s="86">
        <v>757</v>
      </c>
      <c r="C54" s="83" t="s">
        <v>37</v>
      </c>
      <c r="D54" s="83" t="s">
        <v>114</v>
      </c>
      <c r="E54" s="83" t="s">
        <v>296</v>
      </c>
      <c r="F54" s="83"/>
      <c r="G54" s="66">
        <f>G55</f>
        <v>0</v>
      </c>
      <c r="H54" s="66">
        <f>H55</f>
        <v>0</v>
      </c>
    </row>
    <row r="55" spans="1:8" ht="38.25" hidden="1">
      <c r="A55" s="85" t="s">
        <v>42</v>
      </c>
      <c r="B55" s="86">
        <v>757</v>
      </c>
      <c r="C55" s="83" t="s">
        <v>37</v>
      </c>
      <c r="D55" s="83" t="s">
        <v>114</v>
      </c>
      <c r="E55" s="83" t="s">
        <v>296</v>
      </c>
      <c r="F55" s="83" t="s">
        <v>43</v>
      </c>
      <c r="G55" s="66">
        <f>G56</f>
        <v>0</v>
      </c>
      <c r="H55" s="66">
        <f>H56</f>
        <v>0</v>
      </c>
    </row>
    <row r="56" spans="1:8" ht="19.5" hidden="1" customHeight="1">
      <c r="A56" s="85" t="s">
        <v>44</v>
      </c>
      <c r="B56" s="86">
        <v>757</v>
      </c>
      <c r="C56" s="83" t="s">
        <v>37</v>
      </c>
      <c r="D56" s="83" t="s">
        <v>114</v>
      </c>
      <c r="E56" s="83" t="s">
        <v>296</v>
      </c>
      <c r="F56" s="83" t="s">
        <v>45</v>
      </c>
      <c r="G56" s="66"/>
      <c r="H56" s="66"/>
    </row>
    <row r="57" spans="1:8" ht="78.75" customHeight="1">
      <c r="A57" s="85" t="s">
        <v>574</v>
      </c>
      <c r="B57" s="86">
        <v>757</v>
      </c>
      <c r="C57" s="83" t="s">
        <v>37</v>
      </c>
      <c r="D57" s="83" t="s">
        <v>114</v>
      </c>
      <c r="E57" s="83" t="s">
        <v>789</v>
      </c>
      <c r="F57" s="83"/>
      <c r="G57" s="66">
        <f>G58</f>
        <v>726900</v>
      </c>
      <c r="H57" s="66">
        <f>H58</f>
        <v>726900</v>
      </c>
    </row>
    <row r="58" spans="1:8" ht="31.5" customHeight="1">
      <c r="A58" s="85" t="s">
        <v>42</v>
      </c>
      <c r="B58" s="86">
        <v>757</v>
      </c>
      <c r="C58" s="83" t="s">
        <v>37</v>
      </c>
      <c r="D58" s="83" t="s">
        <v>114</v>
      </c>
      <c r="E58" s="83" t="s">
        <v>789</v>
      </c>
      <c r="F58" s="83" t="s">
        <v>43</v>
      </c>
      <c r="G58" s="66">
        <f>G59</f>
        <v>726900</v>
      </c>
      <c r="H58" s="66">
        <f>H59</f>
        <v>726900</v>
      </c>
    </row>
    <row r="59" spans="1:8" ht="19.5" customHeight="1">
      <c r="A59" s="85" t="s">
        <v>44</v>
      </c>
      <c r="B59" s="86">
        <v>757</v>
      </c>
      <c r="C59" s="83" t="s">
        <v>37</v>
      </c>
      <c r="D59" s="83" t="s">
        <v>114</v>
      </c>
      <c r="E59" s="83" t="s">
        <v>789</v>
      </c>
      <c r="F59" s="83" t="s">
        <v>45</v>
      </c>
      <c r="G59" s="66">
        <v>726900</v>
      </c>
      <c r="H59" s="66">
        <v>726900</v>
      </c>
    </row>
    <row r="60" spans="1:8" ht="19.5" customHeight="1">
      <c r="A60" s="85" t="s">
        <v>397</v>
      </c>
      <c r="B60" s="86">
        <v>757</v>
      </c>
      <c r="C60" s="83" t="s">
        <v>37</v>
      </c>
      <c r="D60" s="83" t="s">
        <v>114</v>
      </c>
      <c r="E60" s="83" t="s">
        <v>509</v>
      </c>
      <c r="F60" s="83"/>
      <c r="G60" s="66">
        <f t="shared" ref="G60:H62" si="1">G61</f>
        <v>40000</v>
      </c>
      <c r="H60" s="66">
        <f t="shared" si="1"/>
        <v>40000</v>
      </c>
    </row>
    <row r="61" spans="1:8" ht="25.5" customHeight="1">
      <c r="A61" s="85" t="s">
        <v>397</v>
      </c>
      <c r="B61" s="86">
        <v>757</v>
      </c>
      <c r="C61" s="83" t="s">
        <v>37</v>
      </c>
      <c r="D61" s="83" t="s">
        <v>114</v>
      </c>
      <c r="E61" s="83" t="s">
        <v>599</v>
      </c>
      <c r="F61" s="83"/>
      <c r="G61" s="66">
        <f t="shared" si="1"/>
        <v>40000</v>
      </c>
      <c r="H61" s="66">
        <f t="shared" si="1"/>
        <v>40000</v>
      </c>
    </row>
    <row r="62" spans="1:8" ht="29.25" customHeight="1">
      <c r="A62" s="85" t="s">
        <v>42</v>
      </c>
      <c r="B62" s="86">
        <v>757</v>
      </c>
      <c r="C62" s="83" t="s">
        <v>37</v>
      </c>
      <c r="D62" s="83" t="s">
        <v>114</v>
      </c>
      <c r="E62" s="83" t="s">
        <v>599</v>
      </c>
      <c r="F62" s="83" t="s">
        <v>43</v>
      </c>
      <c r="G62" s="66">
        <f t="shared" si="1"/>
        <v>40000</v>
      </c>
      <c r="H62" s="66">
        <f t="shared" si="1"/>
        <v>40000</v>
      </c>
    </row>
    <row r="63" spans="1:8" ht="19.5" customHeight="1">
      <c r="A63" s="85" t="s">
        <v>44</v>
      </c>
      <c r="B63" s="86">
        <v>757</v>
      </c>
      <c r="C63" s="83" t="s">
        <v>37</v>
      </c>
      <c r="D63" s="83" t="s">
        <v>114</v>
      </c>
      <c r="E63" s="83" t="s">
        <v>599</v>
      </c>
      <c r="F63" s="83" t="s">
        <v>45</v>
      </c>
      <c r="G63" s="66">
        <v>40000</v>
      </c>
      <c r="H63" s="66">
        <v>40000</v>
      </c>
    </row>
    <row r="64" spans="1:8" ht="19.5" customHeight="1">
      <c r="A64" s="85"/>
      <c r="B64" s="86"/>
      <c r="C64" s="83"/>
      <c r="D64" s="83"/>
      <c r="E64" s="83"/>
      <c r="F64" s="83"/>
      <c r="G64" s="66"/>
      <c r="H64" s="66"/>
    </row>
    <row r="65" spans="1:16" ht="14.25" customHeight="1">
      <c r="A65" s="85" t="s">
        <v>607</v>
      </c>
      <c r="B65" s="86">
        <v>757</v>
      </c>
      <c r="C65" s="83" t="s">
        <v>37</v>
      </c>
      <c r="D65" s="83" t="s">
        <v>37</v>
      </c>
      <c r="E65" s="83"/>
      <c r="F65" s="86"/>
      <c r="G65" s="66">
        <f>G73+G66+G87+G94</f>
        <v>1770080</v>
      </c>
      <c r="H65" s="66">
        <f>H73+H66+H87+H94</f>
        <v>1770079</v>
      </c>
      <c r="P65" s="69"/>
    </row>
    <row r="66" spans="1:16" ht="33.75" customHeight="1">
      <c r="A66" s="85" t="s">
        <v>188</v>
      </c>
      <c r="B66" s="86">
        <v>757</v>
      </c>
      <c r="C66" s="83" t="s">
        <v>37</v>
      </c>
      <c r="D66" s="83" t="s">
        <v>37</v>
      </c>
      <c r="E66" s="83" t="s">
        <v>450</v>
      </c>
      <c r="F66" s="86"/>
      <c r="G66" s="66">
        <f>G67+G70</f>
        <v>1119100</v>
      </c>
      <c r="H66" s="66">
        <f>H67+H70</f>
        <v>1119100</v>
      </c>
    </row>
    <row r="67" spans="1:16" s="119" customFormat="1" ht="25.5">
      <c r="A67" s="127" t="s">
        <v>261</v>
      </c>
      <c r="B67" s="86">
        <v>757</v>
      </c>
      <c r="C67" s="83" t="s">
        <v>37</v>
      </c>
      <c r="D67" s="83" t="s">
        <v>37</v>
      </c>
      <c r="E67" s="83" t="s">
        <v>323</v>
      </c>
      <c r="F67" s="83"/>
      <c r="G67" s="66">
        <f>G68</f>
        <v>1109700</v>
      </c>
      <c r="H67" s="66">
        <f>H68</f>
        <v>1109700</v>
      </c>
      <c r="I67" s="118"/>
    </row>
    <row r="68" spans="1:16" s="119" customFormat="1" ht="38.25">
      <c r="A68" s="85" t="s">
        <v>42</v>
      </c>
      <c r="B68" s="86">
        <v>757</v>
      </c>
      <c r="C68" s="83" t="s">
        <v>37</v>
      </c>
      <c r="D68" s="83" t="s">
        <v>37</v>
      </c>
      <c r="E68" s="83" t="s">
        <v>323</v>
      </c>
      <c r="F68" s="83" t="s">
        <v>43</v>
      </c>
      <c r="G68" s="66">
        <f>G69</f>
        <v>1109700</v>
      </c>
      <c r="H68" s="66">
        <f>H69</f>
        <v>1109700</v>
      </c>
      <c r="I68" s="118"/>
    </row>
    <row r="69" spans="1:16" s="119" customFormat="1">
      <c r="A69" s="85" t="s">
        <v>44</v>
      </c>
      <c r="B69" s="86">
        <v>757</v>
      </c>
      <c r="C69" s="83" t="s">
        <v>37</v>
      </c>
      <c r="D69" s="83" t="s">
        <v>37</v>
      </c>
      <c r="E69" s="83" t="s">
        <v>323</v>
      </c>
      <c r="F69" s="83" t="s">
        <v>45</v>
      </c>
      <c r="G69" s="66">
        <v>1109700</v>
      </c>
      <c r="H69" s="66">
        <v>1109700</v>
      </c>
      <c r="I69" s="118"/>
    </row>
    <row r="70" spans="1:16" s="119" customFormat="1" ht="30" customHeight="1">
      <c r="A70" s="127" t="s">
        <v>717</v>
      </c>
      <c r="B70" s="86">
        <v>757</v>
      </c>
      <c r="C70" s="83" t="s">
        <v>37</v>
      </c>
      <c r="D70" s="83" t="s">
        <v>37</v>
      </c>
      <c r="E70" s="83" t="s">
        <v>453</v>
      </c>
      <c r="F70" s="83"/>
      <c r="G70" s="66">
        <f>G71</f>
        <v>9400</v>
      </c>
      <c r="H70" s="66">
        <f>H71</f>
        <v>9400</v>
      </c>
      <c r="I70" s="118"/>
    </row>
    <row r="71" spans="1:16" s="119" customFormat="1" ht="38.25">
      <c r="A71" s="85" t="s">
        <v>42</v>
      </c>
      <c r="B71" s="86">
        <v>757</v>
      </c>
      <c r="C71" s="83" t="s">
        <v>37</v>
      </c>
      <c r="D71" s="83" t="s">
        <v>37</v>
      </c>
      <c r="E71" s="83" t="s">
        <v>453</v>
      </c>
      <c r="F71" s="83" t="s">
        <v>43</v>
      </c>
      <c r="G71" s="66">
        <f>G72</f>
        <v>9400</v>
      </c>
      <c r="H71" s="66">
        <f>H72</f>
        <v>9400</v>
      </c>
      <c r="I71" s="118"/>
    </row>
    <row r="72" spans="1:16" s="119" customFormat="1">
      <c r="A72" s="85" t="s">
        <v>44</v>
      </c>
      <c r="B72" s="86">
        <v>757</v>
      </c>
      <c r="C72" s="83" t="s">
        <v>37</v>
      </c>
      <c r="D72" s="83" t="s">
        <v>37</v>
      </c>
      <c r="E72" s="83" t="s">
        <v>453</v>
      </c>
      <c r="F72" s="83" t="s">
        <v>45</v>
      </c>
      <c r="G72" s="66">
        <v>9400</v>
      </c>
      <c r="H72" s="66">
        <v>9400</v>
      </c>
      <c r="I72" s="118"/>
    </row>
    <row r="73" spans="1:16" s="119" customFormat="1" ht="25.5">
      <c r="A73" s="85" t="s">
        <v>49</v>
      </c>
      <c r="B73" s="86">
        <v>757</v>
      </c>
      <c r="C73" s="83" t="s">
        <v>37</v>
      </c>
      <c r="D73" s="83" t="s">
        <v>37</v>
      </c>
      <c r="E73" s="83" t="s">
        <v>459</v>
      </c>
      <c r="F73" s="83"/>
      <c r="G73" s="66">
        <f>G84+G96</f>
        <v>650980</v>
      </c>
      <c r="H73" s="66">
        <f>H84+H96</f>
        <v>650979</v>
      </c>
      <c r="I73" s="118"/>
    </row>
    <row r="74" spans="1:16" s="119" customFormat="1" ht="38.25" hidden="1">
      <c r="A74" s="85" t="s">
        <v>538</v>
      </c>
      <c r="B74" s="86">
        <v>757</v>
      </c>
      <c r="C74" s="83" t="s">
        <v>37</v>
      </c>
      <c r="D74" s="83" t="s">
        <v>37</v>
      </c>
      <c r="E74" s="83" t="s">
        <v>169</v>
      </c>
      <c r="F74" s="83"/>
      <c r="G74" s="66">
        <f>G75+G77+G79</f>
        <v>0</v>
      </c>
      <c r="H74" s="66">
        <f>H75+H77+H79</f>
        <v>0</v>
      </c>
      <c r="I74" s="118"/>
    </row>
    <row r="75" spans="1:16" s="119" customFormat="1" ht="25.5" hidden="1">
      <c r="A75" s="85" t="s">
        <v>51</v>
      </c>
      <c r="B75" s="86">
        <v>757</v>
      </c>
      <c r="C75" s="83" t="s">
        <v>37</v>
      </c>
      <c r="D75" s="83" t="s">
        <v>37</v>
      </c>
      <c r="E75" s="83" t="s">
        <v>169</v>
      </c>
      <c r="F75" s="83" t="s">
        <v>52</v>
      </c>
      <c r="G75" s="66">
        <f>G76</f>
        <v>0</v>
      </c>
      <c r="H75" s="66">
        <f>H76</f>
        <v>0</v>
      </c>
      <c r="I75" s="118"/>
    </row>
    <row r="76" spans="1:16" s="119" customFormat="1" ht="38.25" hidden="1">
      <c r="A76" s="85" t="s">
        <v>53</v>
      </c>
      <c r="B76" s="86">
        <v>757</v>
      </c>
      <c r="C76" s="83" t="s">
        <v>37</v>
      </c>
      <c r="D76" s="83" t="s">
        <v>37</v>
      </c>
      <c r="E76" s="83" t="s">
        <v>169</v>
      </c>
      <c r="F76" s="83" t="s">
        <v>54</v>
      </c>
      <c r="G76" s="66"/>
      <c r="H76" s="66"/>
      <c r="I76" s="118"/>
    </row>
    <row r="77" spans="1:16" s="73" customFormat="1" hidden="1">
      <c r="A77" s="85" t="s">
        <v>380</v>
      </c>
      <c r="B77" s="86">
        <v>757</v>
      </c>
      <c r="C77" s="83" t="s">
        <v>37</v>
      </c>
      <c r="D77" s="83" t="s">
        <v>37</v>
      </c>
      <c r="E77" s="83" t="s">
        <v>169</v>
      </c>
      <c r="F77" s="83" t="s">
        <v>381</v>
      </c>
      <c r="G77" s="66">
        <f>G78</f>
        <v>0</v>
      </c>
      <c r="H77" s="66">
        <f>H78</f>
        <v>0</v>
      </c>
      <c r="I77" s="72"/>
    </row>
    <row r="78" spans="1:16" s="73" customFormat="1" hidden="1">
      <c r="A78" s="85" t="s">
        <v>398</v>
      </c>
      <c r="B78" s="86">
        <v>757</v>
      </c>
      <c r="C78" s="83" t="s">
        <v>37</v>
      </c>
      <c r="D78" s="83" t="s">
        <v>37</v>
      </c>
      <c r="E78" s="83" t="s">
        <v>169</v>
      </c>
      <c r="F78" s="83" t="s">
        <v>399</v>
      </c>
      <c r="G78" s="66"/>
      <c r="H78" s="66"/>
      <c r="I78" s="72"/>
    </row>
    <row r="79" spans="1:16" s="119" customFormat="1" ht="38.25" hidden="1">
      <c r="A79" s="85" t="s">
        <v>42</v>
      </c>
      <c r="B79" s="86">
        <v>757</v>
      </c>
      <c r="C79" s="83" t="s">
        <v>37</v>
      </c>
      <c r="D79" s="83" t="s">
        <v>37</v>
      </c>
      <c r="E79" s="83" t="s">
        <v>169</v>
      </c>
      <c r="F79" s="83" t="s">
        <v>43</v>
      </c>
      <c r="G79" s="66">
        <f>G80</f>
        <v>0</v>
      </c>
      <c r="H79" s="66">
        <f>H80</f>
        <v>0</v>
      </c>
      <c r="I79" s="118"/>
    </row>
    <row r="80" spans="1:16" s="119" customFormat="1" hidden="1">
      <c r="A80" s="85" t="s">
        <v>44</v>
      </c>
      <c r="B80" s="86">
        <v>757</v>
      </c>
      <c r="C80" s="83" t="s">
        <v>37</v>
      </c>
      <c r="D80" s="83" t="s">
        <v>37</v>
      </c>
      <c r="E80" s="83" t="s">
        <v>169</v>
      </c>
      <c r="F80" s="83" t="s">
        <v>45</v>
      </c>
      <c r="G80" s="66"/>
      <c r="H80" s="66"/>
      <c r="I80" s="118"/>
    </row>
    <row r="81" spans="1:9" s="73" customFormat="1" ht="38.25" hidden="1">
      <c r="A81" s="85" t="s">
        <v>239</v>
      </c>
      <c r="B81" s="86">
        <v>757</v>
      </c>
      <c r="C81" s="83" t="s">
        <v>37</v>
      </c>
      <c r="D81" s="83" t="s">
        <v>37</v>
      </c>
      <c r="E81" s="83" t="s">
        <v>238</v>
      </c>
      <c r="F81" s="83"/>
      <c r="G81" s="66">
        <f>G82</f>
        <v>0</v>
      </c>
      <c r="H81" s="66">
        <f>H82</f>
        <v>0</v>
      </c>
      <c r="I81" s="72"/>
    </row>
    <row r="82" spans="1:9" s="119" customFormat="1" ht="38.25" hidden="1">
      <c r="A82" s="85" t="s">
        <v>42</v>
      </c>
      <c r="B82" s="86">
        <v>757</v>
      </c>
      <c r="C82" s="83" t="s">
        <v>37</v>
      </c>
      <c r="D82" s="83" t="s">
        <v>37</v>
      </c>
      <c r="E82" s="83" t="s">
        <v>238</v>
      </c>
      <c r="F82" s="83" t="s">
        <v>43</v>
      </c>
      <c r="G82" s="66">
        <f>G83</f>
        <v>0</v>
      </c>
      <c r="H82" s="66">
        <f>H83</f>
        <v>0</v>
      </c>
      <c r="I82" s="118"/>
    </row>
    <row r="83" spans="1:9" s="119" customFormat="1" hidden="1">
      <c r="A83" s="85" t="s">
        <v>44</v>
      </c>
      <c r="B83" s="86">
        <v>757</v>
      </c>
      <c r="C83" s="83" t="s">
        <v>37</v>
      </c>
      <c r="D83" s="83" t="s">
        <v>37</v>
      </c>
      <c r="E83" s="83" t="s">
        <v>238</v>
      </c>
      <c r="F83" s="83" t="s">
        <v>45</v>
      </c>
      <c r="G83" s="66"/>
      <c r="H83" s="66"/>
      <c r="I83" s="118"/>
    </row>
    <row r="84" spans="1:9" s="119" customFormat="1" ht="25.5">
      <c r="A84" s="85" t="s">
        <v>722</v>
      </c>
      <c r="B84" s="86">
        <v>757</v>
      </c>
      <c r="C84" s="83" t="s">
        <v>37</v>
      </c>
      <c r="D84" s="83" t="s">
        <v>37</v>
      </c>
      <c r="E84" s="83" t="s">
        <v>460</v>
      </c>
      <c r="F84" s="83"/>
      <c r="G84" s="66">
        <f>G85+G91</f>
        <v>25000</v>
      </c>
      <c r="H84" s="66">
        <f>H85+H91</f>
        <v>24999</v>
      </c>
      <c r="I84" s="118"/>
    </row>
    <row r="85" spans="1:9" s="119" customFormat="1" ht="25.5">
      <c r="A85" s="85" t="s">
        <v>51</v>
      </c>
      <c r="B85" s="86">
        <v>757</v>
      </c>
      <c r="C85" s="83" t="s">
        <v>37</v>
      </c>
      <c r="D85" s="83" t="s">
        <v>37</v>
      </c>
      <c r="E85" s="83" t="s">
        <v>460</v>
      </c>
      <c r="F85" s="83" t="s">
        <v>52</v>
      </c>
      <c r="G85" s="66">
        <f>G86</f>
        <v>14000</v>
      </c>
      <c r="H85" s="66">
        <f>H86</f>
        <v>13999</v>
      </c>
      <c r="I85" s="118"/>
    </row>
    <row r="86" spans="1:9" s="119" customFormat="1" ht="38.25">
      <c r="A86" s="85" t="s">
        <v>53</v>
      </c>
      <c r="B86" s="86">
        <v>757</v>
      </c>
      <c r="C86" s="83" t="s">
        <v>37</v>
      </c>
      <c r="D86" s="83" t="s">
        <v>37</v>
      </c>
      <c r="E86" s="83" t="s">
        <v>460</v>
      </c>
      <c r="F86" s="83" t="s">
        <v>54</v>
      </c>
      <c r="G86" s="66">
        <v>14000</v>
      </c>
      <c r="H86" s="66">
        <v>13999</v>
      </c>
      <c r="I86" s="118"/>
    </row>
    <row r="87" spans="1:9" s="119" customFormat="1" ht="25.5" hidden="1">
      <c r="A87" s="85" t="s">
        <v>540</v>
      </c>
      <c r="B87" s="86">
        <v>757</v>
      </c>
      <c r="C87" s="83" t="s">
        <v>37</v>
      </c>
      <c r="D87" s="83" t="s">
        <v>37</v>
      </c>
      <c r="E87" s="83" t="s">
        <v>539</v>
      </c>
      <c r="F87" s="83"/>
      <c r="G87" s="66">
        <f t="shared" ref="G87:H89" si="2">G88</f>
        <v>0</v>
      </c>
      <c r="H87" s="66">
        <f t="shared" si="2"/>
        <v>0</v>
      </c>
      <c r="I87" s="118"/>
    </row>
    <row r="88" spans="1:9" s="119" customFormat="1" ht="38.25" hidden="1">
      <c r="A88" s="85" t="s">
        <v>538</v>
      </c>
      <c r="B88" s="86">
        <v>757</v>
      </c>
      <c r="C88" s="83" t="s">
        <v>37</v>
      </c>
      <c r="D88" s="83" t="s">
        <v>37</v>
      </c>
      <c r="E88" s="83" t="s">
        <v>537</v>
      </c>
      <c r="F88" s="83"/>
      <c r="G88" s="66">
        <f t="shared" si="2"/>
        <v>0</v>
      </c>
      <c r="H88" s="66">
        <f t="shared" si="2"/>
        <v>0</v>
      </c>
      <c r="I88" s="118"/>
    </row>
    <row r="89" spans="1:9" s="119" customFormat="1" ht="25.5" hidden="1">
      <c r="A89" s="85" t="s">
        <v>51</v>
      </c>
      <c r="B89" s="86">
        <v>757</v>
      </c>
      <c r="C89" s="83" t="s">
        <v>37</v>
      </c>
      <c r="D89" s="83" t="s">
        <v>37</v>
      </c>
      <c r="E89" s="83" t="s">
        <v>537</v>
      </c>
      <c r="F89" s="83" t="s">
        <v>52</v>
      </c>
      <c r="G89" s="66">
        <f t="shared" si="2"/>
        <v>0</v>
      </c>
      <c r="H89" s="66">
        <f t="shared" si="2"/>
        <v>0</v>
      </c>
      <c r="I89" s="118"/>
    </row>
    <row r="90" spans="1:9" s="119" customFormat="1" ht="38.25" hidden="1">
      <c r="A90" s="85" t="s">
        <v>53</v>
      </c>
      <c r="B90" s="86">
        <v>757</v>
      </c>
      <c r="C90" s="83" t="s">
        <v>37</v>
      </c>
      <c r="D90" s="83" t="s">
        <v>37</v>
      </c>
      <c r="E90" s="83" t="s">
        <v>537</v>
      </c>
      <c r="F90" s="83" t="s">
        <v>54</v>
      </c>
      <c r="G90" s="66"/>
      <c r="H90" s="66"/>
      <c r="I90" s="118"/>
    </row>
    <row r="91" spans="1:9" s="119" customFormat="1" ht="38.25">
      <c r="A91" s="85" t="s">
        <v>42</v>
      </c>
      <c r="B91" s="86">
        <v>757</v>
      </c>
      <c r="C91" s="83" t="s">
        <v>37</v>
      </c>
      <c r="D91" s="83" t="s">
        <v>37</v>
      </c>
      <c r="E91" s="83" t="s">
        <v>460</v>
      </c>
      <c r="F91" s="83" t="s">
        <v>43</v>
      </c>
      <c r="G91" s="66">
        <f>G92</f>
        <v>11000</v>
      </c>
      <c r="H91" s="66">
        <f>H92</f>
        <v>11000</v>
      </c>
      <c r="I91" s="118"/>
    </row>
    <row r="92" spans="1:9" s="119" customFormat="1">
      <c r="A92" s="85" t="s">
        <v>44</v>
      </c>
      <c r="B92" s="86">
        <v>757</v>
      </c>
      <c r="C92" s="83" t="s">
        <v>37</v>
      </c>
      <c r="D92" s="83" t="s">
        <v>37</v>
      </c>
      <c r="E92" s="83" t="s">
        <v>460</v>
      </c>
      <c r="F92" s="83" t="s">
        <v>45</v>
      </c>
      <c r="G92" s="66">
        <v>11000</v>
      </c>
      <c r="H92" s="66">
        <v>11000</v>
      </c>
      <c r="I92" s="118"/>
    </row>
    <row r="93" spans="1:9" s="119" customFormat="1" hidden="1">
      <c r="A93" s="85"/>
      <c r="B93" s="86"/>
      <c r="C93" s="83"/>
      <c r="D93" s="83"/>
      <c r="E93" s="83"/>
      <c r="F93" s="83"/>
      <c r="G93" s="66"/>
      <c r="H93" s="66"/>
      <c r="I93" s="118"/>
    </row>
    <row r="94" spans="1:9" s="119" customFormat="1" ht="25.5" hidden="1">
      <c r="A94" s="85" t="s">
        <v>335</v>
      </c>
      <c r="B94" s="86">
        <v>757</v>
      </c>
      <c r="C94" s="83" t="s">
        <v>37</v>
      </c>
      <c r="D94" s="83" t="s">
        <v>37</v>
      </c>
      <c r="E94" s="83" t="s">
        <v>539</v>
      </c>
      <c r="F94" s="83"/>
      <c r="G94" s="66">
        <f>G107</f>
        <v>0</v>
      </c>
      <c r="H94" s="66">
        <f>H107</f>
        <v>0</v>
      </c>
      <c r="I94" s="118"/>
    </row>
    <row r="95" spans="1:9" s="119" customFormat="1" ht="32.25" hidden="1" customHeight="1">
      <c r="A95" s="85"/>
      <c r="B95" s="86"/>
      <c r="C95" s="83"/>
      <c r="D95" s="83"/>
      <c r="E95" s="83"/>
      <c r="F95" s="83"/>
      <c r="G95" s="66"/>
      <c r="H95" s="66"/>
      <c r="I95" s="118"/>
    </row>
    <row r="96" spans="1:9" s="119" customFormat="1" ht="28.5" customHeight="1">
      <c r="A96" s="85" t="s">
        <v>647</v>
      </c>
      <c r="B96" s="86">
        <v>757</v>
      </c>
      <c r="C96" s="83" t="s">
        <v>37</v>
      </c>
      <c r="D96" s="83" t="s">
        <v>37</v>
      </c>
      <c r="E96" s="83" t="s">
        <v>785</v>
      </c>
      <c r="F96" s="83"/>
      <c r="G96" s="66">
        <f>G97</f>
        <v>625980</v>
      </c>
      <c r="H96" s="66">
        <f>H97</f>
        <v>625980</v>
      </c>
      <c r="I96" s="118"/>
    </row>
    <row r="97" spans="1:9" s="119" customFormat="1" ht="28.5" customHeight="1">
      <c r="A97" s="85" t="s">
        <v>647</v>
      </c>
      <c r="B97" s="86">
        <v>757</v>
      </c>
      <c r="C97" s="83" t="s">
        <v>37</v>
      </c>
      <c r="D97" s="83" t="s">
        <v>37</v>
      </c>
      <c r="E97" s="83" t="s">
        <v>785</v>
      </c>
      <c r="F97" s="83"/>
      <c r="G97" s="66">
        <f>G98+G100</f>
        <v>625980</v>
      </c>
      <c r="H97" s="66">
        <f>H98+H100</f>
        <v>625980</v>
      </c>
      <c r="I97" s="118"/>
    </row>
    <row r="98" spans="1:9" s="119" customFormat="1" ht="25.5">
      <c r="A98" s="85" t="s">
        <v>51</v>
      </c>
      <c r="B98" s="86">
        <v>757</v>
      </c>
      <c r="C98" s="83" t="s">
        <v>37</v>
      </c>
      <c r="D98" s="83" t="s">
        <v>37</v>
      </c>
      <c r="E98" s="83" t="s">
        <v>785</v>
      </c>
      <c r="F98" s="83" t="s">
        <v>52</v>
      </c>
      <c r="G98" s="66">
        <f>G99</f>
        <v>167000</v>
      </c>
      <c r="H98" s="66">
        <f>H99</f>
        <v>167000</v>
      </c>
      <c r="I98" s="118"/>
    </row>
    <row r="99" spans="1:9" s="119" customFormat="1" ht="38.25">
      <c r="A99" s="85" t="s">
        <v>53</v>
      </c>
      <c r="B99" s="86">
        <v>757</v>
      </c>
      <c r="C99" s="83" t="s">
        <v>37</v>
      </c>
      <c r="D99" s="83" t="s">
        <v>37</v>
      </c>
      <c r="E99" s="83" t="s">
        <v>785</v>
      </c>
      <c r="F99" s="83" t="s">
        <v>54</v>
      </c>
      <c r="G99" s="66">
        <v>167000</v>
      </c>
      <c r="H99" s="66">
        <v>167000</v>
      </c>
      <c r="I99" s="118"/>
    </row>
    <row r="100" spans="1:9" s="119" customFormat="1">
      <c r="A100" s="85" t="s">
        <v>380</v>
      </c>
      <c r="B100" s="86">
        <v>757</v>
      </c>
      <c r="C100" s="83" t="s">
        <v>37</v>
      </c>
      <c r="D100" s="83" t="s">
        <v>37</v>
      </c>
      <c r="E100" s="83" t="s">
        <v>785</v>
      </c>
      <c r="F100" s="83" t="s">
        <v>381</v>
      </c>
      <c r="G100" s="66">
        <f>G101</f>
        <v>458980</v>
      </c>
      <c r="H100" s="66">
        <f>H101</f>
        <v>458980</v>
      </c>
      <c r="I100" s="118"/>
    </row>
    <row r="101" spans="1:9" s="119" customFormat="1">
      <c r="A101" s="85" t="s">
        <v>398</v>
      </c>
      <c r="B101" s="86">
        <v>757</v>
      </c>
      <c r="C101" s="83" t="s">
        <v>37</v>
      </c>
      <c r="D101" s="83" t="s">
        <v>37</v>
      </c>
      <c r="E101" s="83" t="s">
        <v>785</v>
      </c>
      <c r="F101" s="83" t="s">
        <v>399</v>
      </c>
      <c r="G101" s="66">
        <v>458980</v>
      </c>
      <c r="H101" s="66">
        <v>458980</v>
      </c>
      <c r="I101" s="118"/>
    </row>
    <row r="102" spans="1:9" s="119" customFormat="1" ht="32.25" hidden="1" customHeight="1">
      <c r="A102" s="85" t="s">
        <v>647</v>
      </c>
      <c r="B102" s="86">
        <v>757</v>
      </c>
      <c r="C102" s="83" t="s">
        <v>37</v>
      </c>
      <c r="D102" s="83" t="s">
        <v>37</v>
      </c>
      <c r="E102" s="83" t="s">
        <v>351</v>
      </c>
      <c r="F102" s="83"/>
      <c r="G102" s="66">
        <f>G103+G105</f>
        <v>0</v>
      </c>
      <c r="H102" s="66">
        <f>H103+H105</f>
        <v>0</v>
      </c>
      <c r="I102" s="118"/>
    </row>
    <row r="103" spans="1:9" s="119" customFormat="1" ht="37.5" hidden="1" customHeight="1">
      <c r="A103" s="85" t="s">
        <v>647</v>
      </c>
      <c r="B103" s="86">
        <v>757</v>
      </c>
      <c r="C103" s="83" t="s">
        <v>37</v>
      </c>
      <c r="D103" s="83" t="s">
        <v>37</v>
      </c>
      <c r="E103" s="83" t="s">
        <v>337</v>
      </c>
      <c r="F103" s="83"/>
      <c r="G103" s="66">
        <f>G104</f>
        <v>0</v>
      </c>
      <c r="H103" s="66">
        <f>H104</f>
        <v>0</v>
      </c>
      <c r="I103" s="118"/>
    </row>
    <row r="104" spans="1:9" s="119" customFormat="1" hidden="1">
      <c r="A104" s="85" t="s">
        <v>44</v>
      </c>
      <c r="B104" s="86">
        <v>757</v>
      </c>
      <c r="C104" s="83" t="s">
        <v>37</v>
      </c>
      <c r="D104" s="83" t="s">
        <v>37</v>
      </c>
      <c r="E104" s="83" t="s">
        <v>337</v>
      </c>
      <c r="F104" s="83" t="s">
        <v>45</v>
      </c>
      <c r="G104" s="66">
        <f>282000-282000</f>
        <v>0</v>
      </c>
      <c r="H104" s="66">
        <f>282000-282000</f>
        <v>0</v>
      </c>
      <c r="I104" s="118"/>
    </row>
    <row r="105" spans="1:9" s="119" customFormat="1" hidden="1">
      <c r="A105" s="85" t="s">
        <v>380</v>
      </c>
      <c r="B105" s="86">
        <v>757</v>
      </c>
      <c r="C105" s="83" t="s">
        <v>37</v>
      </c>
      <c r="D105" s="83" t="s">
        <v>37</v>
      </c>
      <c r="E105" s="83" t="s">
        <v>352</v>
      </c>
      <c r="F105" s="83" t="s">
        <v>381</v>
      </c>
      <c r="G105" s="66">
        <f>G106</f>
        <v>0</v>
      </c>
      <c r="H105" s="66">
        <f>H106</f>
        <v>0</v>
      </c>
      <c r="I105" s="118"/>
    </row>
    <row r="106" spans="1:9" s="119" customFormat="1" hidden="1">
      <c r="A106" s="85" t="s">
        <v>398</v>
      </c>
      <c r="B106" s="86">
        <v>757</v>
      </c>
      <c r="C106" s="83" t="s">
        <v>37</v>
      </c>
      <c r="D106" s="83" t="s">
        <v>37</v>
      </c>
      <c r="E106" s="83" t="s">
        <v>352</v>
      </c>
      <c r="F106" s="83" t="s">
        <v>399</v>
      </c>
      <c r="G106" s="66"/>
      <c r="H106" s="66"/>
      <c r="I106" s="118"/>
    </row>
    <row r="107" spans="1:9" s="119" customFormat="1" ht="32.25" hidden="1" customHeight="1">
      <c r="A107" s="85" t="s">
        <v>647</v>
      </c>
      <c r="B107" s="86">
        <v>757</v>
      </c>
      <c r="C107" s="83" t="s">
        <v>37</v>
      </c>
      <c r="D107" s="83" t="s">
        <v>37</v>
      </c>
      <c r="E107" s="83" t="s">
        <v>336</v>
      </c>
      <c r="F107" s="83"/>
      <c r="G107" s="66">
        <f>G108+G114</f>
        <v>0</v>
      </c>
      <c r="H107" s="66">
        <f>H108+H114</f>
        <v>0</v>
      </c>
      <c r="I107" s="118"/>
    </row>
    <row r="108" spans="1:9" s="119" customFormat="1" ht="28.5" hidden="1" customHeight="1">
      <c r="A108" s="85" t="s">
        <v>647</v>
      </c>
      <c r="B108" s="86">
        <v>757</v>
      </c>
      <c r="C108" s="83" t="s">
        <v>37</v>
      </c>
      <c r="D108" s="83" t="s">
        <v>37</v>
      </c>
      <c r="E108" s="83" t="s">
        <v>334</v>
      </c>
      <c r="F108" s="83"/>
      <c r="G108" s="66">
        <f>G109</f>
        <v>0</v>
      </c>
      <c r="H108" s="66">
        <f>H109</f>
        <v>0</v>
      </c>
      <c r="I108" s="118"/>
    </row>
    <row r="109" spans="1:9" s="119" customFormat="1" ht="28.5" hidden="1" customHeight="1">
      <c r="A109" s="85" t="s">
        <v>647</v>
      </c>
      <c r="B109" s="86">
        <v>757</v>
      </c>
      <c r="C109" s="83" t="s">
        <v>37</v>
      </c>
      <c r="D109" s="83" t="s">
        <v>37</v>
      </c>
      <c r="E109" s="83" t="s">
        <v>333</v>
      </c>
      <c r="F109" s="83"/>
      <c r="G109" s="66">
        <f>G110+G112</f>
        <v>0</v>
      </c>
      <c r="H109" s="66">
        <f>H110+H112</f>
        <v>0</v>
      </c>
      <c r="I109" s="118"/>
    </row>
    <row r="110" spans="1:9" s="119" customFormat="1" hidden="1">
      <c r="A110" s="85" t="s">
        <v>44</v>
      </c>
      <c r="B110" s="86">
        <v>757</v>
      </c>
      <c r="C110" s="83" t="s">
        <v>37</v>
      </c>
      <c r="D110" s="83" t="s">
        <v>37</v>
      </c>
      <c r="E110" s="83" t="s">
        <v>333</v>
      </c>
      <c r="F110" s="83" t="s">
        <v>45</v>
      </c>
      <c r="G110" s="66"/>
      <c r="H110" s="66"/>
      <c r="I110" s="118"/>
    </row>
    <row r="111" spans="1:9" s="119" customFormat="1" hidden="1">
      <c r="A111" s="85"/>
      <c r="B111" s="86"/>
      <c r="C111" s="83"/>
      <c r="D111" s="83"/>
      <c r="E111" s="83"/>
      <c r="F111" s="83"/>
      <c r="G111" s="66"/>
      <c r="H111" s="66"/>
      <c r="I111" s="118"/>
    </row>
    <row r="112" spans="1:9" s="119" customFormat="1" hidden="1">
      <c r="A112" s="85" t="s">
        <v>380</v>
      </c>
      <c r="B112" s="86">
        <v>757</v>
      </c>
      <c r="C112" s="83" t="s">
        <v>37</v>
      </c>
      <c r="D112" s="83" t="s">
        <v>37</v>
      </c>
      <c r="E112" s="83" t="s">
        <v>333</v>
      </c>
      <c r="F112" s="83" t="s">
        <v>381</v>
      </c>
      <c r="G112" s="66">
        <f>G113</f>
        <v>0</v>
      </c>
      <c r="H112" s="66">
        <f>H113</f>
        <v>0</v>
      </c>
      <c r="I112" s="118"/>
    </row>
    <row r="113" spans="1:9" s="119" customFormat="1" hidden="1">
      <c r="A113" s="85" t="s">
        <v>398</v>
      </c>
      <c r="B113" s="86">
        <v>757</v>
      </c>
      <c r="C113" s="83" t="s">
        <v>37</v>
      </c>
      <c r="D113" s="83" t="s">
        <v>37</v>
      </c>
      <c r="E113" s="83" t="s">
        <v>333</v>
      </c>
      <c r="F113" s="83" t="s">
        <v>399</v>
      </c>
      <c r="G113" s="66"/>
      <c r="H113" s="66"/>
      <c r="I113" s="118"/>
    </row>
    <row r="114" spans="1:9" s="119" customFormat="1" ht="32.25" hidden="1" customHeight="1">
      <c r="A114" s="85" t="s">
        <v>647</v>
      </c>
      <c r="B114" s="86">
        <v>757</v>
      </c>
      <c r="C114" s="83" t="s">
        <v>37</v>
      </c>
      <c r="D114" s="83" t="s">
        <v>37</v>
      </c>
      <c r="E114" s="83" t="s">
        <v>338</v>
      </c>
      <c r="F114" s="83"/>
      <c r="G114" s="66">
        <f>G115+G117</f>
        <v>0</v>
      </c>
      <c r="H114" s="66">
        <f>H115+H117</f>
        <v>0</v>
      </c>
      <c r="I114" s="118"/>
    </row>
    <row r="115" spans="1:9" s="119" customFormat="1" ht="37.5" hidden="1" customHeight="1">
      <c r="A115" s="85" t="s">
        <v>647</v>
      </c>
      <c r="B115" s="86">
        <v>757</v>
      </c>
      <c r="C115" s="83" t="s">
        <v>37</v>
      </c>
      <c r="D115" s="83" t="s">
        <v>37</v>
      </c>
      <c r="E115" s="83" t="s">
        <v>337</v>
      </c>
      <c r="F115" s="83"/>
      <c r="G115" s="66">
        <f>G116</f>
        <v>0</v>
      </c>
      <c r="H115" s="66">
        <f>H116</f>
        <v>0</v>
      </c>
      <c r="I115" s="118"/>
    </row>
    <row r="116" spans="1:9" s="119" customFormat="1" hidden="1">
      <c r="A116" s="85" t="s">
        <v>44</v>
      </c>
      <c r="B116" s="86">
        <v>757</v>
      </c>
      <c r="C116" s="83" t="s">
        <v>37</v>
      </c>
      <c r="D116" s="83" t="s">
        <v>37</v>
      </c>
      <c r="E116" s="83" t="s">
        <v>337</v>
      </c>
      <c r="F116" s="83" t="s">
        <v>45</v>
      </c>
      <c r="G116" s="66">
        <f>282000-282000</f>
        <v>0</v>
      </c>
      <c r="H116" s="66">
        <f>282000-282000</f>
        <v>0</v>
      </c>
      <c r="I116" s="118"/>
    </row>
    <row r="117" spans="1:9" s="119" customFormat="1" hidden="1">
      <c r="A117" s="85" t="s">
        <v>380</v>
      </c>
      <c r="B117" s="86">
        <v>757</v>
      </c>
      <c r="C117" s="83" t="s">
        <v>37</v>
      </c>
      <c r="D117" s="83" t="s">
        <v>37</v>
      </c>
      <c r="E117" s="83" t="s">
        <v>337</v>
      </c>
      <c r="F117" s="83" t="s">
        <v>381</v>
      </c>
      <c r="G117" s="66">
        <f>G118</f>
        <v>0</v>
      </c>
      <c r="H117" s="66">
        <f>H118</f>
        <v>0</v>
      </c>
      <c r="I117" s="118"/>
    </row>
    <row r="118" spans="1:9" s="119" customFormat="1" hidden="1">
      <c r="A118" s="85" t="s">
        <v>398</v>
      </c>
      <c r="B118" s="86">
        <v>757</v>
      </c>
      <c r="C118" s="83" t="s">
        <v>37</v>
      </c>
      <c r="D118" s="83" t="s">
        <v>37</v>
      </c>
      <c r="E118" s="83" t="s">
        <v>337</v>
      </c>
      <c r="F118" s="83" t="s">
        <v>399</v>
      </c>
      <c r="G118" s="66"/>
      <c r="H118" s="66"/>
      <c r="I118" s="118"/>
    </row>
    <row r="119" spans="1:9" s="110" customFormat="1">
      <c r="A119" s="78" t="s">
        <v>73</v>
      </c>
      <c r="B119" s="80">
        <v>757</v>
      </c>
      <c r="C119" s="121" t="s">
        <v>74</v>
      </c>
      <c r="D119" s="121"/>
      <c r="E119" s="121"/>
      <c r="F119" s="121"/>
      <c r="G119" s="160">
        <f>G120+G245</f>
        <v>109375948.16</v>
      </c>
      <c r="H119" s="160">
        <f>H120+H245</f>
        <v>109362838.78999999</v>
      </c>
      <c r="I119" s="109"/>
    </row>
    <row r="120" spans="1:9">
      <c r="A120" s="85" t="s">
        <v>75</v>
      </c>
      <c r="B120" s="86">
        <v>757</v>
      </c>
      <c r="C120" s="83" t="s">
        <v>74</v>
      </c>
      <c r="D120" s="83" t="s">
        <v>28</v>
      </c>
      <c r="E120" s="83"/>
      <c r="F120" s="83"/>
      <c r="G120" s="66">
        <f>G129+G191+G239+G121</f>
        <v>104115962.16</v>
      </c>
      <c r="H120" s="66">
        <f>H129+H191+H239+H121</f>
        <v>104103479.16</v>
      </c>
    </row>
    <row r="121" spans="1:9" s="88" customFormat="1" ht="29.25" customHeight="1">
      <c r="A121" s="90" t="s">
        <v>111</v>
      </c>
      <c r="B121" s="86">
        <v>757</v>
      </c>
      <c r="C121" s="83" t="s">
        <v>74</v>
      </c>
      <c r="D121" s="83" t="s">
        <v>28</v>
      </c>
      <c r="E121" s="83" t="s">
        <v>467</v>
      </c>
      <c r="F121" s="83"/>
      <c r="G121" s="66">
        <f>G122+G126</f>
        <v>5000</v>
      </c>
      <c r="H121" s="66">
        <f>H122+H126</f>
        <v>5000</v>
      </c>
      <c r="I121" s="87"/>
    </row>
    <row r="122" spans="1:9" s="88" customFormat="1" ht="30.75" hidden="1" customHeight="1">
      <c r="A122" s="90" t="s">
        <v>416</v>
      </c>
      <c r="B122" s="86">
        <v>757</v>
      </c>
      <c r="C122" s="83" t="s">
        <v>74</v>
      </c>
      <c r="D122" s="83" t="s">
        <v>28</v>
      </c>
      <c r="E122" s="83" t="s">
        <v>417</v>
      </c>
      <c r="F122" s="83"/>
      <c r="G122" s="66">
        <f>G123</f>
        <v>0</v>
      </c>
      <c r="H122" s="66">
        <f>H123</f>
        <v>0</v>
      </c>
      <c r="I122" s="87"/>
    </row>
    <row r="123" spans="1:9" s="88" customFormat="1" ht="36.75" hidden="1" customHeight="1">
      <c r="A123" s="85" t="s">
        <v>51</v>
      </c>
      <c r="B123" s="86">
        <v>757</v>
      </c>
      <c r="C123" s="83" t="s">
        <v>74</v>
      </c>
      <c r="D123" s="83" t="s">
        <v>28</v>
      </c>
      <c r="E123" s="83" t="s">
        <v>417</v>
      </c>
      <c r="F123" s="83" t="s">
        <v>52</v>
      </c>
      <c r="G123" s="66">
        <f>G124</f>
        <v>0</v>
      </c>
      <c r="H123" s="66">
        <f>H124</f>
        <v>0</v>
      </c>
      <c r="I123" s="87"/>
    </row>
    <row r="124" spans="1:9" s="88" customFormat="1" ht="34.5" hidden="1" customHeight="1">
      <c r="A124" s="85" t="s">
        <v>53</v>
      </c>
      <c r="B124" s="86">
        <v>757</v>
      </c>
      <c r="C124" s="83" t="s">
        <v>74</v>
      </c>
      <c r="D124" s="83" t="s">
        <v>28</v>
      </c>
      <c r="E124" s="83" t="s">
        <v>417</v>
      </c>
      <c r="F124" s="83" t="s">
        <v>54</v>
      </c>
      <c r="G124" s="66"/>
      <c r="H124" s="66"/>
      <c r="I124" s="87"/>
    </row>
    <row r="125" spans="1:9" s="88" customFormat="1" ht="12.75" hidden="1" customHeight="1">
      <c r="A125" s="90" t="s">
        <v>95</v>
      </c>
      <c r="B125" s="86">
        <v>757</v>
      </c>
      <c r="C125" s="83" t="s">
        <v>74</v>
      </c>
      <c r="D125" s="83" t="s">
        <v>28</v>
      </c>
      <c r="E125" s="83" t="s">
        <v>468</v>
      </c>
      <c r="F125" s="83" t="s">
        <v>55</v>
      </c>
      <c r="G125" s="66"/>
      <c r="H125" s="66"/>
      <c r="I125" s="87"/>
    </row>
    <row r="126" spans="1:9" s="88" customFormat="1" ht="27.75" customHeight="1">
      <c r="A126" s="90" t="s">
        <v>332</v>
      </c>
      <c r="B126" s="86">
        <v>757</v>
      </c>
      <c r="C126" s="83" t="s">
        <v>74</v>
      </c>
      <c r="D126" s="83" t="s">
        <v>28</v>
      </c>
      <c r="E126" s="83" t="s">
        <v>468</v>
      </c>
      <c r="F126" s="83"/>
      <c r="G126" s="66">
        <f>G127</f>
        <v>5000</v>
      </c>
      <c r="H126" s="66">
        <f>H127</f>
        <v>5000</v>
      </c>
      <c r="I126" s="87"/>
    </row>
    <row r="127" spans="1:9" ht="38.25">
      <c r="A127" s="85" t="s">
        <v>42</v>
      </c>
      <c r="B127" s="86">
        <v>757</v>
      </c>
      <c r="C127" s="83" t="s">
        <v>74</v>
      </c>
      <c r="D127" s="83" t="s">
        <v>28</v>
      </c>
      <c r="E127" s="83" t="s">
        <v>468</v>
      </c>
      <c r="F127" s="83" t="s">
        <v>43</v>
      </c>
      <c r="G127" s="126">
        <f>G128</f>
        <v>5000</v>
      </c>
      <c r="H127" s="126">
        <f>H128</f>
        <v>5000</v>
      </c>
    </row>
    <row r="128" spans="1:9">
      <c r="A128" s="85" t="s">
        <v>44</v>
      </c>
      <c r="B128" s="86">
        <v>757</v>
      </c>
      <c r="C128" s="83" t="s">
        <v>74</v>
      </c>
      <c r="D128" s="83" t="s">
        <v>28</v>
      </c>
      <c r="E128" s="83" t="s">
        <v>468</v>
      </c>
      <c r="F128" s="83" t="s">
        <v>45</v>
      </c>
      <c r="G128" s="126">
        <v>5000</v>
      </c>
      <c r="H128" s="126">
        <v>5000</v>
      </c>
    </row>
    <row r="129" spans="1:17" ht="38.25">
      <c r="A129" s="85" t="s">
        <v>185</v>
      </c>
      <c r="B129" s="86">
        <v>757</v>
      </c>
      <c r="C129" s="83" t="s">
        <v>74</v>
      </c>
      <c r="D129" s="83" t="s">
        <v>28</v>
      </c>
      <c r="E129" s="83" t="s">
        <v>454</v>
      </c>
      <c r="F129" s="83"/>
      <c r="G129" s="126">
        <f>G130+G138+G145+G152+G162+G159+G173+G166+G133+G141+G148+G155+G182+G187+G196+G212+G215+G221+G224+G227+G233+G230+G201+G218+G236</f>
        <v>103917386.97</v>
      </c>
      <c r="H129" s="126">
        <f>H130+H138+H145+H152+H162+H159+H173+H166+H133+H141+H148+H155+H182+H187+H196+H212+H215+H221+H224+H227+H233+H230+H201+H218+H236</f>
        <v>103904903.97</v>
      </c>
      <c r="P129" s="69"/>
      <c r="Q129" s="69"/>
    </row>
    <row r="130" spans="1:17" ht="78.75" customHeight="1">
      <c r="A130" s="85" t="s">
        <v>90</v>
      </c>
      <c r="B130" s="86">
        <v>757</v>
      </c>
      <c r="C130" s="83" t="s">
        <v>74</v>
      </c>
      <c r="D130" s="83" t="s">
        <v>28</v>
      </c>
      <c r="E130" s="83" t="s">
        <v>319</v>
      </c>
      <c r="F130" s="86"/>
      <c r="G130" s="66">
        <f>G131</f>
        <v>25600</v>
      </c>
      <c r="H130" s="66">
        <f>H131</f>
        <v>25600</v>
      </c>
    </row>
    <row r="131" spans="1:17" ht="38.25">
      <c r="A131" s="85" t="s">
        <v>42</v>
      </c>
      <c r="B131" s="86">
        <v>757</v>
      </c>
      <c r="C131" s="83" t="s">
        <v>74</v>
      </c>
      <c r="D131" s="83" t="s">
        <v>28</v>
      </c>
      <c r="E131" s="83" t="s">
        <v>319</v>
      </c>
      <c r="F131" s="83" t="s">
        <v>43</v>
      </c>
      <c r="G131" s="137">
        <f>G132</f>
        <v>25600</v>
      </c>
      <c r="H131" s="137">
        <f>H132</f>
        <v>25600</v>
      </c>
    </row>
    <row r="132" spans="1:17">
      <c r="A132" s="85" t="s">
        <v>44</v>
      </c>
      <c r="B132" s="86">
        <v>757</v>
      </c>
      <c r="C132" s="83" t="s">
        <v>74</v>
      </c>
      <c r="D132" s="83" t="s">
        <v>28</v>
      </c>
      <c r="E132" s="83" t="s">
        <v>319</v>
      </c>
      <c r="F132" s="83" t="s">
        <v>45</v>
      </c>
      <c r="G132" s="137">
        <v>25600</v>
      </c>
      <c r="H132" s="137">
        <v>25600</v>
      </c>
    </row>
    <row r="133" spans="1:17" ht="24" customHeight="1">
      <c r="A133" s="85" t="s">
        <v>576</v>
      </c>
      <c r="B133" s="86">
        <v>757</v>
      </c>
      <c r="C133" s="83" t="s">
        <v>74</v>
      </c>
      <c r="D133" s="83" t="s">
        <v>28</v>
      </c>
      <c r="E133" s="83" t="s">
        <v>575</v>
      </c>
      <c r="F133" s="86"/>
      <c r="G133" s="66">
        <f>G134+G136</f>
        <v>2948441</v>
      </c>
      <c r="H133" s="66">
        <f>H134+H136</f>
        <v>2935958</v>
      </c>
    </row>
    <row r="134" spans="1:17">
      <c r="A134" s="85" t="s">
        <v>380</v>
      </c>
      <c r="B134" s="86">
        <v>757</v>
      </c>
      <c r="C134" s="83" t="s">
        <v>74</v>
      </c>
      <c r="D134" s="83" t="s">
        <v>28</v>
      </c>
      <c r="E134" s="83" t="s">
        <v>575</v>
      </c>
      <c r="F134" s="83" t="s">
        <v>381</v>
      </c>
      <c r="G134" s="137">
        <f>G135</f>
        <v>2746600</v>
      </c>
      <c r="H134" s="137">
        <f>H135</f>
        <v>2734117</v>
      </c>
    </row>
    <row r="135" spans="1:17">
      <c r="A135" s="85" t="s">
        <v>409</v>
      </c>
      <c r="B135" s="86">
        <v>757</v>
      </c>
      <c r="C135" s="83" t="s">
        <v>74</v>
      </c>
      <c r="D135" s="83" t="s">
        <v>28</v>
      </c>
      <c r="E135" s="83" t="s">
        <v>575</v>
      </c>
      <c r="F135" s="83" t="s">
        <v>410</v>
      </c>
      <c r="G135" s="137">
        <v>2746600</v>
      </c>
      <c r="H135" s="137">
        <v>2734117</v>
      </c>
    </row>
    <row r="136" spans="1:17" ht="38.25">
      <c r="A136" s="85" t="s">
        <v>42</v>
      </c>
      <c r="B136" s="86">
        <v>757</v>
      </c>
      <c r="C136" s="83" t="s">
        <v>74</v>
      </c>
      <c r="D136" s="83" t="s">
        <v>28</v>
      </c>
      <c r="E136" s="83" t="s">
        <v>575</v>
      </c>
      <c r="F136" s="83" t="s">
        <v>43</v>
      </c>
      <c r="G136" s="126">
        <f>G137</f>
        <v>201841</v>
      </c>
      <c r="H136" s="126">
        <f>H137</f>
        <v>201841</v>
      </c>
    </row>
    <row r="137" spans="1:17">
      <c r="A137" s="85" t="s">
        <v>44</v>
      </c>
      <c r="B137" s="86">
        <v>757</v>
      </c>
      <c r="C137" s="83" t="s">
        <v>74</v>
      </c>
      <c r="D137" s="83" t="s">
        <v>28</v>
      </c>
      <c r="E137" s="83" t="s">
        <v>575</v>
      </c>
      <c r="F137" s="83" t="s">
        <v>45</v>
      </c>
      <c r="G137" s="126">
        <v>201841</v>
      </c>
      <c r="H137" s="126">
        <v>201841</v>
      </c>
    </row>
    <row r="138" spans="1:17" ht="25.5">
      <c r="A138" s="138" t="s">
        <v>81</v>
      </c>
      <c r="B138" s="86">
        <v>757</v>
      </c>
      <c r="C138" s="83" t="s">
        <v>74</v>
      </c>
      <c r="D138" s="83" t="s">
        <v>28</v>
      </c>
      <c r="E138" s="83" t="s">
        <v>464</v>
      </c>
      <c r="F138" s="86"/>
      <c r="G138" s="126">
        <f>G139</f>
        <v>40794994.890000001</v>
      </c>
      <c r="H138" s="126">
        <f>H139</f>
        <v>40794994.890000001</v>
      </c>
    </row>
    <row r="139" spans="1:17" ht="38.25">
      <c r="A139" s="85" t="s">
        <v>42</v>
      </c>
      <c r="B139" s="86">
        <v>757</v>
      </c>
      <c r="C139" s="83" t="s">
        <v>74</v>
      </c>
      <c r="D139" s="83" t="s">
        <v>28</v>
      </c>
      <c r="E139" s="83" t="s">
        <v>464</v>
      </c>
      <c r="F139" s="83" t="s">
        <v>43</v>
      </c>
      <c r="G139" s="126">
        <f>G140</f>
        <v>40794994.890000001</v>
      </c>
      <c r="H139" s="126">
        <f>H140</f>
        <v>40794994.890000001</v>
      </c>
    </row>
    <row r="140" spans="1:17">
      <c r="A140" s="85" t="s">
        <v>44</v>
      </c>
      <c r="B140" s="86">
        <v>757</v>
      </c>
      <c r="C140" s="83" t="s">
        <v>74</v>
      </c>
      <c r="D140" s="83" t="s">
        <v>28</v>
      </c>
      <c r="E140" s="83" t="s">
        <v>464</v>
      </c>
      <c r="F140" s="83" t="s">
        <v>45</v>
      </c>
      <c r="G140" s="126">
        <f>40695339.88+99655.01</f>
        <v>40794994.890000001</v>
      </c>
      <c r="H140" s="126">
        <f>40695339.88+99655.01</f>
        <v>40794994.890000001</v>
      </c>
    </row>
    <row r="141" spans="1:17" ht="30.75" hidden="1" customHeight="1">
      <c r="A141" s="138" t="s">
        <v>426</v>
      </c>
      <c r="B141" s="86">
        <v>757</v>
      </c>
      <c r="C141" s="83" t="s">
        <v>74</v>
      </c>
      <c r="D141" s="83" t="s">
        <v>28</v>
      </c>
      <c r="E141" s="83" t="s">
        <v>427</v>
      </c>
      <c r="F141" s="86"/>
      <c r="G141" s="126">
        <f>G143</f>
        <v>0</v>
      </c>
      <c r="H141" s="126">
        <f>H143</f>
        <v>0</v>
      </c>
    </row>
    <row r="142" spans="1:17" ht="89.25" hidden="1" customHeight="1">
      <c r="A142" s="138" t="s">
        <v>60</v>
      </c>
      <c r="B142" s="86">
        <v>757</v>
      </c>
      <c r="C142" s="83" t="s">
        <v>74</v>
      </c>
      <c r="D142" s="83" t="s">
        <v>28</v>
      </c>
      <c r="E142" s="83" t="s">
        <v>61</v>
      </c>
      <c r="F142" s="86"/>
      <c r="G142" s="126">
        <f>G143</f>
        <v>0</v>
      </c>
      <c r="H142" s="126">
        <f>H143</f>
        <v>0</v>
      </c>
    </row>
    <row r="143" spans="1:17" ht="38.25" hidden="1">
      <c r="A143" s="85" t="s">
        <v>42</v>
      </c>
      <c r="B143" s="86">
        <v>757</v>
      </c>
      <c r="C143" s="83" t="s">
        <v>74</v>
      </c>
      <c r="D143" s="83" t="s">
        <v>28</v>
      </c>
      <c r="E143" s="83" t="s">
        <v>61</v>
      </c>
      <c r="F143" s="83" t="s">
        <v>43</v>
      </c>
      <c r="G143" s="126">
        <f>G144</f>
        <v>0</v>
      </c>
      <c r="H143" s="126">
        <f>H144</f>
        <v>0</v>
      </c>
    </row>
    <row r="144" spans="1:17" hidden="1">
      <c r="A144" s="85" t="s">
        <v>44</v>
      </c>
      <c r="B144" s="86">
        <v>757</v>
      </c>
      <c r="C144" s="83" t="s">
        <v>74</v>
      </c>
      <c r="D144" s="83" t="s">
        <v>28</v>
      </c>
      <c r="E144" s="83" t="s">
        <v>61</v>
      </c>
      <c r="F144" s="83" t="s">
        <v>45</v>
      </c>
      <c r="G144" s="126"/>
      <c r="H144" s="126"/>
    </row>
    <row r="145" spans="1:9" s="73" customFormat="1" ht="15" customHeight="1">
      <c r="A145" s="140" t="s">
        <v>82</v>
      </c>
      <c r="B145" s="86">
        <v>757</v>
      </c>
      <c r="C145" s="83" t="s">
        <v>74</v>
      </c>
      <c r="D145" s="83" t="s">
        <v>28</v>
      </c>
      <c r="E145" s="83" t="s">
        <v>465</v>
      </c>
      <c r="F145" s="83"/>
      <c r="G145" s="137">
        <f>G146</f>
        <v>5379951.5199999996</v>
      </c>
      <c r="H145" s="137">
        <f>H146</f>
        <v>5379951.5199999996</v>
      </c>
      <c r="I145" s="72"/>
    </row>
    <row r="146" spans="1:9" ht="38.25">
      <c r="A146" s="85" t="s">
        <v>42</v>
      </c>
      <c r="B146" s="86">
        <v>757</v>
      </c>
      <c r="C146" s="83" t="s">
        <v>74</v>
      </c>
      <c r="D146" s="83" t="s">
        <v>28</v>
      </c>
      <c r="E146" s="83" t="s">
        <v>465</v>
      </c>
      <c r="F146" s="83" t="s">
        <v>43</v>
      </c>
      <c r="G146" s="126">
        <f>G147</f>
        <v>5379951.5199999996</v>
      </c>
      <c r="H146" s="126">
        <f>H147</f>
        <v>5379951.5199999996</v>
      </c>
    </row>
    <row r="147" spans="1:9">
      <c r="A147" s="85" t="s">
        <v>44</v>
      </c>
      <c r="B147" s="86">
        <v>757</v>
      </c>
      <c r="C147" s="83" t="s">
        <v>74</v>
      </c>
      <c r="D147" s="83" t="s">
        <v>28</v>
      </c>
      <c r="E147" s="83" t="s">
        <v>465</v>
      </c>
      <c r="F147" s="83" t="s">
        <v>45</v>
      </c>
      <c r="G147" s="126">
        <f>5283163.14+38501.82+58286.56</f>
        <v>5379951.5199999996</v>
      </c>
      <c r="H147" s="126">
        <f>5283163.14+38501.82+58286.56</f>
        <v>5379951.5199999996</v>
      </c>
    </row>
    <row r="148" spans="1:9" ht="30.75" hidden="1" customHeight="1">
      <c r="A148" s="138" t="s">
        <v>426</v>
      </c>
      <c r="B148" s="86">
        <v>757</v>
      </c>
      <c r="C148" s="83" t="s">
        <v>74</v>
      </c>
      <c r="D148" s="83" t="s">
        <v>28</v>
      </c>
      <c r="E148" s="83" t="s">
        <v>427</v>
      </c>
      <c r="F148" s="86"/>
      <c r="G148" s="126">
        <f>G150</f>
        <v>0</v>
      </c>
      <c r="H148" s="126">
        <f>H150</f>
        <v>0</v>
      </c>
    </row>
    <row r="149" spans="1:9" s="73" customFormat="1" ht="66.75" hidden="1" customHeight="1">
      <c r="A149" s="140" t="s">
        <v>63</v>
      </c>
      <c r="B149" s="86">
        <v>757</v>
      </c>
      <c r="C149" s="83" t="s">
        <v>74</v>
      </c>
      <c r="D149" s="83" t="s">
        <v>28</v>
      </c>
      <c r="E149" s="83" t="s">
        <v>62</v>
      </c>
      <c r="F149" s="83"/>
      <c r="G149" s="137">
        <f>G150</f>
        <v>0</v>
      </c>
      <c r="H149" s="137">
        <f>H150</f>
        <v>0</v>
      </c>
      <c r="I149" s="72"/>
    </row>
    <row r="150" spans="1:9" ht="38.25" hidden="1">
      <c r="A150" s="85" t="s">
        <v>42</v>
      </c>
      <c r="B150" s="86">
        <v>757</v>
      </c>
      <c r="C150" s="83" t="s">
        <v>74</v>
      </c>
      <c r="D150" s="83" t="s">
        <v>28</v>
      </c>
      <c r="E150" s="83" t="s">
        <v>62</v>
      </c>
      <c r="F150" s="83" t="s">
        <v>43</v>
      </c>
      <c r="G150" s="126">
        <f>G151</f>
        <v>0</v>
      </c>
      <c r="H150" s="126">
        <f>H151</f>
        <v>0</v>
      </c>
    </row>
    <row r="151" spans="1:9" hidden="1">
      <c r="A151" s="85" t="s">
        <v>44</v>
      </c>
      <c r="B151" s="86">
        <v>757</v>
      </c>
      <c r="C151" s="83" t="s">
        <v>74</v>
      </c>
      <c r="D151" s="83" t="s">
        <v>28</v>
      </c>
      <c r="E151" s="83" t="s">
        <v>62</v>
      </c>
      <c r="F151" s="83" t="s">
        <v>45</v>
      </c>
      <c r="G151" s="126"/>
      <c r="H151" s="126"/>
    </row>
    <row r="152" spans="1:9" s="73" customFormat="1" ht="15" customHeight="1">
      <c r="A152" s="141" t="s">
        <v>83</v>
      </c>
      <c r="B152" s="86">
        <v>757</v>
      </c>
      <c r="C152" s="83" t="s">
        <v>74</v>
      </c>
      <c r="D152" s="83" t="s">
        <v>28</v>
      </c>
      <c r="E152" s="83" t="s">
        <v>466</v>
      </c>
      <c r="F152" s="83"/>
      <c r="G152" s="137">
        <f>G153</f>
        <v>27575996.640000001</v>
      </c>
      <c r="H152" s="137">
        <f>H153</f>
        <v>27575996.640000001</v>
      </c>
      <c r="I152" s="72"/>
    </row>
    <row r="153" spans="1:9" ht="38.25">
      <c r="A153" s="85" t="s">
        <v>42</v>
      </c>
      <c r="B153" s="86">
        <v>757</v>
      </c>
      <c r="C153" s="83" t="s">
        <v>74</v>
      </c>
      <c r="D153" s="83" t="s">
        <v>28</v>
      </c>
      <c r="E153" s="83" t="s">
        <v>466</v>
      </c>
      <c r="F153" s="83" t="s">
        <v>43</v>
      </c>
      <c r="G153" s="126">
        <f>G154</f>
        <v>27575996.640000001</v>
      </c>
      <c r="H153" s="126">
        <f>H154</f>
        <v>27575996.640000001</v>
      </c>
    </row>
    <row r="154" spans="1:9">
      <c r="A154" s="85" t="s">
        <v>44</v>
      </c>
      <c r="B154" s="86">
        <v>757</v>
      </c>
      <c r="C154" s="83" t="s">
        <v>74</v>
      </c>
      <c r="D154" s="83" t="s">
        <v>28</v>
      </c>
      <c r="E154" s="83" t="s">
        <v>466</v>
      </c>
      <c r="F154" s="83" t="s">
        <v>45</v>
      </c>
      <c r="G154" s="126">
        <f>26150281.26+556000+600000+60000+185441.99+24273.39</f>
        <v>27575996.640000001</v>
      </c>
      <c r="H154" s="126">
        <f>26150281.26+556000+600000+60000+185441.99+24273.39</f>
        <v>27575996.640000001</v>
      </c>
    </row>
    <row r="155" spans="1:9" ht="30.75" hidden="1" customHeight="1">
      <c r="A155" s="138" t="s">
        <v>426</v>
      </c>
      <c r="B155" s="86">
        <v>757</v>
      </c>
      <c r="C155" s="83" t="s">
        <v>74</v>
      </c>
      <c r="D155" s="83" t="s">
        <v>28</v>
      </c>
      <c r="E155" s="83" t="s">
        <v>427</v>
      </c>
      <c r="F155" s="86"/>
      <c r="G155" s="126">
        <f>G157</f>
        <v>0</v>
      </c>
      <c r="H155" s="126">
        <f>H157</f>
        <v>0</v>
      </c>
    </row>
    <row r="156" spans="1:9" s="73" customFormat="1" ht="76.5" hidden="1" customHeight="1">
      <c r="A156" s="141" t="s">
        <v>64</v>
      </c>
      <c r="B156" s="86">
        <v>757</v>
      </c>
      <c r="C156" s="83" t="s">
        <v>74</v>
      </c>
      <c r="D156" s="83" t="s">
        <v>28</v>
      </c>
      <c r="E156" s="83" t="s">
        <v>277</v>
      </c>
      <c r="F156" s="83"/>
      <c r="G156" s="137">
        <f>G157</f>
        <v>0</v>
      </c>
      <c r="H156" s="137">
        <f>H157</f>
        <v>0</v>
      </c>
      <c r="I156" s="72"/>
    </row>
    <row r="157" spans="1:9" ht="38.25" hidden="1">
      <c r="A157" s="85" t="s">
        <v>42</v>
      </c>
      <c r="B157" s="86">
        <v>757</v>
      </c>
      <c r="C157" s="83" t="s">
        <v>74</v>
      </c>
      <c r="D157" s="83" t="s">
        <v>28</v>
      </c>
      <c r="E157" s="83" t="s">
        <v>277</v>
      </c>
      <c r="F157" s="83" t="s">
        <v>43</v>
      </c>
      <c r="G157" s="126">
        <f>G158</f>
        <v>0</v>
      </c>
      <c r="H157" s="126">
        <f>H158</f>
        <v>0</v>
      </c>
    </row>
    <row r="158" spans="1:9" hidden="1">
      <c r="A158" s="85" t="s">
        <v>44</v>
      </c>
      <c r="B158" s="86">
        <v>757</v>
      </c>
      <c r="C158" s="83" t="s">
        <v>74</v>
      </c>
      <c r="D158" s="83" t="s">
        <v>28</v>
      </c>
      <c r="E158" s="83" t="s">
        <v>277</v>
      </c>
      <c r="F158" s="83" t="s">
        <v>45</v>
      </c>
      <c r="G158" s="126"/>
      <c r="H158" s="126"/>
    </row>
    <row r="159" spans="1:9" s="73" customFormat="1" ht="21" hidden="1" customHeight="1">
      <c r="A159" s="141" t="s">
        <v>272</v>
      </c>
      <c r="B159" s="86">
        <v>757</v>
      </c>
      <c r="C159" s="83" t="s">
        <v>74</v>
      </c>
      <c r="D159" s="83" t="s">
        <v>28</v>
      </c>
      <c r="E159" s="83" t="s">
        <v>271</v>
      </c>
      <c r="F159" s="83"/>
      <c r="G159" s="137">
        <f>G160</f>
        <v>0</v>
      </c>
      <c r="H159" s="137">
        <f>H160</f>
        <v>0</v>
      </c>
      <c r="I159" s="72"/>
    </row>
    <row r="160" spans="1:9" ht="38.25" hidden="1">
      <c r="A160" s="85" t="s">
        <v>42</v>
      </c>
      <c r="B160" s="86">
        <v>757</v>
      </c>
      <c r="C160" s="83" t="s">
        <v>74</v>
      </c>
      <c r="D160" s="83" t="s">
        <v>28</v>
      </c>
      <c r="E160" s="83" t="s">
        <v>271</v>
      </c>
      <c r="F160" s="83" t="s">
        <v>43</v>
      </c>
      <c r="G160" s="126">
        <f>G161</f>
        <v>0</v>
      </c>
      <c r="H160" s="126">
        <f>H161</f>
        <v>0</v>
      </c>
    </row>
    <row r="161" spans="1:9" hidden="1">
      <c r="A161" s="85" t="s">
        <v>44</v>
      </c>
      <c r="B161" s="86">
        <v>757</v>
      </c>
      <c r="C161" s="83" t="s">
        <v>74</v>
      </c>
      <c r="D161" s="83" t="s">
        <v>28</v>
      </c>
      <c r="E161" s="83" t="s">
        <v>271</v>
      </c>
      <c r="F161" s="83" t="s">
        <v>45</v>
      </c>
      <c r="G161" s="126"/>
      <c r="H161" s="126"/>
    </row>
    <row r="162" spans="1:9" s="73" customFormat="1" ht="57.75" hidden="1" customHeight="1">
      <c r="A162" s="141" t="s">
        <v>422</v>
      </c>
      <c r="B162" s="86">
        <v>757</v>
      </c>
      <c r="C162" s="83" t="s">
        <v>74</v>
      </c>
      <c r="D162" s="83" t="s">
        <v>28</v>
      </c>
      <c r="E162" s="83" t="s">
        <v>6</v>
      </c>
      <c r="F162" s="83"/>
      <c r="G162" s="137">
        <f>G164</f>
        <v>0</v>
      </c>
      <c r="H162" s="137">
        <f>H164</f>
        <v>0</v>
      </c>
      <c r="I162" s="72"/>
    </row>
    <row r="163" spans="1:9" s="73" customFormat="1" ht="26.25" hidden="1" customHeight="1">
      <c r="A163" s="85" t="s">
        <v>85</v>
      </c>
      <c r="B163" s="142">
        <v>757</v>
      </c>
      <c r="C163" s="83" t="s">
        <v>74</v>
      </c>
      <c r="D163" s="83" t="s">
        <v>28</v>
      </c>
      <c r="E163" s="83" t="s">
        <v>84</v>
      </c>
      <c r="F163" s="83"/>
      <c r="G163" s="137"/>
      <c r="H163" s="137"/>
      <c r="I163" s="72"/>
    </row>
    <row r="164" spans="1:9" ht="38.25" hidden="1">
      <c r="A164" s="85" t="s">
        <v>42</v>
      </c>
      <c r="B164" s="86">
        <v>757</v>
      </c>
      <c r="C164" s="83" t="s">
        <v>74</v>
      </c>
      <c r="D164" s="83" t="s">
        <v>28</v>
      </c>
      <c r="E164" s="83" t="s">
        <v>6</v>
      </c>
      <c r="F164" s="83" t="s">
        <v>43</v>
      </c>
      <c r="G164" s="126">
        <f>G165</f>
        <v>0</v>
      </c>
      <c r="H164" s="126">
        <f>H165</f>
        <v>0</v>
      </c>
    </row>
    <row r="165" spans="1:9" hidden="1">
      <c r="A165" s="85" t="s">
        <v>44</v>
      </c>
      <c r="B165" s="86">
        <v>757</v>
      </c>
      <c r="C165" s="83" t="s">
        <v>74</v>
      </c>
      <c r="D165" s="83" t="s">
        <v>28</v>
      </c>
      <c r="E165" s="83" t="s">
        <v>6</v>
      </c>
      <c r="F165" s="83" t="s">
        <v>45</v>
      </c>
      <c r="G165" s="126"/>
      <c r="H165" s="126"/>
    </row>
    <row r="166" spans="1:9" s="73" customFormat="1" ht="54" hidden="1" customHeight="1">
      <c r="A166" s="141" t="s">
        <v>152</v>
      </c>
      <c r="B166" s="86">
        <v>757</v>
      </c>
      <c r="C166" s="83" t="s">
        <v>74</v>
      </c>
      <c r="D166" s="83" t="s">
        <v>28</v>
      </c>
      <c r="E166" s="83" t="s">
        <v>273</v>
      </c>
      <c r="F166" s="83"/>
      <c r="G166" s="137">
        <f>G167+G170</f>
        <v>0</v>
      </c>
      <c r="H166" s="137">
        <f>H167+H170</f>
        <v>0</v>
      </c>
      <c r="I166" s="72"/>
    </row>
    <row r="167" spans="1:9" s="73" customFormat="1" ht="54" hidden="1" customHeight="1">
      <c r="A167" s="141" t="s">
        <v>148</v>
      </c>
      <c r="B167" s="86">
        <v>757</v>
      </c>
      <c r="C167" s="83" t="s">
        <v>74</v>
      </c>
      <c r="D167" s="83" t="s">
        <v>28</v>
      </c>
      <c r="E167" s="83" t="s">
        <v>149</v>
      </c>
      <c r="F167" s="83"/>
      <c r="G167" s="137">
        <f>G168</f>
        <v>0</v>
      </c>
      <c r="H167" s="137">
        <f>H168</f>
        <v>0</v>
      </c>
      <c r="I167" s="72"/>
    </row>
    <row r="168" spans="1:9" ht="38.25" hidden="1">
      <c r="A168" s="85" t="s">
        <v>42</v>
      </c>
      <c r="B168" s="86">
        <v>757</v>
      </c>
      <c r="C168" s="83" t="s">
        <v>74</v>
      </c>
      <c r="D168" s="83" t="s">
        <v>28</v>
      </c>
      <c r="E168" s="83" t="s">
        <v>149</v>
      </c>
      <c r="F168" s="83" t="s">
        <v>43</v>
      </c>
      <c r="G168" s="126">
        <f>G169</f>
        <v>0</v>
      </c>
      <c r="H168" s="126">
        <f>H169</f>
        <v>0</v>
      </c>
    </row>
    <row r="169" spans="1:9" hidden="1">
      <c r="A169" s="85" t="s">
        <v>44</v>
      </c>
      <c r="B169" s="86">
        <v>757</v>
      </c>
      <c r="C169" s="83" t="s">
        <v>74</v>
      </c>
      <c r="D169" s="83" t="s">
        <v>28</v>
      </c>
      <c r="E169" s="83" t="s">
        <v>149</v>
      </c>
      <c r="F169" s="83" t="s">
        <v>45</v>
      </c>
      <c r="G169" s="126"/>
      <c r="H169" s="126"/>
    </row>
    <row r="170" spans="1:9" s="73" customFormat="1" ht="47.25" hidden="1" customHeight="1">
      <c r="A170" s="141" t="s">
        <v>150</v>
      </c>
      <c r="B170" s="86">
        <v>757</v>
      </c>
      <c r="C170" s="83" t="s">
        <v>74</v>
      </c>
      <c r="D170" s="83" t="s">
        <v>28</v>
      </c>
      <c r="E170" s="83" t="s">
        <v>151</v>
      </c>
      <c r="F170" s="83"/>
      <c r="G170" s="137">
        <f>G171</f>
        <v>0</v>
      </c>
      <c r="H170" s="137">
        <f>H171</f>
        <v>0</v>
      </c>
      <c r="I170" s="72"/>
    </row>
    <row r="171" spans="1:9" ht="38.25" hidden="1">
      <c r="A171" s="85" t="s">
        <v>42</v>
      </c>
      <c r="B171" s="86">
        <v>757</v>
      </c>
      <c r="C171" s="83" t="s">
        <v>74</v>
      </c>
      <c r="D171" s="83" t="s">
        <v>28</v>
      </c>
      <c r="E171" s="83" t="s">
        <v>151</v>
      </c>
      <c r="F171" s="83" t="s">
        <v>43</v>
      </c>
      <c r="G171" s="126">
        <f>G172</f>
        <v>0</v>
      </c>
      <c r="H171" s="126">
        <f>H172</f>
        <v>0</v>
      </c>
    </row>
    <row r="172" spans="1:9" hidden="1">
      <c r="A172" s="85" t="s">
        <v>44</v>
      </c>
      <c r="B172" s="86">
        <v>757</v>
      </c>
      <c r="C172" s="83" t="s">
        <v>74</v>
      </c>
      <c r="D172" s="83" t="s">
        <v>28</v>
      </c>
      <c r="E172" s="83" t="s">
        <v>151</v>
      </c>
      <c r="F172" s="83" t="s">
        <v>45</v>
      </c>
      <c r="G172" s="126"/>
      <c r="H172" s="126"/>
    </row>
    <row r="173" spans="1:9" s="73" customFormat="1" ht="57.75" hidden="1" customHeight="1">
      <c r="A173" s="141" t="s">
        <v>355</v>
      </c>
      <c r="B173" s="86">
        <v>757</v>
      </c>
      <c r="C173" s="83" t="s">
        <v>74</v>
      </c>
      <c r="D173" s="83" t="s">
        <v>28</v>
      </c>
      <c r="E173" s="83" t="s">
        <v>274</v>
      </c>
      <c r="F173" s="83"/>
      <c r="G173" s="137">
        <f>G174+G178</f>
        <v>0</v>
      </c>
      <c r="H173" s="137">
        <f>H174+H178</f>
        <v>0</v>
      </c>
      <c r="I173" s="72"/>
    </row>
    <row r="174" spans="1:9" s="73" customFormat="1" ht="78.75" hidden="1" customHeight="1">
      <c r="A174" s="141" t="s">
        <v>154</v>
      </c>
      <c r="B174" s="86">
        <v>757</v>
      </c>
      <c r="C174" s="83" t="s">
        <v>74</v>
      </c>
      <c r="D174" s="83" t="s">
        <v>28</v>
      </c>
      <c r="E174" s="83" t="s">
        <v>153</v>
      </c>
      <c r="F174" s="83"/>
      <c r="G174" s="137">
        <f>G176</f>
        <v>0</v>
      </c>
      <c r="H174" s="137">
        <f>H176</f>
        <v>0</v>
      </c>
      <c r="I174" s="72"/>
    </row>
    <row r="175" spans="1:9" s="73" customFormat="1" ht="26.25" hidden="1" customHeight="1">
      <c r="A175" s="85" t="s">
        <v>85</v>
      </c>
      <c r="B175" s="142">
        <v>757</v>
      </c>
      <c r="C175" s="83" t="s">
        <v>74</v>
      </c>
      <c r="D175" s="83" t="s">
        <v>28</v>
      </c>
      <c r="E175" s="83" t="s">
        <v>84</v>
      </c>
      <c r="F175" s="83"/>
      <c r="G175" s="137"/>
      <c r="H175" s="137"/>
      <c r="I175" s="72"/>
    </row>
    <row r="176" spans="1:9" ht="38.25" hidden="1">
      <c r="A176" s="85" t="s">
        <v>42</v>
      </c>
      <c r="B176" s="86">
        <v>757</v>
      </c>
      <c r="C176" s="83" t="s">
        <v>74</v>
      </c>
      <c r="D176" s="83" t="s">
        <v>28</v>
      </c>
      <c r="E176" s="83" t="s">
        <v>153</v>
      </c>
      <c r="F176" s="83" t="s">
        <v>43</v>
      </c>
      <c r="G176" s="126">
        <f>G177</f>
        <v>0</v>
      </c>
      <c r="H176" s="126">
        <f>H177</f>
        <v>0</v>
      </c>
    </row>
    <row r="177" spans="1:9" hidden="1">
      <c r="A177" s="85" t="s">
        <v>44</v>
      </c>
      <c r="B177" s="86">
        <v>757</v>
      </c>
      <c r="C177" s="83" t="s">
        <v>74</v>
      </c>
      <c r="D177" s="83" t="s">
        <v>28</v>
      </c>
      <c r="E177" s="83" t="s">
        <v>153</v>
      </c>
      <c r="F177" s="83" t="s">
        <v>45</v>
      </c>
      <c r="G177" s="126"/>
      <c r="H177" s="126"/>
    </row>
    <row r="178" spans="1:9" s="73" customFormat="1" ht="55.5" hidden="1" customHeight="1">
      <c r="A178" s="141" t="s">
        <v>155</v>
      </c>
      <c r="B178" s="86">
        <v>757</v>
      </c>
      <c r="C178" s="83" t="s">
        <v>74</v>
      </c>
      <c r="D178" s="83" t="s">
        <v>28</v>
      </c>
      <c r="E178" s="83" t="s">
        <v>156</v>
      </c>
      <c r="F178" s="83"/>
      <c r="G178" s="137">
        <f>G180</f>
        <v>0</v>
      </c>
      <c r="H178" s="137">
        <f>H180</f>
        <v>0</v>
      </c>
      <c r="I178" s="72"/>
    </row>
    <row r="179" spans="1:9" s="73" customFormat="1" ht="26.25" hidden="1" customHeight="1">
      <c r="A179" s="85" t="s">
        <v>85</v>
      </c>
      <c r="B179" s="142">
        <v>757</v>
      </c>
      <c r="C179" s="83" t="s">
        <v>74</v>
      </c>
      <c r="D179" s="83" t="s">
        <v>28</v>
      </c>
      <c r="E179" s="83" t="s">
        <v>84</v>
      </c>
      <c r="F179" s="83"/>
      <c r="G179" s="137"/>
      <c r="H179" s="137"/>
      <c r="I179" s="72"/>
    </row>
    <row r="180" spans="1:9" ht="38.25" hidden="1">
      <c r="A180" s="85" t="s">
        <v>42</v>
      </c>
      <c r="B180" s="86">
        <v>757</v>
      </c>
      <c r="C180" s="83" t="s">
        <v>74</v>
      </c>
      <c r="D180" s="83" t="s">
        <v>28</v>
      </c>
      <c r="E180" s="83" t="s">
        <v>156</v>
      </c>
      <c r="F180" s="83" t="s">
        <v>43</v>
      </c>
      <c r="G180" s="126">
        <f>G181</f>
        <v>0</v>
      </c>
      <c r="H180" s="126">
        <f>H181</f>
        <v>0</v>
      </c>
    </row>
    <row r="181" spans="1:9" hidden="1">
      <c r="A181" s="85" t="s">
        <v>44</v>
      </c>
      <c r="B181" s="86">
        <v>757</v>
      </c>
      <c r="C181" s="83" t="s">
        <v>74</v>
      </c>
      <c r="D181" s="83" t="s">
        <v>28</v>
      </c>
      <c r="E181" s="83" t="s">
        <v>156</v>
      </c>
      <c r="F181" s="83" t="s">
        <v>45</v>
      </c>
      <c r="G181" s="126"/>
      <c r="H181" s="126"/>
    </row>
    <row r="182" spans="1:9" ht="25.5" hidden="1">
      <c r="A182" s="85" t="s">
        <v>576</v>
      </c>
      <c r="B182" s="86">
        <v>757</v>
      </c>
      <c r="C182" s="83" t="s">
        <v>74</v>
      </c>
      <c r="D182" s="83" t="s">
        <v>28</v>
      </c>
      <c r="E182" s="83" t="s">
        <v>575</v>
      </c>
      <c r="F182" s="83"/>
      <c r="G182" s="126">
        <f>G185+G183</f>
        <v>0</v>
      </c>
      <c r="H182" s="126">
        <f>H185+H183</f>
        <v>0</v>
      </c>
    </row>
    <row r="183" spans="1:9" hidden="1">
      <c r="A183" s="85" t="s">
        <v>380</v>
      </c>
      <c r="B183" s="86">
        <v>757</v>
      </c>
      <c r="C183" s="83" t="s">
        <v>74</v>
      </c>
      <c r="D183" s="83" t="s">
        <v>28</v>
      </c>
      <c r="E183" s="83" t="s">
        <v>575</v>
      </c>
      <c r="F183" s="83" t="s">
        <v>381</v>
      </c>
      <c r="G183" s="126">
        <f>G184</f>
        <v>0</v>
      </c>
      <c r="H183" s="126">
        <f>H184</f>
        <v>0</v>
      </c>
    </row>
    <row r="184" spans="1:9" hidden="1">
      <c r="A184" s="85" t="s">
        <v>409</v>
      </c>
      <c r="B184" s="86">
        <v>757</v>
      </c>
      <c r="C184" s="83" t="s">
        <v>74</v>
      </c>
      <c r="D184" s="83" t="s">
        <v>28</v>
      </c>
      <c r="E184" s="83" t="s">
        <v>575</v>
      </c>
      <c r="F184" s="83" t="s">
        <v>410</v>
      </c>
      <c r="G184" s="126"/>
      <c r="H184" s="126"/>
    </row>
    <row r="185" spans="1:9" ht="38.25" hidden="1">
      <c r="A185" s="85" t="s">
        <v>42</v>
      </c>
      <c r="B185" s="86">
        <v>757</v>
      </c>
      <c r="C185" s="83" t="s">
        <v>74</v>
      </c>
      <c r="D185" s="83" t="s">
        <v>28</v>
      </c>
      <c r="E185" s="83" t="s">
        <v>575</v>
      </c>
      <c r="F185" s="83" t="s">
        <v>43</v>
      </c>
      <c r="G185" s="126">
        <f>G186</f>
        <v>0</v>
      </c>
      <c r="H185" s="126">
        <f>H186</f>
        <v>0</v>
      </c>
    </row>
    <row r="186" spans="1:9" hidden="1">
      <c r="A186" s="85" t="s">
        <v>44</v>
      </c>
      <c r="B186" s="86">
        <v>757</v>
      </c>
      <c r="C186" s="83" t="s">
        <v>74</v>
      </c>
      <c r="D186" s="83" t="s">
        <v>28</v>
      </c>
      <c r="E186" s="83" t="s">
        <v>575</v>
      </c>
      <c r="F186" s="83" t="s">
        <v>45</v>
      </c>
      <c r="G186" s="126"/>
      <c r="H186" s="126"/>
    </row>
    <row r="187" spans="1:9" ht="25.5" hidden="1">
      <c r="A187" s="85" t="s">
        <v>397</v>
      </c>
      <c r="B187" s="86">
        <v>757</v>
      </c>
      <c r="C187" s="83" t="s">
        <v>74</v>
      </c>
      <c r="D187" s="83" t="s">
        <v>28</v>
      </c>
      <c r="E187" s="83" t="s">
        <v>577</v>
      </c>
      <c r="F187" s="83"/>
      <c r="G187" s="126">
        <f>G188</f>
        <v>0</v>
      </c>
      <c r="H187" s="126">
        <f>H188</f>
        <v>0</v>
      </c>
    </row>
    <row r="188" spans="1:9" ht="38.25" hidden="1">
      <c r="A188" s="85" t="s">
        <v>42</v>
      </c>
      <c r="B188" s="86">
        <v>757</v>
      </c>
      <c r="C188" s="83" t="s">
        <v>74</v>
      </c>
      <c r="D188" s="83" t="s">
        <v>28</v>
      </c>
      <c r="E188" s="83" t="s">
        <v>577</v>
      </c>
      <c r="F188" s="83" t="s">
        <v>43</v>
      </c>
      <c r="G188" s="126">
        <f>G189</f>
        <v>0</v>
      </c>
      <c r="H188" s="126">
        <f>H189</f>
        <v>0</v>
      </c>
    </row>
    <row r="189" spans="1:9" hidden="1">
      <c r="A189" s="85" t="s">
        <v>44</v>
      </c>
      <c r="B189" s="86">
        <v>757</v>
      </c>
      <c r="C189" s="83" t="s">
        <v>74</v>
      </c>
      <c r="D189" s="83" t="s">
        <v>28</v>
      </c>
      <c r="E189" s="83" t="s">
        <v>577</v>
      </c>
      <c r="F189" s="83" t="s">
        <v>45</v>
      </c>
      <c r="G189" s="126"/>
      <c r="H189" s="126"/>
    </row>
    <row r="190" spans="1:9" hidden="1">
      <c r="A190" s="85" t="s">
        <v>581</v>
      </c>
      <c r="B190" s="86">
        <v>757</v>
      </c>
      <c r="C190" s="83" t="s">
        <v>74</v>
      </c>
      <c r="D190" s="83" t="s">
        <v>28</v>
      </c>
      <c r="E190" s="83" t="s">
        <v>580</v>
      </c>
      <c r="F190" s="83"/>
      <c r="G190" s="126">
        <f t="shared" ref="G190:H192" si="3">G191</f>
        <v>0</v>
      </c>
      <c r="H190" s="126">
        <f t="shared" si="3"/>
        <v>0</v>
      </c>
    </row>
    <row r="191" spans="1:9" ht="89.25" hidden="1">
      <c r="A191" s="85" t="s">
        <v>579</v>
      </c>
      <c r="B191" s="86">
        <v>757</v>
      </c>
      <c r="C191" s="83" t="s">
        <v>74</v>
      </c>
      <c r="D191" s="83" t="s">
        <v>28</v>
      </c>
      <c r="E191" s="83" t="s">
        <v>578</v>
      </c>
      <c r="F191" s="83"/>
      <c r="G191" s="126">
        <f t="shared" si="3"/>
        <v>0</v>
      </c>
      <c r="H191" s="126">
        <f t="shared" si="3"/>
        <v>0</v>
      </c>
    </row>
    <row r="192" spans="1:9" ht="25.5" hidden="1">
      <c r="A192" s="85" t="s">
        <v>51</v>
      </c>
      <c r="B192" s="86">
        <v>757</v>
      </c>
      <c r="C192" s="83" t="s">
        <v>74</v>
      </c>
      <c r="D192" s="83" t="s">
        <v>28</v>
      </c>
      <c r="E192" s="83" t="s">
        <v>578</v>
      </c>
      <c r="F192" s="83" t="s">
        <v>52</v>
      </c>
      <c r="G192" s="126">
        <f t="shared" si="3"/>
        <v>0</v>
      </c>
      <c r="H192" s="126">
        <f t="shared" si="3"/>
        <v>0</v>
      </c>
    </row>
    <row r="193" spans="1:8" ht="38.25" hidden="1">
      <c r="A193" s="85" t="s">
        <v>53</v>
      </c>
      <c r="B193" s="86">
        <v>757</v>
      </c>
      <c r="C193" s="83" t="s">
        <v>74</v>
      </c>
      <c r="D193" s="83" t="s">
        <v>28</v>
      </c>
      <c r="E193" s="83" t="s">
        <v>578</v>
      </c>
      <c r="F193" s="83" t="s">
        <v>54</v>
      </c>
      <c r="G193" s="126"/>
      <c r="H193" s="126"/>
    </row>
    <row r="194" spans="1:8" hidden="1">
      <c r="A194" s="85"/>
      <c r="B194" s="86"/>
      <c r="C194" s="83"/>
      <c r="D194" s="83"/>
      <c r="E194" s="83"/>
      <c r="F194" s="83"/>
      <c r="G194" s="126"/>
      <c r="H194" s="126"/>
    </row>
    <row r="195" spans="1:8" hidden="1">
      <c r="A195" s="85"/>
      <c r="B195" s="86"/>
      <c r="C195" s="83"/>
      <c r="D195" s="83"/>
      <c r="E195" s="83"/>
      <c r="F195" s="83"/>
      <c r="G195" s="126"/>
      <c r="H195" s="126"/>
    </row>
    <row r="196" spans="1:8" ht="44.25" customHeight="1">
      <c r="A196" s="85" t="s">
        <v>783</v>
      </c>
      <c r="B196" s="86">
        <v>757</v>
      </c>
      <c r="C196" s="83" t="s">
        <v>74</v>
      </c>
      <c r="D196" s="83" t="s">
        <v>28</v>
      </c>
      <c r="E196" s="83" t="s">
        <v>782</v>
      </c>
      <c r="F196" s="83"/>
      <c r="G196" s="126">
        <f>G197+G199</f>
        <v>22650520</v>
      </c>
      <c r="H196" s="126">
        <f>H197+H199</f>
        <v>22650520</v>
      </c>
    </row>
    <row r="197" spans="1:8">
      <c r="A197" s="85" t="s">
        <v>380</v>
      </c>
      <c r="B197" s="86">
        <v>757</v>
      </c>
      <c r="C197" s="83" t="s">
        <v>74</v>
      </c>
      <c r="D197" s="83" t="s">
        <v>28</v>
      </c>
      <c r="E197" s="83" t="s">
        <v>782</v>
      </c>
      <c r="F197" s="83" t="s">
        <v>381</v>
      </c>
      <c r="G197" s="126">
        <f>G198</f>
        <v>3465520</v>
      </c>
      <c r="H197" s="126">
        <f>H198</f>
        <v>3465520</v>
      </c>
    </row>
    <row r="198" spans="1:8">
      <c r="A198" s="85" t="s">
        <v>398</v>
      </c>
      <c r="B198" s="86">
        <v>757</v>
      </c>
      <c r="C198" s="83" t="s">
        <v>74</v>
      </c>
      <c r="D198" s="83" t="s">
        <v>28</v>
      </c>
      <c r="E198" s="83" t="s">
        <v>782</v>
      </c>
      <c r="F198" s="83" t="s">
        <v>399</v>
      </c>
      <c r="G198" s="126">
        <f>3009920+410000+45600</f>
        <v>3465520</v>
      </c>
      <c r="H198" s="126">
        <f>3009920+410000+45600</f>
        <v>3465520</v>
      </c>
    </row>
    <row r="199" spans="1:8" ht="38.25">
      <c r="A199" s="85" t="s">
        <v>42</v>
      </c>
      <c r="B199" s="86">
        <v>757</v>
      </c>
      <c r="C199" s="83" t="s">
        <v>74</v>
      </c>
      <c r="D199" s="83" t="s">
        <v>28</v>
      </c>
      <c r="E199" s="83" t="s">
        <v>782</v>
      </c>
      <c r="F199" s="83" t="s">
        <v>43</v>
      </c>
      <c r="G199" s="126">
        <f>G200</f>
        <v>19185000</v>
      </c>
      <c r="H199" s="126">
        <f>H200</f>
        <v>19185000</v>
      </c>
    </row>
    <row r="200" spans="1:8">
      <c r="A200" s="85" t="s">
        <v>44</v>
      </c>
      <c r="B200" s="86">
        <v>757</v>
      </c>
      <c r="C200" s="83" t="s">
        <v>74</v>
      </c>
      <c r="D200" s="83" t="s">
        <v>28</v>
      </c>
      <c r="E200" s="83" t="s">
        <v>782</v>
      </c>
      <c r="F200" s="83" t="s">
        <v>45</v>
      </c>
      <c r="G200" s="126">
        <v>19185000</v>
      </c>
      <c r="H200" s="126">
        <v>19185000</v>
      </c>
    </row>
    <row r="201" spans="1:8" ht="51">
      <c r="A201" s="85" t="s">
        <v>415</v>
      </c>
      <c r="B201" s="86">
        <v>757</v>
      </c>
      <c r="C201" s="83" t="s">
        <v>74</v>
      </c>
      <c r="D201" s="83" t="s">
        <v>28</v>
      </c>
      <c r="E201" s="83" t="s">
        <v>414</v>
      </c>
      <c r="F201" s="83"/>
      <c r="G201" s="126">
        <f>G202</f>
        <v>707522.04</v>
      </c>
      <c r="H201" s="126">
        <f>H202</f>
        <v>707522.04</v>
      </c>
    </row>
    <row r="202" spans="1:8" ht="38.25">
      <c r="A202" s="85" t="s">
        <v>42</v>
      </c>
      <c r="B202" s="86">
        <v>757</v>
      </c>
      <c r="C202" s="83" t="s">
        <v>74</v>
      </c>
      <c r="D202" s="83" t="s">
        <v>28</v>
      </c>
      <c r="E202" s="83" t="s">
        <v>414</v>
      </c>
      <c r="F202" s="83" t="s">
        <v>43</v>
      </c>
      <c r="G202" s="126">
        <v>707522.04</v>
      </c>
      <c r="H202" s="126">
        <v>707522.04</v>
      </c>
    </row>
    <row r="203" spans="1:8">
      <c r="A203" s="85" t="s">
        <v>44</v>
      </c>
      <c r="B203" s="86">
        <v>757</v>
      </c>
      <c r="C203" s="83" t="s">
        <v>74</v>
      </c>
      <c r="D203" s="83" t="s">
        <v>28</v>
      </c>
      <c r="E203" s="83" t="s">
        <v>414</v>
      </c>
      <c r="F203" s="83" t="s">
        <v>45</v>
      </c>
      <c r="G203" s="126">
        <v>707522.04</v>
      </c>
      <c r="H203" s="126">
        <v>707522.04</v>
      </c>
    </row>
    <row r="204" spans="1:8" ht="51" hidden="1">
      <c r="A204" s="85" t="s">
        <v>593</v>
      </c>
      <c r="B204" s="86">
        <v>757</v>
      </c>
      <c r="C204" s="83" t="s">
        <v>74</v>
      </c>
      <c r="D204" s="83" t="s">
        <v>28</v>
      </c>
      <c r="E204" s="83" t="s">
        <v>592</v>
      </c>
      <c r="F204" s="83"/>
      <c r="G204" s="126">
        <f>G205</f>
        <v>0</v>
      </c>
      <c r="H204" s="126">
        <f>H205</f>
        <v>0</v>
      </c>
    </row>
    <row r="205" spans="1:8" ht="38.25" hidden="1">
      <c r="A205" s="85" t="s">
        <v>42</v>
      </c>
      <c r="B205" s="86">
        <v>757</v>
      </c>
      <c r="C205" s="83" t="s">
        <v>74</v>
      </c>
      <c r="D205" s="83" t="s">
        <v>28</v>
      </c>
      <c r="E205" s="83" t="s">
        <v>592</v>
      </c>
      <c r="F205" s="83" t="s">
        <v>43</v>
      </c>
      <c r="G205" s="126">
        <f>G206</f>
        <v>0</v>
      </c>
      <c r="H205" s="126">
        <f>H206</f>
        <v>0</v>
      </c>
    </row>
    <row r="206" spans="1:8" hidden="1">
      <c r="A206" s="85" t="s">
        <v>44</v>
      </c>
      <c r="B206" s="86">
        <v>757</v>
      </c>
      <c r="C206" s="83" t="s">
        <v>74</v>
      </c>
      <c r="D206" s="83" t="s">
        <v>28</v>
      </c>
      <c r="E206" s="83" t="s">
        <v>592</v>
      </c>
      <c r="F206" s="83" t="s">
        <v>45</v>
      </c>
      <c r="G206" s="126"/>
      <c r="H206" s="126"/>
    </row>
    <row r="207" spans="1:8" hidden="1">
      <c r="A207" s="85"/>
      <c r="B207" s="86"/>
      <c r="C207" s="83"/>
      <c r="D207" s="83"/>
      <c r="E207" s="83"/>
      <c r="F207" s="83"/>
      <c r="G207" s="126"/>
      <c r="H207" s="126"/>
    </row>
    <row r="208" spans="1:8" hidden="1">
      <c r="A208" s="85"/>
      <c r="B208" s="86"/>
      <c r="C208" s="83"/>
      <c r="D208" s="83"/>
      <c r="E208" s="83"/>
      <c r="F208" s="83"/>
      <c r="G208" s="126"/>
      <c r="H208" s="126"/>
    </row>
    <row r="209" spans="1:8" hidden="1">
      <c r="A209" s="85"/>
      <c r="B209" s="86"/>
      <c r="C209" s="83"/>
      <c r="D209" s="83"/>
      <c r="E209" s="83"/>
      <c r="F209" s="83"/>
      <c r="G209" s="126"/>
      <c r="H209" s="126"/>
    </row>
    <row r="210" spans="1:8" hidden="1">
      <c r="A210" s="85"/>
      <c r="B210" s="86"/>
      <c r="C210" s="83"/>
      <c r="D210" s="83"/>
      <c r="E210" s="83"/>
      <c r="F210" s="83"/>
      <c r="G210" s="126"/>
      <c r="H210" s="126"/>
    </row>
    <row r="211" spans="1:8" hidden="1">
      <c r="A211" s="85"/>
      <c r="B211" s="86"/>
      <c r="C211" s="83"/>
      <c r="D211" s="83"/>
      <c r="E211" s="83"/>
      <c r="F211" s="83"/>
      <c r="G211" s="126"/>
      <c r="H211" s="126"/>
    </row>
    <row r="212" spans="1:8">
      <c r="A212" s="85" t="s">
        <v>812</v>
      </c>
      <c r="B212" s="86">
        <v>757</v>
      </c>
      <c r="C212" s="83" t="s">
        <v>74</v>
      </c>
      <c r="D212" s="83" t="s">
        <v>28</v>
      </c>
      <c r="E212" s="83" t="s">
        <v>271</v>
      </c>
      <c r="F212" s="83"/>
      <c r="G212" s="126">
        <f>G214</f>
        <v>73978.86</v>
      </c>
      <c r="H212" s="126">
        <f>H214</f>
        <v>73978.86</v>
      </c>
    </row>
    <row r="213" spans="1:8" ht="38.25">
      <c r="A213" s="85" t="s">
        <v>42</v>
      </c>
      <c r="B213" s="86">
        <v>757</v>
      </c>
      <c r="C213" s="83" t="s">
        <v>74</v>
      </c>
      <c r="D213" s="83" t="s">
        <v>28</v>
      </c>
      <c r="E213" s="83" t="s">
        <v>271</v>
      </c>
      <c r="F213" s="83" t="s">
        <v>43</v>
      </c>
      <c r="G213" s="126">
        <f>G214</f>
        <v>73978.86</v>
      </c>
      <c r="H213" s="126">
        <f>H214</f>
        <v>73978.86</v>
      </c>
    </row>
    <row r="214" spans="1:8">
      <c r="A214" s="85" t="s">
        <v>44</v>
      </c>
      <c r="B214" s="86">
        <v>757</v>
      </c>
      <c r="C214" s="83" t="s">
        <v>74</v>
      </c>
      <c r="D214" s="83" t="s">
        <v>28</v>
      </c>
      <c r="E214" s="83" t="s">
        <v>271</v>
      </c>
      <c r="F214" s="83" t="s">
        <v>45</v>
      </c>
      <c r="G214" s="126">
        <v>73978.86</v>
      </c>
      <c r="H214" s="126">
        <v>73978.86</v>
      </c>
    </row>
    <row r="215" spans="1:8" ht="76.5">
      <c r="A215" s="85" t="s">
        <v>339</v>
      </c>
      <c r="B215" s="86">
        <v>757</v>
      </c>
      <c r="C215" s="83" t="s">
        <v>74</v>
      </c>
      <c r="D215" s="83" t="s">
        <v>28</v>
      </c>
      <c r="E215" s="83" t="s">
        <v>6</v>
      </c>
      <c r="F215" s="83"/>
      <c r="G215" s="126">
        <f>G217</f>
        <v>100000</v>
      </c>
      <c r="H215" s="126">
        <f>H217</f>
        <v>100000</v>
      </c>
    </row>
    <row r="216" spans="1:8" ht="38.25">
      <c r="A216" s="85" t="s">
        <v>42</v>
      </c>
      <c r="B216" s="86">
        <v>757</v>
      </c>
      <c r="C216" s="83" t="s">
        <v>74</v>
      </c>
      <c r="D216" s="83" t="s">
        <v>28</v>
      </c>
      <c r="E216" s="83" t="s">
        <v>6</v>
      </c>
      <c r="F216" s="83" t="s">
        <v>43</v>
      </c>
      <c r="G216" s="126">
        <f>G217</f>
        <v>100000</v>
      </c>
      <c r="H216" s="126">
        <f>H217</f>
        <v>100000</v>
      </c>
    </row>
    <row r="217" spans="1:8">
      <c r="A217" s="85" t="s">
        <v>44</v>
      </c>
      <c r="B217" s="86">
        <v>757</v>
      </c>
      <c r="C217" s="83" t="s">
        <v>74</v>
      </c>
      <c r="D217" s="83" t="s">
        <v>28</v>
      </c>
      <c r="E217" s="83" t="s">
        <v>6</v>
      </c>
      <c r="F217" s="83" t="s">
        <v>45</v>
      </c>
      <c r="G217" s="126">
        <v>100000</v>
      </c>
      <c r="H217" s="126">
        <v>100000</v>
      </c>
    </row>
    <row r="218" spans="1:8" ht="35.25" customHeight="1">
      <c r="A218" s="85" t="s">
        <v>820</v>
      </c>
      <c r="B218" s="86">
        <v>757</v>
      </c>
      <c r="C218" s="83" t="s">
        <v>74</v>
      </c>
      <c r="D218" s="83" t="s">
        <v>28</v>
      </c>
      <c r="E218" s="83" t="s">
        <v>819</v>
      </c>
      <c r="F218" s="83"/>
      <c r="G218" s="126">
        <f>G219</f>
        <v>2020202.02</v>
      </c>
      <c r="H218" s="126">
        <f>H219</f>
        <v>2020202.02</v>
      </c>
    </row>
    <row r="219" spans="1:8" ht="38.25">
      <c r="A219" s="85" t="s">
        <v>42</v>
      </c>
      <c r="B219" s="86">
        <v>757</v>
      </c>
      <c r="C219" s="83" t="s">
        <v>74</v>
      </c>
      <c r="D219" s="83" t="s">
        <v>28</v>
      </c>
      <c r="E219" s="83" t="s">
        <v>819</v>
      </c>
      <c r="F219" s="83" t="s">
        <v>43</v>
      </c>
      <c r="G219" s="126">
        <f>G220</f>
        <v>2020202.02</v>
      </c>
      <c r="H219" s="126">
        <f>H220</f>
        <v>2020202.02</v>
      </c>
    </row>
    <row r="220" spans="1:8">
      <c r="A220" s="85" t="s">
        <v>44</v>
      </c>
      <c r="B220" s="86">
        <v>757</v>
      </c>
      <c r="C220" s="83" t="s">
        <v>74</v>
      </c>
      <c r="D220" s="83" t="s">
        <v>28</v>
      </c>
      <c r="E220" s="83" t="s">
        <v>819</v>
      </c>
      <c r="F220" s="83" t="s">
        <v>45</v>
      </c>
      <c r="G220" s="126">
        <f>20202.02+2000000</f>
        <v>2020202.02</v>
      </c>
      <c r="H220" s="126">
        <f>20202.02+2000000</f>
        <v>2020202.02</v>
      </c>
    </row>
    <row r="221" spans="1:8" ht="68.25" customHeight="1">
      <c r="A221" s="85" t="s">
        <v>341</v>
      </c>
      <c r="B221" s="86">
        <v>757</v>
      </c>
      <c r="C221" s="83" t="s">
        <v>74</v>
      </c>
      <c r="D221" s="83" t="s">
        <v>28</v>
      </c>
      <c r="E221" s="83" t="s">
        <v>340</v>
      </c>
      <c r="F221" s="83"/>
      <c r="G221" s="126">
        <f>G222</f>
        <v>969680</v>
      </c>
      <c r="H221" s="126">
        <f>H222</f>
        <v>969680</v>
      </c>
    </row>
    <row r="222" spans="1:8" ht="38.25">
      <c r="A222" s="85" t="s">
        <v>42</v>
      </c>
      <c r="B222" s="86">
        <v>757</v>
      </c>
      <c r="C222" s="83" t="s">
        <v>74</v>
      </c>
      <c r="D222" s="83" t="s">
        <v>28</v>
      </c>
      <c r="E222" s="83" t="s">
        <v>340</v>
      </c>
      <c r="F222" s="83" t="s">
        <v>43</v>
      </c>
      <c r="G222" s="126">
        <f>G223</f>
        <v>969680</v>
      </c>
      <c r="H222" s="126">
        <f>H223</f>
        <v>969680</v>
      </c>
    </row>
    <row r="223" spans="1:8">
      <c r="A223" s="85" t="s">
        <v>44</v>
      </c>
      <c r="B223" s="86">
        <v>757</v>
      </c>
      <c r="C223" s="83" t="s">
        <v>74</v>
      </c>
      <c r="D223" s="83" t="s">
        <v>28</v>
      </c>
      <c r="E223" s="83" t="s">
        <v>340</v>
      </c>
      <c r="F223" s="83" t="s">
        <v>45</v>
      </c>
      <c r="G223" s="126">
        <v>969680</v>
      </c>
      <c r="H223" s="126">
        <v>969680</v>
      </c>
    </row>
    <row r="224" spans="1:8" ht="45.75" hidden="1" customHeight="1">
      <c r="A224" s="85" t="s">
        <v>342</v>
      </c>
      <c r="B224" s="86">
        <v>757</v>
      </c>
      <c r="C224" s="83" t="s">
        <v>74</v>
      </c>
      <c r="D224" s="83" t="s">
        <v>28</v>
      </c>
      <c r="E224" s="83" t="s">
        <v>343</v>
      </c>
      <c r="F224" s="83"/>
      <c r="G224" s="126">
        <f>G225</f>
        <v>0</v>
      </c>
      <c r="H224" s="126">
        <f>H225</f>
        <v>0</v>
      </c>
    </row>
    <row r="225" spans="1:8" ht="38.25" hidden="1">
      <c r="A225" s="85" t="s">
        <v>42</v>
      </c>
      <c r="B225" s="86">
        <v>757</v>
      </c>
      <c r="C225" s="83" t="s">
        <v>74</v>
      </c>
      <c r="D225" s="83" t="s">
        <v>28</v>
      </c>
      <c r="E225" s="83" t="s">
        <v>343</v>
      </c>
      <c r="F225" s="83" t="s">
        <v>43</v>
      </c>
      <c r="G225" s="126">
        <f>G226</f>
        <v>0</v>
      </c>
      <c r="H225" s="126">
        <f>H226</f>
        <v>0</v>
      </c>
    </row>
    <row r="226" spans="1:8" hidden="1">
      <c r="A226" s="85" t="s">
        <v>44</v>
      </c>
      <c r="B226" s="86">
        <v>757</v>
      </c>
      <c r="C226" s="83" t="s">
        <v>74</v>
      </c>
      <c r="D226" s="83" t="s">
        <v>28</v>
      </c>
      <c r="E226" s="83" t="s">
        <v>343</v>
      </c>
      <c r="F226" s="83" t="s">
        <v>45</v>
      </c>
      <c r="G226" s="126"/>
      <c r="H226" s="126"/>
    </row>
    <row r="227" spans="1:8" ht="66.75" hidden="1" customHeight="1">
      <c r="A227" s="85" t="s">
        <v>341</v>
      </c>
      <c r="B227" s="86">
        <v>757</v>
      </c>
      <c r="C227" s="83" t="s">
        <v>74</v>
      </c>
      <c r="D227" s="83" t="s">
        <v>28</v>
      </c>
      <c r="E227" s="83" t="s">
        <v>344</v>
      </c>
      <c r="F227" s="83"/>
      <c r="G227" s="126">
        <f>G228</f>
        <v>0</v>
      </c>
      <c r="H227" s="126">
        <f>H228</f>
        <v>0</v>
      </c>
    </row>
    <row r="228" spans="1:8" ht="38.25" hidden="1">
      <c r="A228" s="85" t="s">
        <v>42</v>
      </c>
      <c r="B228" s="86">
        <v>757</v>
      </c>
      <c r="C228" s="83" t="s">
        <v>74</v>
      </c>
      <c r="D228" s="83" t="s">
        <v>28</v>
      </c>
      <c r="E228" s="83" t="s">
        <v>344</v>
      </c>
      <c r="F228" s="83" t="s">
        <v>43</v>
      </c>
      <c r="G228" s="126">
        <f>G229</f>
        <v>0</v>
      </c>
      <c r="H228" s="126">
        <f>H229</f>
        <v>0</v>
      </c>
    </row>
    <row r="229" spans="1:8" hidden="1">
      <c r="A229" s="85" t="s">
        <v>44</v>
      </c>
      <c r="B229" s="86">
        <v>757</v>
      </c>
      <c r="C229" s="83" t="s">
        <v>74</v>
      </c>
      <c r="D229" s="83" t="s">
        <v>28</v>
      </c>
      <c r="E229" s="83" t="s">
        <v>344</v>
      </c>
      <c r="F229" s="83" t="s">
        <v>45</v>
      </c>
      <c r="G229" s="126"/>
      <c r="H229" s="126"/>
    </row>
    <row r="230" spans="1:8" ht="27.75" customHeight="1">
      <c r="A230" s="85" t="s">
        <v>688</v>
      </c>
      <c r="B230" s="86">
        <v>757</v>
      </c>
      <c r="C230" s="83" t="s">
        <v>74</v>
      </c>
      <c r="D230" s="83" t="s">
        <v>28</v>
      </c>
      <c r="E230" s="83" t="s">
        <v>784</v>
      </c>
      <c r="F230" s="83"/>
      <c r="G230" s="126">
        <f>G231</f>
        <v>650000</v>
      </c>
      <c r="H230" s="126">
        <f>H231</f>
        <v>650000</v>
      </c>
    </row>
    <row r="231" spans="1:8" ht="38.25">
      <c r="A231" s="85" t="s">
        <v>42</v>
      </c>
      <c r="B231" s="86">
        <v>757</v>
      </c>
      <c r="C231" s="83" t="s">
        <v>74</v>
      </c>
      <c r="D231" s="83" t="s">
        <v>28</v>
      </c>
      <c r="E231" s="83" t="s">
        <v>784</v>
      </c>
      <c r="F231" s="83" t="s">
        <v>43</v>
      </c>
      <c r="G231" s="126">
        <f>G232</f>
        <v>650000</v>
      </c>
      <c r="H231" s="126">
        <f>H232</f>
        <v>650000</v>
      </c>
    </row>
    <row r="232" spans="1:8">
      <c r="A232" s="85" t="s">
        <v>44</v>
      </c>
      <c r="B232" s="86">
        <v>757</v>
      </c>
      <c r="C232" s="83" t="s">
        <v>74</v>
      </c>
      <c r="D232" s="83" t="s">
        <v>28</v>
      </c>
      <c r="E232" s="83" t="s">
        <v>784</v>
      </c>
      <c r="F232" s="83" t="s">
        <v>45</v>
      </c>
      <c r="G232" s="126">
        <v>650000</v>
      </c>
      <c r="H232" s="126">
        <v>650000</v>
      </c>
    </row>
    <row r="233" spans="1:8" ht="54.75" hidden="1" customHeight="1">
      <c r="A233" s="85" t="s">
        <v>346</v>
      </c>
      <c r="B233" s="86">
        <v>757</v>
      </c>
      <c r="C233" s="83" t="s">
        <v>74</v>
      </c>
      <c r="D233" s="83" t="s">
        <v>28</v>
      </c>
      <c r="E233" s="83" t="s">
        <v>345</v>
      </c>
      <c r="F233" s="83"/>
      <c r="G233" s="126">
        <f>G234</f>
        <v>0</v>
      </c>
      <c r="H233" s="126">
        <f>H234</f>
        <v>0</v>
      </c>
    </row>
    <row r="234" spans="1:8" ht="38.25" hidden="1">
      <c r="A234" s="85" t="s">
        <v>42</v>
      </c>
      <c r="B234" s="86">
        <v>757</v>
      </c>
      <c r="C234" s="83" t="s">
        <v>74</v>
      </c>
      <c r="D234" s="83" t="s">
        <v>28</v>
      </c>
      <c r="E234" s="83" t="s">
        <v>345</v>
      </c>
      <c r="F234" s="83" t="s">
        <v>43</v>
      </c>
      <c r="G234" s="126">
        <f>G235</f>
        <v>0</v>
      </c>
      <c r="H234" s="126">
        <f>H235</f>
        <v>0</v>
      </c>
    </row>
    <row r="235" spans="1:8" hidden="1">
      <c r="A235" s="85" t="s">
        <v>44</v>
      </c>
      <c r="B235" s="86">
        <v>757</v>
      </c>
      <c r="C235" s="83" t="s">
        <v>74</v>
      </c>
      <c r="D235" s="83" t="s">
        <v>28</v>
      </c>
      <c r="E235" s="83" t="s">
        <v>345</v>
      </c>
      <c r="F235" s="83" t="s">
        <v>45</v>
      </c>
      <c r="G235" s="126"/>
      <c r="H235" s="126"/>
    </row>
    <row r="236" spans="1:8" ht="25.5">
      <c r="A236" s="113" t="s">
        <v>397</v>
      </c>
      <c r="B236" s="86">
        <v>757</v>
      </c>
      <c r="C236" s="83" t="s">
        <v>74</v>
      </c>
      <c r="D236" s="83" t="s">
        <v>28</v>
      </c>
      <c r="E236" s="83" t="s">
        <v>577</v>
      </c>
      <c r="F236" s="83"/>
      <c r="G236" s="126">
        <f>G237</f>
        <v>20500</v>
      </c>
      <c r="H236" s="126">
        <f>H237</f>
        <v>20500</v>
      </c>
    </row>
    <row r="237" spans="1:8" ht="38.25">
      <c r="A237" s="85" t="s">
        <v>42</v>
      </c>
      <c r="B237" s="86">
        <v>757</v>
      </c>
      <c r="C237" s="83" t="s">
        <v>74</v>
      </c>
      <c r="D237" s="83" t="s">
        <v>28</v>
      </c>
      <c r="E237" s="83" t="s">
        <v>577</v>
      </c>
      <c r="F237" s="83" t="s">
        <v>43</v>
      </c>
      <c r="G237" s="126">
        <f>G238</f>
        <v>20500</v>
      </c>
      <c r="H237" s="126">
        <f>H238</f>
        <v>20500</v>
      </c>
    </row>
    <row r="238" spans="1:8">
      <c r="A238" s="85" t="s">
        <v>44</v>
      </c>
      <c r="B238" s="86">
        <v>757</v>
      </c>
      <c r="C238" s="83" t="s">
        <v>74</v>
      </c>
      <c r="D238" s="83" t="s">
        <v>28</v>
      </c>
      <c r="E238" s="83" t="s">
        <v>577</v>
      </c>
      <c r="F238" s="83" t="s">
        <v>45</v>
      </c>
      <c r="G238" s="126">
        <v>20500</v>
      </c>
      <c r="H238" s="126">
        <v>20500</v>
      </c>
    </row>
    <row r="239" spans="1:8" ht="25.5">
      <c r="A239" s="113" t="s">
        <v>397</v>
      </c>
      <c r="B239" s="86">
        <v>757</v>
      </c>
      <c r="C239" s="83" t="s">
        <v>74</v>
      </c>
      <c r="D239" s="83" t="s">
        <v>28</v>
      </c>
      <c r="E239" s="83" t="s">
        <v>509</v>
      </c>
      <c r="F239" s="83"/>
      <c r="G239" s="126">
        <f>G240</f>
        <v>193575.19</v>
      </c>
      <c r="H239" s="126">
        <f>H240</f>
        <v>193575.19</v>
      </c>
    </row>
    <row r="240" spans="1:8" ht="25.5">
      <c r="A240" s="113" t="s">
        <v>397</v>
      </c>
      <c r="B240" s="86">
        <v>757</v>
      </c>
      <c r="C240" s="83" t="s">
        <v>74</v>
      </c>
      <c r="D240" s="83" t="s">
        <v>28</v>
      </c>
      <c r="E240" s="83" t="s">
        <v>599</v>
      </c>
      <c r="F240" s="83"/>
      <c r="G240" s="126">
        <f>G243+G241</f>
        <v>193575.19</v>
      </c>
      <c r="H240" s="126">
        <f>H243+H241</f>
        <v>193575.19</v>
      </c>
    </row>
    <row r="241" spans="1:9">
      <c r="A241" s="85" t="s">
        <v>380</v>
      </c>
      <c r="B241" s="86">
        <v>757</v>
      </c>
      <c r="C241" s="83" t="s">
        <v>74</v>
      </c>
      <c r="D241" s="83" t="s">
        <v>28</v>
      </c>
      <c r="E241" s="83" t="s">
        <v>599</v>
      </c>
      <c r="F241" s="83" t="s">
        <v>381</v>
      </c>
      <c r="G241" s="126">
        <f>G242</f>
        <v>8500</v>
      </c>
      <c r="H241" s="126">
        <f>H242</f>
        <v>8500</v>
      </c>
    </row>
    <row r="242" spans="1:9">
      <c r="A242" s="85" t="s">
        <v>409</v>
      </c>
      <c r="B242" s="86">
        <v>757</v>
      </c>
      <c r="C242" s="83" t="s">
        <v>74</v>
      </c>
      <c r="D242" s="83" t="s">
        <v>28</v>
      </c>
      <c r="E242" s="83" t="s">
        <v>599</v>
      </c>
      <c r="F242" s="83" t="s">
        <v>410</v>
      </c>
      <c r="G242" s="126">
        <v>8500</v>
      </c>
      <c r="H242" s="126">
        <v>8500</v>
      </c>
    </row>
    <row r="243" spans="1:9" ht="38.25">
      <c r="A243" s="85" t="s">
        <v>42</v>
      </c>
      <c r="B243" s="86">
        <v>757</v>
      </c>
      <c r="C243" s="83" t="s">
        <v>74</v>
      </c>
      <c r="D243" s="83" t="s">
        <v>28</v>
      </c>
      <c r="E243" s="83" t="s">
        <v>599</v>
      </c>
      <c r="F243" s="83" t="s">
        <v>43</v>
      </c>
      <c r="G243" s="126">
        <f>G244</f>
        <v>185075.19</v>
      </c>
      <c r="H243" s="126">
        <f>H244</f>
        <v>185075.19</v>
      </c>
    </row>
    <row r="244" spans="1:9">
      <c r="A244" s="85" t="s">
        <v>44</v>
      </c>
      <c r="B244" s="86">
        <v>757</v>
      </c>
      <c r="C244" s="83" t="s">
        <v>74</v>
      </c>
      <c r="D244" s="83" t="s">
        <v>28</v>
      </c>
      <c r="E244" s="83" t="s">
        <v>599</v>
      </c>
      <c r="F244" s="83" t="s">
        <v>45</v>
      </c>
      <c r="G244" s="126">
        <v>185075.19</v>
      </c>
      <c r="H244" s="126">
        <v>185075.19</v>
      </c>
    </row>
    <row r="245" spans="1:9" s="145" customFormat="1" ht="22.5" customHeight="1">
      <c r="A245" s="127" t="s">
        <v>92</v>
      </c>
      <c r="B245" s="86">
        <v>757</v>
      </c>
      <c r="C245" s="83" t="s">
        <v>74</v>
      </c>
      <c r="D245" s="83" t="s">
        <v>93</v>
      </c>
      <c r="E245" s="83"/>
      <c r="F245" s="83"/>
      <c r="G245" s="129">
        <f>G254+G246</f>
        <v>5259986</v>
      </c>
      <c r="H245" s="129">
        <f>H254+H246</f>
        <v>5259359.63</v>
      </c>
      <c r="I245" s="144"/>
    </row>
    <row r="246" spans="1:9" s="88" customFormat="1" ht="29.25" hidden="1" customHeight="1">
      <c r="A246" s="90" t="s">
        <v>111</v>
      </c>
      <c r="B246" s="86">
        <v>757</v>
      </c>
      <c r="C246" s="83" t="s">
        <v>74</v>
      </c>
      <c r="D246" s="83" t="s">
        <v>93</v>
      </c>
      <c r="E246" s="83" t="s">
        <v>467</v>
      </c>
      <c r="F246" s="83"/>
      <c r="G246" s="66">
        <f>G247+G251</f>
        <v>0</v>
      </c>
      <c r="H246" s="66">
        <f>H247+H251</f>
        <v>0</v>
      </c>
      <c r="I246" s="87"/>
    </row>
    <row r="247" spans="1:9" s="88" customFormat="1" ht="30.75" hidden="1" customHeight="1">
      <c r="A247" s="90" t="s">
        <v>416</v>
      </c>
      <c r="B247" s="86">
        <v>757</v>
      </c>
      <c r="C247" s="83" t="s">
        <v>74</v>
      </c>
      <c r="D247" s="83" t="s">
        <v>93</v>
      </c>
      <c r="E247" s="83" t="s">
        <v>417</v>
      </c>
      <c r="F247" s="83"/>
      <c r="G247" s="66">
        <f>G248</f>
        <v>0</v>
      </c>
      <c r="H247" s="66">
        <f>H248</f>
        <v>0</v>
      </c>
      <c r="I247" s="87"/>
    </row>
    <row r="248" spans="1:9" s="88" customFormat="1" ht="36.75" hidden="1" customHeight="1">
      <c r="A248" s="85" t="s">
        <v>51</v>
      </c>
      <c r="B248" s="86">
        <v>757</v>
      </c>
      <c r="C248" s="83" t="s">
        <v>74</v>
      </c>
      <c r="D248" s="83" t="s">
        <v>93</v>
      </c>
      <c r="E248" s="83" t="s">
        <v>417</v>
      </c>
      <c r="F248" s="83" t="s">
        <v>52</v>
      </c>
      <c r="G248" s="66">
        <f>G249</f>
        <v>0</v>
      </c>
      <c r="H248" s="66">
        <f>H249</f>
        <v>0</v>
      </c>
      <c r="I248" s="87"/>
    </row>
    <row r="249" spans="1:9" s="88" customFormat="1" ht="34.5" hidden="1" customHeight="1">
      <c r="A249" s="85" t="s">
        <v>53</v>
      </c>
      <c r="B249" s="86">
        <v>757</v>
      </c>
      <c r="C249" s="83" t="s">
        <v>74</v>
      </c>
      <c r="D249" s="83" t="s">
        <v>93</v>
      </c>
      <c r="E249" s="83" t="s">
        <v>417</v>
      </c>
      <c r="F249" s="83" t="s">
        <v>54</v>
      </c>
      <c r="G249" s="66"/>
      <c r="H249" s="66"/>
      <c r="I249" s="87"/>
    </row>
    <row r="250" spans="1:9" s="88" customFormat="1" ht="12.75" hidden="1" customHeight="1">
      <c r="A250" s="90" t="s">
        <v>95</v>
      </c>
      <c r="B250" s="86">
        <v>757</v>
      </c>
      <c r="C250" s="83" t="s">
        <v>74</v>
      </c>
      <c r="D250" s="83" t="s">
        <v>93</v>
      </c>
      <c r="E250" s="83" t="s">
        <v>468</v>
      </c>
      <c r="F250" s="83" t="s">
        <v>55</v>
      </c>
      <c r="G250" s="66"/>
      <c r="H250" s="66"/>
      <c r="I250" s="87"/>
    </row>
    <row r="251" spans="1:9" s="88" customFormat="1" ht="27.75" hidden="1" customHeight="1">
      <c r="A251" s="90" t="s">
        <v>332</v>
      </c>
      <c r="B251" s="86">
        <v>757</v>
      </c>
      <c r="C251" s="83" t="s">
        <v>74</v>
      </c>
      <c r="D251" s="83" t="s">
        <v>93</v>
      </c>
      <c r="E251" s="83" t="s">
        <v>468</v>
      </c>
      <c r="F251" s="83"/>
      <c r="G251" s="66">
        <f>G252</f>
        <v>0</v>
      </c>
      <c r="H251" s="66">
        <f>H252</f>
        <v>0</v>
      </c>
      <c r="I251" s="87"/>
    </row>
    <row r="252" spans="1:9" ht="38.25" hidden="1">
      <c r="A252" s="85" t="s">
        <v>42</v>
      </c>
      <c r="B252" s="86">
        <v>757</v>
      </c>
      <c r="C252" s="83" t="s">
        <v>74</v>
      </c>
      <c r="D252" s="83" t="s">
        <v>93</v>
      </c>
      <c r="E252" s="83" t="s">
        <v>468</v>
      </c>
      <c r="F252" s="83" t="s">
        <v>43</v>
      </c>
      <c r="G252" s="126">
        <f>G253</f>
        <v>0</v>
      </c>
      <c r="H252" s="126">
        <f>H253</f>
        <v>0</v>
      </c>
    </row>
    <row r="253" spans="1:9" hidden="1">
      <c r="A253" s="85" t="s">
        <v>44</v>
      </c>
      <c r="B253" s="86">
        <v>757</v>
      </c>
      <c r="C253" s="83" t="s">
        <v>74</v>
      </c>
      <c r="D253" s="83" t="s">
        <v>93</v>
      </c>
      <c r="E253" s="83" t="s">
        <v>468</v>
      </c>
      <c r="F253" s="83" t="s">
        <v>45</v>
      </c>
      <c r="G253" s="126"/>
      <c r="H253" s="126"/>
    </row>
    <row r="254" spans="1:9" ht="38.25">
      <c r="A254" s="85" t="s">
        <v>94</v>
      </c>
      <c r="B254" s="86">
        <v>757</v>
      </c>
      <c r="C254" s="83" t="s">
        <v>74</v>
      </c>
      <c r="D254" s="83" t="s">
        <v>93</v>
      </c>
      <c r="E254" s="83" t="s">
        <v>454</v>
      </c>
      <c r="F254" s="83"/>
      <c r="G254" s="125">
        <f>G255</f>
        <v>5259986</v>
      </c>
      <c r="H254" s="125">
        <f>H255</f>
        <v>5259359.63</v>
      </c>
    </row>
    <row r="255" spans="1:9" s="145" customFormat="1" ht="25.5">
      <c r="A255" s="127" t="s">
        <v>126</v>
      </c>
      <c r="B255" s="86">
        <v>757</v>
      </c>
      <c r="C255" s="83" t="s">
        <v>74</v>
      </c>
      <c r="D255" s="83" t="s">
        <v>93</v>
      </c>
      <c r="E255" s="83" t="s">
        <v>469</v>
      </c>
      <c r="F255" s="83"/>
      <c r="G255" s="125">
        <f>G256+G258+G260</f>
        <v>5259986</v>
      </c>
      <c r="H255" s="125">
        <f>H256+H258+H260</f>
        <v>5259359.63</v>
      </c>
      <c r="I255" s="144"/>
    </row>
    <row r="256" spans="1:9" s="88" customFormat="1" ht="76.5">
      <c r="A256" s="85" t="s">
        <v>96</v>
      </c>
      <c r="B256" s="86">
        <v>757</v>
      </c>
      <c r="C256" s="83" t="s">
        <v>74</v>
      </c>
      <c r="D256" s="83" t="s">
        <v>93</v>
      </c>
      <c r="E256" s="83" t="s">
        <v>469</v>
      </c>
      <c r="F256" s="83" t="s">
        <v>99</v>
      </c>
      <c r="G256" s="66">
        <f>G257</f>
        <v>5030881.21</v>
      </c>
      <c r="H256" s="66">
        <f>H257</f>
        <v>5030427.0199999996</v>
      </c>
      <c r="I256" s="87"/>
    </row>
    <row r="257" spans="1:9" s="88" customFormat="1" ht="25.5">
      <c r="A257" s="85" t="s">
        <v>97</v>
      </c>
      <c r="B257" s="86">
        <v>757</v>
      </c>
      <c r="C257" s="83" t="s">
        <v>74</v>
      </c>
      <c r="D257" s="83" t="s">
        <v>93</v>
      </c>
      <c r="E257" s="83" t="s">
        <v>469</v>
      </c>
      <c r="F257" s="83" t="s">
        <v>100</v>
      </c>
      <c r="G257" s="66">
        <v>5030881.21</v>
      </c>
      <c r="H257" s="66">
        <v>5030427.0199999996</v>
      </c>
      <c r="I257" s="87"/>
    </row>
    <row r="258" spans="1:9" s="88" customFormat="1" ht="28.5" customHeight="1">
      <c r="A258" s="85" t="s">
        <v>51</v>
      </c>
      <c r="B258" s="86">
        <v>757</v>
      </c>
      <c r="C258" s="83" t="s">
        <v>74</v>
      </c>
      <c r="D258" s="83" t="s">
        <v>93</v>
      </c>
      <c r="E258" s="83" t="s">
        <v>469</v>
      </c>
      <c r="F258" s="83" t="s">
        <v>52</v>
      </c>
      <c r="G258" s="66">
        <f>G259</f>
        <v>228604.79</v>
      </c>
      <c r="H258" s="66">
        <f>H259</f>
        <v>228604.79</v>
      </c>
      <c r="I258" s="87"/>
    </row>
    <row r="259" spans="1:9" s="88" customFormat="1" ht="38.25">
      <c r="A259" s="85" t="s">
        <v>53</v>
      </c>
      <c r="B259" s="86">
        <v>757</v>
      </c>
      <c r="C259" s="83" t="s">
        <v>74</v>
      </c>
      <c r="D259" s="83" t="s">
        <v>93</v>
      </c>
      <c r="E259" s="83" t="s">
        <v>469</v>
      </c>
      <c r="F259" s="83" t="s">
        <v>54</v>
      </c>
      <c r="G259" s="66">
        <v>228604.79</v>
      </c>
      <c r="H259" s="66">
        <v>228604.79</v>
      </c>
      <c r="I259" s="87"/>
    </row>
    <row r="260" spans="1:9">
      <c r="A260" s="85" t="s">
        <v>104</v>
      </c>
      <c r="B260" s="86">
        <v>757</v>
      </c>
      <c r="C260" s="83" t="s">
        <v>74</v>
      </c>
      <c r="D260" s="83" t="s">
        <v>93</v>
      </c>
      <c r="E260" s="83" t="s">
        <v>469</v>
      </c>
      <c r="F260" s="83" t="s">
        <v>105</v>
      </c>
      <c r="G260" s="129">
        <f>G262+G261</f>
        <v>500</v>
      </c>
      <c r="H260" s="129">
        <f>H262+H261</f>
        <v>327.82</v>
      </c>
    </row>
    <row r="261" spans="1:9" hidden="1">
      <c r="A261" s="85" t="s">
        <v>692</v>
      </c>
      <c r="B261" s="86">
        <v>757</v>
      </c>
      <c r="C261" s="83" t="s">
        <v>74</v>
      </c>
      <c r="D261" s="83" t="s">
        <v>93</v>
      </c>
      <c r="E261" s="83" t="s">
        <v>469</v>
      </c>
      <c r="F261" s="83" t="s">
        <v>691</v>
      </c>
      <c r="G261" s="129"/>
      <c r="H261" s="129"/>
    </row>
    <row r="262" spans="1:9">
      <c r="A262" s="85" t="s">
        <v>107</v>
      </c>
      <c r="B262" s="86">
        <v>757</v>
      </c>
      <c r="C262" s="83" t="s">
        <v>74</v>
      </c>
      <c r="D262" s="83" t="s">
        <v>93</v>
      </c>
      <c r="E262" s="83" t="s">
        <v>469</v>
      </c>
      <c r="F262" s="83" t="s">
        <v>108</v>
      </c>
      <c r="G262" s="129">
        <v>500</v>
      </c>
      <c r="H262" s="129">
        <v>327.82</v>
      </c>
    </row>
    <row r="263" spans="1:9" s="88" customFormat="1" ht="12.75" customHeight="1">
      <c r="A263" s="171" t="s">
        <v>361</v>
      </c>
      <c r="B263" s="121" t="s">
        <v>88</v>
      </c>
      <c r="C263" s="175" t="s">
        <v>113</v>
      </c>
      <c r="D263" s="83"/>
      <c r="E263" s="83"/>
      <c r="F263" s="83"/>
      <c r="G263" s="66">
        <f>G264</f>
        <v>23093505</v>
      </c>
      <c r="H263" s="66">
        <f>H264</f>
        <v>23093505</v>
      </c>
      <c r="I263" s="87"/>
    </row>
    <row r="264" spans="1:9" s="88" customFormat="1" ht="12.75" customHeight="1">
      <c r="A264" s="85" t="s">
        <v>112</v>
      </c>
      <c r="B264" s="86">
        <v>757</v>
      </c>
      <c r="C264" s="83" t="s">
        <v>113</v>
      </c>
      <c r="D264" s="83" t="s">
        <v>114</v>
      </c>
      <c r="E264" s="83"/>
      <c r="F264" s="83"/>
      <c r="G264" s="66">
        <f>G265</f>
        <v>23093505</v>
      </c>
      <c r="H264" s="66">
        <f>H265</f>
        <v>23093505</v>
      </c>
      <c r="I264" s="87"/>
    </row>
    <row r="265" spans="1:9" s="88" customFormat="1" ht="30.75" customHeight="1">
      <c r="A265" s="90" t="s">
        <v>669</v>
      </c>
      <c r="B265" s="86">
        <v>757</v>
      </c>
      <c r="C265" s="83" t="s">
        <v>113</v>
      </c>
      <c r="D265" s="83" t="s">
        <v>114</v>
      </c>
      <c r="E265" s="83" t="s">
        <v>470</v>
      </c>
      <c r="F265" s="83"/>
      <c r="G265" s="66">
        <f>G266+G269+G272+G278+G275</f>
        <v>23093505</v>
      </c>
      <c r="H265" s="66">
        <f>H266+H269+H272+H278+H275</f>
        <v>23093505</v>
      </c>
      <c r="I265" s="87"/>
    </row>
    <row r="266" spans="1:9" s="88" customFormat="1" ht="19.5" customHeight="1">
      <c r="A266" s="90" t="s">
        <v>418</v>
      </c>
      <c r="B266" s="86">
        <v>757</v>
      </c>
      <c r="C266" s="83" t="s">
        <v>113</v>
      </c>
      <c r="D266" s="83" t="s">
        <v>114</v>
      </c>
      <c r="E266" s="83" t="s">
        <v>781</v>
      </c>
      <c r="F266" s="83"/>
      <c r="G266" s="66">
        <f>G267</f>
        <v>22600390</v>
      </c>
      <c r="H266" s="66">
        <f>H267</f>
        <v>22600390</v>
      </c>
      <c r="I266" s="87"/>
    </row>
    <row r="267" spans="1:9" s="88" customFormat="1" ht="30.75" customHeight="1">
      <c r="A267" s="85" t="s">
        <v>369</v>
      </c>
      <c r="B267" s="86">
        <v>757</v>
      </c>
      <c r="C267" s="83" t="s">
        <v>113</v>
      </c>
      <c r="D267" s="83" t="s">
        <v>114</v>
      </c>
      <c r="E267" s="83" t="s">
        <v>781</v>
      </c>
      <c r="F267" s="83" t="s">
        <v>370</v>
      </c>
      <c r="G267" s="66">
        <f>G268</f>
        <v>22600390</v>
      </c>
      <c r="H267" s="66">
        <f>H268</f>
        <v>22600390</v>
      </c>
      <c r="I267" s="87"/>
    </row>
    <row r="268" spans="1:9" s="88" customFormat="1" ht="30.75" customHeight="1">
      <c r="A268" s="85" t="s">
        <v>371</v>
      </c>
      <c r="B268" s="86">
        <v>757</v>
      </c>
      <c r="C268" s="83" t="s">
        <v>113</v>
      </c>
      <c r="D268" s="83" t="s">
        <v>114</v>
      </c>
      <c r="E268" s="83" t="s">
        <v>781</v>
      </c>
      <c r="F268" s="83" t="s">
        <v>372</v>
      </c>
      <c r="G268" s="66">
        <v>22600390</v>
      </c>
      <c r="H268" s="66">
        <v>22600390</v>
      </c>
      <c r="I268" s="87"/>
    </row>
    <row r="269" spans="1:9" s="88" customFormat="1" ht="83.25" customHeight="1">
      <c r="A269" s="90" t="s">
        <v>825</v>
      </c>
      <c r="B269" s="86">
        <v>757</v>
      </c>
      <c r="C269" s="83" t="s">
        <v>113</v>
      </c>
      <c r="D269" s="83" t="s">
        <v>114</v>
      </c>
      <c r="E269" s="83" t="s">
        <v>824</v>
      </c>
      <c r="F269" s="83"/>
      <c r="G269" s="66">
        <f>G270</f>
        <v>350370</v>
      </c>
      <c r="H269" s="66">
        <f>H270</f>
        <v>350370</v>
      </c>
      <c r="I269" s="87"/>
    </row>
    <row r="270" spans="1:9" s="88" customFormat="1" ht="30.75" customHeight="1">
      <c r="A270" s="85" t="s">
        <v>369</v>
      </c>
      <c r="B270" s="86">
        <v>757</v>
      </c>
      <c r="C270" s="83" t="s">
        <v>113</v>
      </c>
      <c r="D270" s="83" t="s">
        <v>114</v>
      </c>
      <c r="E270" s="83" t="s">
        <v>824</v>
      </c>
      <c r="F270" s="83" t="s">
        <v>370</v>
      </c>
      <c r="G270" s="66">
        <f>G271</f>
        <v>350370</v>
      </c>
      <c r="H270" s="66">
        <f>H271</f>
        <v>350370</v>
      </c>
      <c r="I270" s="87"/>
    </row>
    <row r="271" spans="1:9" s="88" customFormat="1" ht="30.75" customHeight="1">
      <c r="A271" s="85" t="s">
        <v>371</v>
      </c>
      <c r="B271" s="86">
        <v>757</v>
      </c>
      <c r="C271" s="83" t="s">
        <v>113</v>
      </c>
      <c r="D271" s="83" t="s">
        <v>114</v>
      </c>
      <c r="E271" s="83" t="s">
        <v>824</v>
      </c>
      <c r="F271" s="83" t="s">
        <v>372</v>
      </c>
      <c r="G271" s="66">
        <v>350370</v>
      </c>
      <c r="H271" s="66">
        <v>350370</v>
      </c>
      <c r="I271" s="87"/>
    </row>
    <row r="272" spans="1:9" s="88" customFormat="1" ht="27" customHeight="1">
      <c r="A272" s="90" t="s">
        <v>773</v>
      </c>
      <c r="B272" s="86">
        <v>757</v>
      </c>
      <c r="C272" s="83" t="s">
        <v>113</v>
      </c>
      <c r="D272" s="83" t="s">
        <v>114</v>
      </c>
      <c r="E272" s="83" t="s">
        <v>471</v>
      </c>
      <c r="F272" s="83"/>
      <c r="G272" s="66">
        <f>G273</f>
        <v>24989.5</v>
      </c>
      <c r="H272" s="66">
        <f>H273</f>
        <v>24989.5</v>
      </c>
      <c r="I272" s="87"/>
    </row>
    <row r="273" spans="1:9" ht="18.75" customHeight="1">
      <c r="A273" s="85" t="s">
        <v>369</v>
      </c>
      <c r="B273" s="86">
        <v>757</v>
      </c>
      <c r="C273" s="83" t="s">
        <v>113</v>
      </c>
      <c r="D273" s="83" t="s">
        <v>114</v>
      </c>
      <c r="E273" s="83" t="s">
        <v>471</v>
      </c>
      <c r="F273" s="83" t="s">
        <v>370</v>
      </c>
      <c r="G273" s="66">
        <f>G274</f>
        <v>24989.5</v>
      </c>
      <c r="H273" s="66">
        <f>H274</f>
        <v>24989.5</v>
      </c>
    </row>
    <row r="274" spans="1:9" ht="33" customHeight="1">
      <c r="A274" s="85" t="s">
        <v>371</v>
      </c>
      <c r="B274" s="86">
        <v>757</v>
      </c>
      <c r="C274" s="83" t="s">
        <v>113</v>
      </c>
      <c r="D274" s="83" t="s">
        <v>114</v>
      </c>
      <c r="E274" s="83" t="s">
        <v>471</v>
      </c>
      <c r="F274" s="83" t="s">
        <v>372</v>
      </c>
      <c r="G274" s="66">
        <f>29040.07-4050.57</f>
        <v>24989.5</v>
      </c>
      <c r="H274" s="66">
        <f>29040.07-4050.57</f>
        <v>24989.5</v>
      </c>
    </row>
    <row r="275" spans="1:9" ht="23.25" customHeight="1">
      <c r="A275" s="90" t="s">
        <v>418</v>
      </c>
      <c r="B275" s="86">
        <v>757</v>
      </c>
      <c r="C275" s="83" t="s">
        <v>113</v>
      </c>
      <c r="D275" s="83" t="s">
        <v>114</v>
      </c>
      <c r="E275" s="83" t="s">
        <v>840</v>
      </c>
      <c r="F275" s="83"/>
      <c r="G275" s="66">
        <f>G276</f>
        <v>21383</v>
      </c>
      <c r="H275" s="66">
        <f>H276</f>
        <v>21383</v>
      </c>
    </row>
    <row r="276" spans="1:9" ht="24" customHeight="1">
      <c r="A276" s="85" t="s">
        <v>369</v>
      </c>
      <c r="B276" s="86">
        <v>757</v>
      </c>
      <c r="C276" s="83" t="s">
        <v>113</v>
      </c>
      <c r="D276" s="83" t="s">
        <v>114</v>
      </c>
      <c r="E276" s="83" t="s">
        <v>840</v>
      </c>
      <c r="F276" s="83" t="s">
        <v>370</v>
      </c>
      <c r="G276" s="66">
        <f>G277</f>
        <v>21383</v>
      </c>
      <c r="H276" s="66">
        <f>H277</f>
        <v>21383</v>
      </c>
    </row>
    <row r="277" spans="1:9" ht="33" customHeight="1">
      <c r="A277" s="85" t="s">
        <v>371</v>
      </c>
      <c r="B277" s="86">
        <v>757</v>
      </c>
      <c r="C277" s="83" t="s">
        <v>113</v>
      </c>
      <c r="D277" s="83" t="s">
        <v>114</v>
      </c>
      <c r="E277" s="83" t="s">
        <v>840</v>
      </c>
      <c r="F277" s="83" t="s">
        <v>372</v>
      </c>
      <c r="G277" s="66">
        <v>21383</v>
      </c>
      <c r="H277" s="66">
        <v>21383</v>
      </c>
    </row>
    <row r="278" spans="1:9" s="88" customFormat="1" ht="27" customHeight="1">
      <c r="A278" s="90" t="s">
        <v>397</v>
      </c>
      <c r="B278" s="86">
        <v>757</v>
      </c>
      <c r="C278" s="83" t="s">
        <v>113</v>
      </c>
      <c r="D278" s="83" t="s">
        <v>114</v>
      </c>
      <c r="E278" s="83" t="s">
        <v>845</v>
      </c>
      <c r="F278" s="83"/>
      <c r="G278" s="66">
        <f>G279</f>
        <v>96372.5</v>
      </c>
      <c r="H278" s="66">
        <f>H279</f>
        <v>96372.5</v>
      </c>
      <c r="I278" s="87"/>
    </row>
    <row r="279" spans="1:9" ht="18.75" customHeight="1">
      <c r="A279" s="85" t="s">
        <v>369</v>
      </c>
      <c r="B279" s="86">
        <v>757</v>
      </c>
      <c r="C279" s="83" t="s">
        <v>113</v>
      </c>
      <c r="D279" s="83" t="s">
        <v>114</v>
      </c>
      <c r="E279" s="83" t="s">
        <v>845</v>
      </c>
      <c r="F279" s="83" t="s">
        <v>370</v>
      </c>
      <c r="G279" s="66">
        <f>G280</f>
        <v>96372.5</v>
      </c>
      <c r="H279" s="66">
        <f>H280</f>
        <v>96372.5</v>
      </c>
    </row>
    <row r="280" spans="1:9" ht="33" customHeight="1">
      <c r="A280" s="85" t="s">
        <v>371</v>
      </c>
      <c r="B280" s="86">
        <v>757</v>
      </c>
      <c r="C280" s="83" t="s">
        <v>113</v>
      </c>
      <c r="D280" s="83" t="s">
        <v>114</v>
      </c>
      <c r="E280" s="83" t="s">
        <v>845</v>
      </c>
      <c r="F280" s="83" t="s">
        <v>372</v>
      </c>
      <c r="G280" s="66">
        <v>96372.5</v>
      </c>
      <c r="H280" s="66">
        <v>96372.5</v>
      </c>
    </row>
    <row r="281" spans="1:9" s="88" customFormat="1" ht="17.25" customHeight="1">
      <c r="A281" s="176" t="s">
        <v>764</v>
      </c>
      <c r="B281" s="98">
        <v>757</v>
      </c>
      <c r="C281" s="99" t="s">
        <v>118</v>
      </c>
      <c r="D281" s="99"/>
      <c r="E281" s="99"/>
      <c r="F281" s="99"/>
      <c r="G281" s="100">
        <f t="shared" ref="G281:H282" si="4">G282</f>
        <v>395770.57</v>
      </c>
      <c r="H281" s="100">
        <f t="shared" si="4"/>
        <v>395405.57</v>
      </c>
      <c r="I281" s="87"/>
    </row>
    <row r="282" spans="1:9" s="103" customFormat="1" ht="15" customHeight="1">
      <c r="A282" s="85" t="s">
        <v>117</v>
      </c>
      <c r="B282" s="86">
        <v>757</v>
      </c>
      <c r="C282" s="83" t="s">
        <v>118</v>
      </c>
      <c r="D282" s="83" t="s">
        <v>39</v>
      </c>
      <c r="E282" s="108"/>
      <c r="F282" s="108"/>
      <c r="G282" s="125">
        <f t="shared" si="4"/>
        <v>395770.57</v>
      </c>
      <c r="H282" s="125">
        <f t="shared" si="4"/>
        <v>395405.57</v>
      </c>
      <c r="I282" s="102"/>
    </row>
    <row r="283" spans="1:9" s="145" customFormat="1" ht="28.5" customHeight="1">
      <c r="A283" s="113" t="s">
        <v>173</v>
      </c>
      <c r="B283" s="86">
        <v>757</v>
      </c>
      <c r="C283" s="83" t="s">
        <v>118</v>
      </c>
      <c r="D283" s="83" t="s">
        <v>39</v>
      </c>
      <c r="E283" s="83" t="s">
        <v>456</v>
      </c>
      <c r="F283" s="83"/>
      <c r="G283" s="66">
        <f>G284+G291</f>
        <v>395770.57</v>
      </c>
      <c r="H283" s="66">
        <f>H284+H291</f>
        <v>395405.57</v>
      </c>
      <c r="I283" s="144"/>
    </row>
    <row r="284" spans="1:9" s="145" customFormat="1" ht="27.75" customHeight="1">
      <c r="A284" s="113" t="s">
        <v>119</v>
      </c>
      <c r="B284" s="86">
        <v>757</v>
      </c>
      <c r="C284" s="83" t="s">
        <v>118</v>
      </c>
      <c r="D284" s="83" t="s">
        <v>39</v>
      </c>
      <c r="E284" s="83" t="s">
        <v>472</v>
      </c>
      <c r="F284" s="83"/>
      <c r="G284" s="66">
        <f>G285+G287+G289</f>
        <v>384050.57</v>
      </c>
      <c r="H284" s="66">
        <f>H285+H287+H289</f>
        <v>383685.57</v>
      </c>
      <c r="I284" s="144"/>
    </row>
    <row r="285" spans="1:9" s="88" customFormat="1" ht="76.5">
      <c r="A285" s="85" t="s">
        <v>96</v>
      </c>
      <c r="B285" s="86">
        <v>757</v>
      </c>
      <c r="C285" s="83" t="s">
        <v>118</v>
      </c>
      <c r="D285" s="83" t="s">
        <v>39</v>
      </c>
      <c r="E285" s="83" t="s">
        <v>472</v>
      </c>
      <c r="F285" s="83" t="s">
        <v>99</v>
      </c>
      <c r="G285" s="66">
        <f>G286</f>
        <v>65000</v>
      </c>
      <c r="H285" s="66">
        <f>H286</f>
        <v>65000</v>
      </c>
      <c r="I285" s="87"/>
    </row>
    <row r="286" spans="1:9" s="88" customFormat="1" ht="25.5">
      <c r="A286" s="85" t="s">
        <v>97</v>
      </c>
      <c r="B286" s="86">
        <v>757</v>
      </c>
      <c r="C286" s="83" t="s">
        <v>118</v>
      </c>
      <c r="D286" s="83" t="s">
        <v>39</v>
      </c>
      <c r="E286" s="83" t="s">
        <v>472</v>
      </c>
      <c r="F286" s="83" t="s">
        <v>100</v>
      </c>
      <c r="G286" s="66">
        <v>65000</v>
      </c>
      <c r="H286" s="66">
        <v>65000</v>
      </c>
      <c r="I286" s="87"/>
    </row>
    <row r="287" spans="1:9" s="88" customFormat="1" ht="28.5" customHeight="1">
      <c r="A287" s="85" t="s">
        <v>51</v>
      </c>
      <c r="B287" s="86">
        <v>757</v>
      </c>
      <c r="C287" s="83" t="s">
        <v>118</v>
      </c>
      <c r="D287" s="83" t="s">
        <v>39</v>
      </c>
      <c r="E287" s="83" t="s">
        <v>472</v>
      </c>
      <c r="F287" s="83" t="s">
        <v>52</v>
      </c>
      <c r="G287" s="66">
        <f>G288</f>
        <v>315050.57</v>
      </c>
      <c r="H287" s="66">
        <f>H288</f>
        <v>314685.57</v>
      </c>
      <c r="I287" s="87"/>
    </row>
    <row r="288" spans="1:9" s="88" customFormat="1" ht="38.25">
      <c r="A288" s="85" t="s">
        <v>53</v>
      </c>
      <c r="B288" s="86">
        <v>757</v>
      </c>
      <c r="C288" s="83" t="s">
        <v>118</v>
      </c>
      <c r="D288" s="83" t="s">
        <v>39</v>
      </c>
      <c r="E288" s="83" t="s">
        <v>472</v>
      </c>
      <c r="F288" s="83" t="s">
        <v>54</v>
      </c>
      <c r="G288" s="66">
        <f>311000+4050.57</f>
        <v>315050.57</v>
      </c>
      <c r="H288" s="66">
        <v>314685.57</v>
      </c>
      <c r="I288" s="87"/>
    </row>
    <row r="289" spans="1:9" s="88" customFormat="1">
      <c r="A289" s="85" t="s">
        <v>104</v>
      </c>
      <c r="B289" s="86">
        <v>757</v>
      </c>
      <c r="C289" s="83" t="s">
        <v>118</v>
      </c>
      <c r="D289" s="83" t="s">
        <v>39</v>
      </c>
      <c r="E289" s="83" t="s">
        <v>472</v>
      </c>
      <c r="F289" s="83" t="s">
        <v>105</v>
      </c>
      <c r="G289" s="66">
        <f>G290</f>
        <v>4000</v>
      </c>
      <c r="H289" s="66">
        <f>H290</f>
        <v>4000</v>
      </c>
      <c r="I289" s="87"/>
    </row>
    <row r="290" spans="1:9" s="88" customFormat="1">
      <c r="A290" s="85" t="s">
        <v>107</v>
      </c>
      <c r="B290" s="86">
        <v>757</v>
      </c>
      <c r="C290" s="83" t="s">
        <v>118</v>
      </c>
      <c r="D290" s="83" t="s">
        <v>39</v>
      </c>
      <c r="E290" s="83" t="s">
        <v>472</v>
      </c>
      <c r="F290" s="83" t="s">
        <v>108</v>
      </c>
      <c r="G290" s="66">
        <v>4000</v>
      </c>
      <c r="H290" s="66">
        <v>4000</v>
      </c>
      <c r="I290" s="87"/>
    </row>
    <row r="291" spans="1:9" s="88" customFormat="1" ht="18" customHeight="1">
      <c r="A291" s="90" t="s">
        <v>397</v>
      </c>
      <c r="B291" s="86">
        <v>757</v>
      </c>
      <c r="C291" s="83" t="s">
        <v>118</v>
      </c>
      <c r="D291" s="83" t="s">
        <v>39</v>
      </c>
      <c r="E291" s="83" t="s">
        <v>841</v>
      </c>
      <c r="F291" s="83"/>
      <c r="G291" s="66">
        <f>G292</f>
        <v>11720</v>
      </c>
      <c r="H291" s="66">
        <f>H292</f>
        <v>11720</v>
      </c>
      <c r="I291" s="87"/>
    </row>
    <row r="292" spans="1:9" s="88" customFormat="1" ht="25.5">
      <c r="A292" s="85" t="s">
        <v>51</v>
      </c>
      <c r="B292" s="86">
        <v>757</v>
      </c>
      <c r="C292" s="83" t="s">
        <v>118</v>
      </c>
      <c r="D292" s="83" t="s">
        <v>39</v>
      </c>
      <c r="E292" s="83" t="s">
        <v>841</v>
      </c>
      <c r="F292" s="83" t="s">
        <v>52</v>
      </c>
      <c r="G292" s="66">
        <f>G293</f>
        <v>11720</v>
      </c>
      <c r="H292" s="66">
        <f>H293</f>
        <v>11720</v>
      </c>
      <c r="I292" s="87"/>
    </row>
    <row r="293" spans="1:9" s="88" customFormat="1" ht="38.25">
      <c r="A293" s="85" t="s">
        <v>53</v>
      </c>
      <c r="B293" s="86">
        <v>757</v>
      </c>
      <c r="C293" s="83" t="s">
        <v>118</v>
      </c>
      <c r="D293" s="83" t="s">
        <v>39</v>
      </c>
      <c r="E293" s="83" t="s">
        <v>841</v>
      </c>
      <c r="F293" s="83" t="s">
        <v>54</v>
      </c>
      <c r="G293" s="66">
        <v>11720</v>
      </c>
      <c r="H293" s="66">
        <v>11720</v>
      </c>
      <c r="I293" s="87"/>
    </row>
    <row r="294" spans="1:9" s="110" customFormat="1">
      <c r="A294" s="177" t="s">
        <v>122</v>
      </c>
      <c r="B294" s="80"/>
      <c r="C294" s="121"/>
      <c r="D294" s="121"/>
      <c r="E294" s="121"/>
      <c r="F294" s="121"/>
      <c r="G294" s="160">
        <f>G14+G119+G281+G263+G8</f>
        <v>173821004.10999998</v>
      </c>
      <c r="H294" s="160">
        <f>H14+H119+H281+H263+H8</f>
        <v>173807528.73999998</v>
      </c>
      <c r="I294" s="109"/>
    </row>
    <row r="295" spans="1:9" s="182" customFormat="1" ht="63.75">
      <c r="A295" s="178" t="s">
        <v>123</v>
      </c>
      <c r="B295" s="179"/>
      <c r="C295" s="179"/>
      <c r="D295" s="179"/>
      <c r="E295" s="179"/>
      <c r="F295" s="179"/>
      <c r="G295" s="180"/>
      <c r="H295" s="180"/>
      <c r="I295" s="181"/>
    </row>
    <row r="296" spans="1:9">
      <c r="A296" s="176" t="s">
        <v>27</v>
      </c>
      <c r="B296" s="183">
        <v>763</v>
      </c>
      <c r="C296" s="175" t="s">
        <v>28</v>
      </c>
      <c r="D296" s="175"/>
      <c r="E296" s="175"/>
      <c r="F296" s="175"/>
      <c r="G296" s="170">
        <f>G297+G306</f>
        <v>5985848.9699999997</v>
      </c>
      <c r="H296" s="170">
        <f>H297+H306</f>
        <v>5985848.9699999997</v>
      </c>
    </row>
    <row r="297" spans="1:9" s="103" customFormat="1" ht="63.75">
      <c r="A297" s="85" t="s">
        <v>125</v>
      </c>
      <c r="B297" s="86">
        <v>763</v>
      </c>
      <c r="C297" s="83" t="s">
        <v>28</v>
      </c>
      <c r="D297" s="83" t="s">
        <v>93</v>
      </c>
      <c r="E297" s="83"/>
      <c r="F297" s="108"/>
      <c r="G297" s="66">
        <f>SUM(G298)</f>
        <v>5860697</v>
      </c>
      <c r="H297" s="66">
        <f>SUM(H298)</f>
        <v>5860697</v>
      </c>
      <c r="I297" s="102"/>
    </row>
    <row r="298" spans="1:9" s="103" customFormat="1" ht="51">
      <c r="A298" s="85" t="s">
        <v>186</v>
      </c>
      <c r="B298" s="86">
        <v>763</v>
      </c>
      <c r="C298" s="83" t="s">
        <v>28</v>
      </c>
      <c r="D298" s="83" t="s">
        <v>93</v>
      </c>
      <c r="E298" s="83" t="s">
        <v>473</v>
      </c>
      <c r="F298" s="108"/>
      <c r="G298" s="66">
        <f>G299</f>
        <v>5860697</v>
      </c>
      <c r="H298" s="66">
        <f>H299</f>
        <v>5860697</v>
      </c>
      <c r="I298" s="102"/>
    </row>
    <row r="299" spans="1:9" s="103" customFormat="1" ht="25.5">
      <c r="A299" s="85" t="s">
        <v>126</v>
      </c>
      <c r="B299" s="86">
        <v>763</v>
      </c>
      <c r="C299" s="83" t="s">
        <v>28</v>
      </c>
      <c r="D299" s="83" t="s">
        <v>93</v>
      </c>
      <c r="E299" s="83" t="s">
        <v>476</v>
      </c>
      <c r="F299" s="108"/>
      <c r="G299" s="66">
        <f>SUM(G300+G302+G305)</f>
        <v>5860697</v>
      </c>
      <c r="H299" s="66">
        <f>SUM(H300+H302+H305)</f>
        <v>5860697</v>
      </c>
      <c r="I299" s="102"/>
    </row>
    <row r="300" spans="1:9" ht="76.5">
      <c r="A300" s="85" t="s">
        <v>96</v>
      </c>
      <c r="B300" s="86">
        <v>763</v>
      </c>
      <c r="C300" s="83" t="s">
        <v>28</v>
      </c>
      <c r="D300" s="83" t="s">
        <v>93</v>
      </c>
      <c r="E300" s="83" t="s">
        <v>476</v>
      </c>
      <c r="F300" s="83" t="s">
        <v>99</v>
      </c>
      <c r="G300" s="66">
        <f>SUM(G301)</f>
        <v>5503204.9000000004</v>
      </c>
      <c r="H300" s="66">
        <f>SUM(H301)</f>
        <v>5503204.9000000004</v>
      </c>
    </row>
    <row r="301" spans="1:9" ht="25.5">
      <c r="A301" s="85" t="s">
        <v>97</v>
      </c>
      <c r="B301" s="86">
        <v>763</v>
      </c>
      <c r="C301" s="83" t="s">
        <v>28</v>
      </c>
      <c r="D301" s="83" t="s">
        <v>93</v>
      </c>
      <c r="E301" s="83" t="s">
        <v>476</v>
      </c>
      <c r="F301" s="83" t="s">
        <v>100</v>
      </c>
      <c r="G301" s="66">
        <v>5503204.9000000004</v>
      </c>
      <c r="H301" s="66">
        <v>5503204.9000000004</v>
      </c>
    </row>
    <row r="302" spans="1:9" ht="25.5">
      <c r="A302" s="85" t="s">
        <v>51</v>
      </c>
      <c r="B302" s="86">
        <v>763</v>
      </c>
      <c r="C302" s="83" t="s">
        <v>28</v>
      </c>
      <c r="D302" s="83" t="s">
        <v>93</v>
      </c>
      <c r="E302" s="83" t="s">
        <v>476</v>
      </c>
      <c r="F302" s="83" t="s">
        <v>52</v>
      </c>
      <c r="G302" s="66">
        <f>SUM(G303)</f>
        <v>357426.43</v>
      </c>
      <c r="H302" s="66">
        <f>SUM(H303)</f>
        <v>357426.43</v>
      </c>
    </row>
    <row r="303" spans="1:9" ht="38.25">
      <c r="A303" s="85" t="s">
        <v>53</v>
      </c>
      <c r="B303" s="86">
        <v>763</v>
      </c>
      <c r="C303" s="83" t="s">
        <v>28</v>
      </c>
      <c r="D303" s="83" t="s">
        <v>93</v>
      </c>
      <c r="E303" s="83" t="s">
        <v>476</v>
      </c>
      <c r="F303" s="83" t="s">
        <v>54</v>
      </c>
      <c r="G303" s="66">
        <v>357426.43</v>
      </c>
      <c r="H303" s="66">
        <v>357426.43</v>
      </c>
    </row>
    <row r="304" spans="1:9" ht="19.5" customHeight="1">
      <c r="A304" s="90" t="s">
        <v>104</v>
      </c>
      <c r="B304" s="86">
        <v>763</v>
      </c>
      <c r="C304" s="83" t="s">
        <v>28</v>
      </c>
      <c r="D304" s="83" t="s">
        <v>93</v>
      </c>
      <c r="E304" s="83" t="s">
        <v>476</v>
      </c>
      <c r="F304" s="83" t="s">
        <v>105</v>
      </c>
      <c r="G304" s="66">
        <f>G305</f>
        <v>65.67</v>
      </c>
      <c r="H304" s="66">
        <f>H305</f>
        <v>65.67</v>
      </c>
    </row>
    <row r="305" spans="1:8" ht="16.5" customHeight="1">
      <c r="A305" s="90" t="s">
        <v>360</v>
      </c>
      <c r="B305" s="86">
        <v>763</v>
      </c>
      <c r="C305" s="83" t="s">
        <v>28</v>
      </c>
      <c r="D305" s="83" t="s">
        <v>93</v>
      </c>
      <c r="E305" s="83" t="s">
        <v>476</v>
      </c>
      <c r="F305" s="83" t="s">
        <v>108</v>
      </c>
      <c r="G305" s="66">
        <v>65.67</v>
      </c>
      <c r="H305" s="66">
        <v>65.67</v>
      </c>
    </row>
    <row r="306" spans="1:8" ht="18.75" customHeight="1">
      <c r="A306" s="149" t="s">
        <v>33</v>
      </c>
      <c r="B306" s="86">
        <v>763</v>
      </c>
      <c r="C306" s="83" t="s">
        <v>28</v>
      </c>
      <c r="D306" s="83" t="s">
        <v>34</v>
      </c>
      <c r="E306" s="83"/>
      <c r="F306" s="83"/>
      <c r="G306" s="66">
        <f>G307+G311</f>
        <v>125151.97</v>
      </c>
      <c r="H306" s="66">
        <f>H307+H311</f>
        <v>125151.97</v>
      </c>
    </row>
    <row r="307" spans="1:8" ht="50.25" customHeight="1">
      <c r="A307" s="85" t="s">
        <v>186</v>
      </c>
      <c r="B307" s="86">
        <v>763</v>
      </c>
      <c r="C307" s="83" t="s">
        <v>28</v>
      </c>
      <c r="D307" s="83" t="s">
        <v>34</v>
      </c>
      <c r="E307" s="83" t="s">
        <v>473</v>
      </c>
      <c r="F307" s="83"/>
      <c r="G307" s="66">
        <f t="shared" ref="G307:H309" si="5">G308</f>
        <v>119449.97</v>
      </c>
      <c r="H307" s="66">
        <f t="shared" si="5"/>
        <v>119449.97</v>
      </c>
    </row>
    <row r="308" spans="1:8" ht="21" customHeight="1">
      <c r="A308" s="85" t="s">
        <v>142</v>
      </c>
      <c r="B308" s="86">
        <v>763</v>
      </c>
      <c r="C308" s="83" t="s">
        <v>28</v>
      </c>
      <c r="D308" s="83" t="s">
        <v>34</v>
      </c>
      <c r="E308" s="83" t="s">
        <v>477</v>
      </c>
      <c r="F308" s="83"/>
      <c r="G308" s="66">
        <f t="shared" si="5"/>
        <v>119449.97</v>
      </c>
      <c r="H308" s="66">
        <f t="shared" si="5"/>
        <v>119449.97</v>
      </c>
    </row>
    <row r="309" spans="1:8" ht="27.75" customHeight="1">
      <c r="A309" s="85" t="s">
        <v>51</v>
      </c>
      <c r="B309" s="86">
        <v>763</v>
      </c>
      <c r="C309" s="83" t="s">
        <v>28</v>
      </c>
      <c r="D309" s="83" t="s">
        <v>34</v>
      </c>
      <c r="E309" s="83" t="s">
        <v>477</v>
      </c>
      <c r="F309" s="83" t="s">
        <v>52</v>
      </c>
      <c r="G309" s="66">
        <f t="shared" si="5"/>
        <v>119449.97</v>
      </c>
      <c r="H309" s="66">
        <f t="shared" si="5"/>
        <v>119449.97</v>
      </c>
    </row>
    <row r="310" spans="1:8" ht="28.5" customHeight="1">
      <c r="A310" s="85" t="s">
        <v>53</v>
      </c>
      <c r="B310" s="86">
        <v>763</v>
      </c>
      <c r="C310" s="83" t="s">
        <v>28</v>
      </c>
      <c r="D310" s="83" t="s">
        <v>34</v>
      </c>
      <c r="E310" s="83" t="s">
        <v>477</v>
      </c>
      <c r="F310" s="83" t="s">
        <v>54</v>
      </c>
      <c r="G310" s="66">
        <f>150000-30550.03</f>
        <v>119449.97</v>
      </c>
      <c r="H310" s="66">
        <f>150000-30550.03</f>
        <v>119449.97</v>
      </c>
    </row>
    <row r="311" spans="1:8" ht="32.25" customHeight="1">
      <c r="A311" s="85" t="s">
        <v>833</v>
      </c>
      <c r="B311" s="86">
        <v>763</v>
      </c>
      <c r="C311" s="83" t="s">
        <v>28</v>
      </c>
      <c r="D311" s="83" t="s">
        <v>34</v>
      </c>
      <c r="E311" s="83" t="s">
        <v>832</v>
      </c>
      <c r="F311" s="83"/>
      <c r="G311" s="66">
        <f>G312</f>
        <v>5702</v>
      </c>
      <c r="H311" s="66">
        <f>H312</f>
        <v>5702</v>
      </c>
    </row>
    <row r="312" spans="1:8" ht="27.75" customHeight="1">
      <c r="A312" s="85" t="s">
        <v>51</v>
      </c>
      <c r="B312" s="86">
        <v>763</v>
      </c>
      <c r="C312" s="83" t="s">
        <v>28</v>
      </c>
      <c r="D312" s="83" t="s">
        <v>34</v>
      </c>
      <c r="E312" s="83" t="s">
        <v>832</v>
      </c>
      <c r="F312" s="83" t="s">
        <v>105</v>
      </c>
      <c r="G312" s="66">
        <f>G313</f>
        <v>5702</v>
      </c>
      <c r="H312" s="66">
        <f>H313</f>
        <v>5702</v>
      </c>
    </row>
    <row r="313" spans="1:8" ht="28.5" customHeight="1">
      <c r="A313" s="85" t="s">
        <v>53</v>
      </c>
      <c r="B313" s="86">
        <v>763</v>
      </c>
      <c r="C313" s="83" t="s">
        <v>28</v>
      </c>
      <c r="D313" s="83" t="s">
        <v>34</v>
      </c>
      <c r="E313" s="83" t="s">
        <v>832</v>
      </c>
      <c r="F313" s="83" t="s">
        <v>108</v>
      </c>
      <c r="G313" s="66">
        <v>5702</v>
      </c>
      <c r="H313" s="66">
        <v>5702</v>
      </c>
    </row>
    <row r="314" spans="1:8">
      <c r="A314" s="171" t="s">
        <v>143</v>
      </c>
      <c r="B314" s="183">
        <v>763</v>
      </c>
      <c r="C314" s="175" t="s">
        <v>93</v>
      </c>
      <c r="D314" s="175"/>
      <c r="E314" s="175"/>
      <c r="F314" s="175"/>
      <c r="G314" s="170">
        <f>SUM(G315)</f>
        <v>1310550.03</v>
      </c>
      <c r="H314" s="170">
        <f>SUM(H315)</f>
        <v>1310550.03</v>
      </c>
    </row>
    <row r="315" spans="1:8" ht="25.5">
      <c r="A315" s="85" t="s">
        <v>144</v>
      </c>
      <c r="B315" s="86">
        <v>763</v>
      </c>
      <c r="C315" s="83" t="s">
        <v>93</v>
      </c>
      <c r="D315" s="83" t="s">
        <v>145</v>
      </c>
      <c r="E315" s="83"/>
      <c r="F315" s="83"/>
      <c r="G315" s="66">
        <f>G316+G327</f>
        <v>1310550.03</v>
      </c>
      <c r="H315" s="66">
        <f>H316+H327</f>
        <v>1310550.03</v>
      </c>
    </row>
    <row r="316" spans="1:8" ht="51">
      <c r="A316" s="85" t="s">
        <v>186</v>
      </c>
      <c r="B316" s="86">
        <v>763</v>
      </c>
      <c r="C316" s="83" t="s">
        <v>93</v>
      </c>
      <c r="D316" s="83" t="s">
        <v>145</v>
      </c>
      <c r="E316" s="83" t="s">
        <v>473</v>
      </c>
      <c r="F316" s="83"/>
      <c r="G316" s="66">
        <f>G317+G322</f>
        <v>410550.03</v>
      </c>
      <c r="H316" s="66">
        <f>H317+H322</f>
        <v>410550.03</v>
      </c>
    </row>
    <row r="317" spans="1:8" ht="111" customHeight="1">
      <c r="A317" s="85" t="s">
        <v>603</v>
      </c>
      <c r="B317" s="86">
        <v>763</v>
      </c>
      <c r="C317" s="83" t="s">
        <v>93</v>
      </c>
      <c r="D317" s="83" t="s">
        <v>145</v>
      </c>
      <c r="E317" s="83" t="s">
        <v>480</v>
      </c>
      <c r="F317" s="83"/>
      <c r="G317" s="66">
        <f>SUM(G318)+G320</f>
        <v>233550.03</v>
      </c>
      <c r="H317" s="66">
        <f>SUM(H318)+H320</f>
        <v>233550.03</v>
      </c>
    </row>
    <row r="318" spans="1:8" ht="25.5">
      <c r="A318" s="85" t="s">
        <v>51</v>
      </c>
      <c r="B318" s="86">
        <v>763</v>
      </c>
      <c r="C318" s="83" t="s">
        <v>93</v>
      </c>
      <c r="D318" s="83" t="s">
        <v>145</v>
      </c>
      <c r="E318" s="83" t="s">
        <v>480</v>
      </c>
      <c r="F318" s="83" t="s">
        <v>52</v>
      </c>
      <c r="G318" s="66">
        <f>SUM(G319)</f>
        <v>224050.03</v>
      </c>
      <c r="H318" s="66">
        <f>SUM(H319)</f>
        <v>224050.03</v>
      </c>
    </row>
    <row r="319" spans="1:8" ht="25.5" customHeight="1">
      <c r="A319" s="85" t="s">
        <v>53</v>
      </c>
      <c r="B319" s="86">
        <v>763</v>
      </c>
      <c r="C319" s="83" t="s">
        <v>93</v>
      </c>
      <c r="D319" s="83" t="s">
        <v>145</v>
      </c>
      <c r="E319" s="83" t="s">
        <v>480</v>
      </c>
      <c r="F319" s="83" t="s">
        <v>54</v>
      </c>
      <c r="G319" s="66">
        <v>224050.03</v>
      </c>
      <c r="H319" s="66">
        <v>224050.03</v>
      </c>
    </row>
    <row r="320" spans="1:8" ht="16.5" customHeight="1">
      <c r="A320" s="90" t="s">
        <v>104</v>
      </c>
      <c r="B320" s="86">
        <v>763</v>
      </c>
      <c r="C320" s="83" t="s">
        <v>93</v>
      </c>
      <c r="D320" s="83" t="s">
        <v>145</v>
      </c>
      <c r="E320" s="83" t="s">
        <v>480</v>
      </c>
      <c r="F320" s="83" t="s">
        <v>105</v>
      </c>
      <c r="G320" s="66">
        <f>G321</f>
        <v>9500</v>
      </c>
      <c r="H320" s="66">
        <f>H321</f>
        <v>9500</v>
      </c>
    </row>
    <row r="321" spans="1:17" ht="17.25" customHeight="1">
      <c r="A321" s="90" t="s">
        <v>692</v>
      </c>
      <c r="B321" s="86">
        <v>763</v>
      </c>
      <c r="C321" s="83" t="s">
        <v>93</v>
      </c>
      <c r="D321" s="83" t="s">
        <v>145</v>
      </c>
      <c r="E321" s="83" t="s">
        <v>480</v>
      </c>
      <c r="F321" s="83" t="s">
        <v>691</v>
      </c>
      <c r="G321" s="66">
        <v>9500</v>
      </c>
      <c r="H321" s="66">
        <v>9500</v>
      </c>
    </row>
    <row r="322" spans="1:17" ht="122.25" customHeight="1">
      <c r="A322" s="90" t="s">
        <v>594</v>
      </c>
      <c r="B322" s="86">
        <v>763</v>
      </c>
      <c r="C322" s="83" t="s">
        <v>93</v>
      </c>
      <c r="D322" s="83" t="s">
        <v>145</v>
      </c>
      <c r="E322" s="83" t="s">
        <v>481</v>
      </c>
      <c r="F322" s="83"/>
      <c r="G322" s="66">
        <f>G323+G325</f>
        <v>177000</v>
      </c>
      <c r="H322" s="66">
        <f>H323+H325</f>
        <v>177000</v>
      </c>
    </row>
    <row r="323" spans="1:17" ht="25.5">
      <c r="A323" s="85" t="s">
        <v>51</v>
      </c>
      <c r="B323" s="86">
        <v>763</v>
      </c>
      <c r="C323" s="83" t="s">
        <v>93</v>
      </c>
      <c r="D323" s="83" t="s">
        <v>145</v>
      </c>
      <c r="E323" s="83" t="s">
        <v>481</v>
      </c>
      <c r="F323" s="83" t="s">
        <v>52</v>
      </c>
      <c r="G323" s="66">
        <f>SUM(G324)</f>
        <v>168000</v>
      </c>
      <c r="H323" s="66">
        <f>SUM(H324)</f>
        <v>168000</v>
      </c>
    </row>
    <row r="324" spans="1:17" ht="25.5" customHeight="1">
      <c r="A324" s="85" t="s">
        <v>53</v>
      </c>
      <c r="B324" s="86">
        <v>763</v>
      </c>
      <c r="C324" s="83" t="s">
        <v>93</v>
      </c>
      <c r="D324" s="83" t="s">
        <v>145</v>
      </c>
      <c r="E324" s="83" t="s">
        <v>481</v>
      </c>
      <c r="F324" s="83" t="s">
        <v>54</v>
      </c>
      <c r="G324" s="66">
        <f>191000-23000</f>
        <v>168000</v>
      </c>
      <c r="H324" s="66">
        <f>191000-23000</f>
        <v>168000</v>
      </c>
    </row>
    <row r="325" spans="1:17" ht="16.5" customHeight="1">
      <c r="A325" s="90" t="s">
        <v>104</v>
      </c>
      <c r="B325" s="86">
        <v>763</v>
      </c>
      <c r="C325" s="83" t="s">
        <v>93</v>
      </c>
      <c r="D325" s="83" t="s">
        <v>145</v>
      </c>
      <c r="E325" s="83" t="s">
        <v>481</v>
      </c>
      <c r="F325" s="83" t="s">
        <v>105</v>
      </c>
      <c r="G325" s="66">
        <f>G326</f>
        <v>9000</v>
      </c>
      <c r="H325" s="66">
        <f>H326</f>
        <v>9000</v>
      </c>
    </row>
    <row r="326" spans="1:17" ht="18.75" customHeight="1">
      <c r="A326" s="90" t="s">
        <v>692</v>
      </c>
      <c r="B326" s="86">
        <v>763</v>
      </c>
      <c r="C326" s="83" t="s">
        <v>93</v>
      </c>
      <c r="D326" s="83" t="s">
        <v>145</v>
      </c>
      <c r="E326" s="83" t="s">
        <v>481</v>
      </c>
      <c r="F326" s="83" t="s">
        <v>691</v>
      </c>
      <c r="G326" s="66">
        <v>9000</v>
      </c>
      <c r="H326" s="66">
        <v>9000</v>
      </c>
    </row>
    <row r="327" spans="1:17" ht="63.75">
      <c r="A327" s="85" t="s">
        <v>780</v>
      </c>
      <c r="B327" s="86">
        <v>763</v>
      </c>
      <c r="C327" s="83" t="s">
        <v>93</v>
      </c>
      <c r="D327" s="83" t="s">
        <v>145</v>
      </c>
      <c r="E327" s="83" t="s">
        <v>482</v>
      </c>
      <c r="F327" s="83"/>
      <c r="G327" s="66">
        <f>G328</f>
        <v>900000</v>
      </c>
      <c r="H327" s="66">
        <f>H328</f>
        <v>900000</v>
      </c>
    </row>
    <row r="328" spans="1:17" ht="18.75" customHeight="1">
      <c r="A328" s="85" t="s">
        <v>576</v>
      </c>
      <c r="B328" s="86">
        <v>763</v>
      </c>
      <c r="C328" s="83" t="s">
        <v>93</v>
      </c>
      <c r="D328" s="83" t="s">
        <v>145</v>
      </c>
      <c r="E328" s="83" t="s">
        <v>779</v>
      </c>
      <c r="F328" s="83"/>
      <c r="G328" s="66">
        <f>G329</f>
        <v>900000</v>
      </c>
      <c r="H328" s="66">
        <f>H329</f>
        <v>900000</v>
      </c>
    </row>
    <row r="329" spans="1:17">
      <c r="A329" s="85" t="s">
        <v>380</v>
      </c>
      <c r="B329" s="86">
        <v>763</v>
      </c>
      <c r="C329" s="83" t="s">
        <v>93</v>
      </c>
      <c r="D329" s="83" t="s">
        <v>145</v>
      </c>
      <c r="E329" s="83" t="s">
        <v>779</v>
      </c>
      <c r="F329" s="83" t="s">
        <v>381</v>
      </c>
      <c r="G329" s="66">
        <f>SUM(G330)</f>
        <v>900000</v>
      </c>
      <c r="H329" s="66">
        <f>SUM(H330)</f>
        <v>900000</v>
      </c>
    </row>
    <row r="330" spans="1:17" ht="16.5" customHeight="1">
      <c r="A330" s="85" t="s">
        <v>409</v>
      </c>
      <c r="B330" s="86">
        <v>763</v>
      </c>
      <c r="C330" s="83" t="s">
        <v>93</v>
      </c>
      <c r="D330" s="83" t="s">
        <v>145</v>
      </c>
      <c r="E330" s="83" t="s">
        <v>779</v>
      </c>
      <c r="F330" s="83" t="s">
        <v>410</v>
      </c>
      <c r="G330" s="66">
        <v>900000</v>
      </c>
      <c r="H330" s="66">
        <v>900000</v>
      </c>
    </row>
    <row r="331" spans="1:17" s="110" customFormat="1">
      <c r="A331" s="177" t="s">
        <v>122</v>
      </c>
      <c r="B331" s="80"/>
      <c r="C331" s="121"/>
      <c r="D331" s="121"/>
      <c r="E331" s="121"/>
      <c r="F331" s="121"/>
      <c r="G331" s="160">
        <f>G296+G314</f>
        <v>7296399</v>
      </c>
      <c r="H331" s="160">
        <f>H296+H314</f>
        <v>7296399</v>
      </c>
      <c r="I331" s="109"/>
    </row>
    <row r="332" spans="1:17" s="185" customFormat="1" ht="34.5" customHeight="1">
      <c r="A332" s="178" t="s">
        <v>146</v>
      </c>
      <c r="B332" s="179"/>
      <c r="C332" s="179"/>
      <c r="D332" s="179"/>
      <c r="E332" s="179"/>
      <c r="F332" s="179"/>
      <c r="G332" s="180"/>
      <c r="H332" s="180"/>
      <c r="I332" s="184"/>
    </row>
    <row r="333" spans="1:17">
      <c r="A333" s="171" t="s">
        <v>36</v>
      </c>
      <c r="B333" s="183">
        <v>774</v>
      </c>
      <c r="C333" s="175" t="s">
        <v>37</v>
      </c>
      <c r="D333" s="175"/>
      <c r="E333" s="175"/>
      <c r="F333" s="175"/>
      <c r="G333" s="170">
        <f>G334+G374+G472+G490+G433</f>
        <v>846629031.5</v>
      </c>
      <c r="H333" s="170">
        <f>H334+H374+H472+H490+H433</f>
        <v>846600061.73000002</v>
      </c>
      <c r="J333" s="69"/>
    </row>
    <row r="334" spans="1:17">
      <c r="A334" s="85" t="s">
        <v>147</v>
      </c>
      <c r="B334" s="86">
        <v>774</v>
      </c>
      <c r="C334" s="83" t="s">
        <v>37</v>
      </c>
      <c r="D334" s="83" t="s">
        <v>28</v>
      </c>
      <c r="E334" s="83"/>
      <c r="F334" s="83"/>
      <c r="G334" s="66">
        <f>G335+G370</f>
        <v>283392877.77999997</v>
      </c>
      <c r="H334" s="66">
        <f>H335+H370</f>
        <v>283363908.00999999</v>
      </c>
      <c r="P334" s="69"/>
      <c r="Q334" s="69"/>
    </row>
    <row r="335" spans="1:17" s="119" customFormat="1" ht="38.25">
      <c r="A335" s="85" t="s">
        <v>187</v>
      </c>
      <c r="B335" s="86">
        <v>774</v>
      </c>
      <c r="C335" s="83" t="s">
        <v>37</v>
      </c>
      <c r="D335" s="83" t="s">
        <v>28</v>
      </c>
      <c r="E335" s="83" t="s">
        <v>450</v>
      </c>
      <c r="F335" s="83"/>
      <c r="G335" s="66">
        <f>G336+G339+G342+G346+G354+G351</f>
        <v>283332877.77999997</v>
      </c>
      <c r="H335" s="66">
        <f>H336+H339+H342+H346+H354+H351</f>
        <v>283303908.00999999</v>
      </c>
      <c r="I335" s="118"/>
      <c r="P335" s="118"/>
    </row>
    <row r="336" spans="1:17" ht="38.25">
      <c r="A336" s="85" t="s">
        <v>420</v>
      </c>
      <c r="B336" s="86">
        <v>774</v>
      </c>
      <c r="C336" s="83" t="s">
        <v>37</v>
      </c>
      <c r="D336" s="83" t="s">
        <v>28</v>
      </c>
      <c r="E336" s="83" t="s">
        <v>790</v>
      </c>
      <c r="F336" s="83"/>
      <c r="G336" s="66">
        <f>G337</f>
        <v>6175223</v>
      </c>
      <c r="H336" s="66">
        <f>H337</f>
        <v>6175223</v>
      </c>
    </row>
    <row r="337" spans="1:10" ht="38.25">
      <c r="A337" s="85" t="s">
        <v>42</v>
      </c>
      <c r="B337" s="86">
        <v>774</v>
      </c>
      <c r="C337" s="83" t="s">
        <v>37</v>
      </c>
      <c r="D337" s="83" t="s">
        <v>28</v>
      </c>
      <c r="E337" s="83" t="s">
        <v>790</v>
      </c>
      <c r="F337" s="83" t="s">
        <v>43</v>
      </c>
      <c r="G337" s="66">
        <f>G338</f>
        <v>6175223</v>
      </c>
      <c r="H337" s="66">
        <f>H338</f>
        <v>6175223</v>
      </c>
    </row>
    <row r="338" spans="1:10">
      <c r="A338" s="85" t="s">
        <v>44</v>
      </c>
      <c r="B338" s="86">
        <v>774</v>
      </c>
      <c r="C338" s="83" t="s">
        <v>37</v>
      </c>
      <c r="D338" s="83" t="s">
        <v>28</v>
      </c>
      <c r="E338" s="83" t="s">
        <v>790</v>
      </c>
      <c r="F338" s="83" t="s">
        <v>45</v>
      </c>
      <c r="G338" s="66">
        <v>6175223</v>
      </c>
      <c r="H338" s="66">
        <v>6175223</v>
      </c>
    </row>
    <row r="339" spans="1:10" ht="50.25" customHeight="1">
      <c r="A339" s="85" t="s">
        <v>8</v>
      </c>
      <c r="B339" s="83" t="s">
        <v>161</v>
      </c>
      <c r="C339" s="83" t="s">
        <v>37</v>
      </c>
      <c r="D339" s="83" t="s">
        <v>28</v>
      </c>
      <c r="E339" s="83" t="s">
        <v>310</v>
      </c>
      <c r="F339" s="83"/>
      <c r="G339" s="66">
        <f>G340</f>
        <v>16855072.07</v>
      </c>
      <c r="H339" s="66">
        <f>H340</f>
        <v>16855072.07</v>
      </c>
    </row>
    <row r="340" spans="1:10" s="119" customFormat="1" ht="38.25">
      <c r="A340" s="85" t="s">
        <v>42</v>
      </c>
      <c r="B340" s="83" t="s">
        <v>161</v>
      </c>
      <c r="C340" s="83" t="s">
        <v>37</v>
      </c>
      <c r="D340" s="83" t="s">
        <v>28</v>
      </c>
      <c r="E340" s="83" t="s">
        <v>310</v>
      </c>
      <c r="F340" s="83" t="s">
        <v>43</v>
      </c>
      <c r="G340" s="66">
        <f>G341</f>
        <v>16855072.07</v>
      </c>
      <c r="H340" s="66">
        <f>H341</f>
        <v>16855072.07</v>
      </c>
      <c r="I340" s="118"/>
    </row>
    <row r="341" spans="1:10" s="119" customFormat="1">
      <c r="A341" s="85" t="s">
        <v>44</v>
      </c>
      <c r="B341" s="83" t="s">
        <v>161</v>
      </c>
      <c r="C341" s="83" t="s">
        <v>37</v>
      </c>
      <c r="D341" s="83" t="s">
        <v>28</v>
      </c>
      <c r="E341" s="83" t="s">
        <v>310</v>
      </c>
      <c r="F341" s="83" t="s">
        <v>45</v>
      </c>
      <c r="G341" s="66">
        <v>16855072.07</v>
      </c>
      <c r="H341" s="66">
        <v>16855072.07</v>
      </c>
      <c r="I341" s="118"/>
    </row>
    <row r="342" spans="1:10" s="119" customFormat="1" ht="15" customHeight="1">
      <c r="A342" s="85" t="s">
        <v>158</v>
      </c>
      <c r="B342" s="86">
        <v>774</v>
      </c>
      <c r="C342" s="83" t="s">
        <v>37</v>
      </c>
      <c r="D342" s="83" t="s">
        <v>28</v>
      </c>
      <c r="E342" s="83" t="s">
        <v>309</v>
      </c>
      <c r="F342" s="83"/>
      <c r="G342" s="66">
        <f>G343</f>
        <v>160339390.49000001</v>
      </c>
      <c r="H342" s="66">
        <f>H343</f>
        <v>160339390.49000001</v>
      </c>
      <c r="I342" s="118"/>
    </row>
    <row r="343" spans="1:10" s="119" customFormat="1" ht="38.25">
      <c r="A343" s="85" t="s">
        <v>42</v>
      </c>
      <c r="B343" s="86">
        <v>774</v>
      </c>
      <c r="C343" s="83" t="s">
        <v>37</v>
      </c>
      <c r="D343" s="83" t="s">
        <v>28</v>
      </c>
      <c r="E343" s="83" t="s">
        <v>309</v>
      </c>
      <c r="F343" s="83" t="s">
        <v>43</v>
      </c>
      <c r="G343" s="66">
        <f>G344</f>
        <v>160339390.49000001</v>
      </c>
      <c r="H343" s="66">
        <f>H344</f>
        <v>160339390.49000001</v>
      </c>
      <c r="I343" s="118"/>
    </row>
    <row r="344" spans="1:10" s="119" customFormat="1">
      <c r="A344" s="85" t="s">
        <v>44</v>
      </c>
      <c r="B344" s="86">
        <v>774</v>
      </c>
      <c r="C344" s="83" t="s">
        <v>37</v>
      </c>
      <c r="D344" s="83" t="s">
        <v>28</v>
      </c>
      <c r="E344" s="83" t="s">
        <v>309</v>
      </c>
      <c r="F344" s="83" t="s">
        <v>45</v>
      </c>
      <c r="G344" s="66">
        <v>160339390.49000001</v>
      </c>
      <c r="H344" s="66">
        <v>160339390.49000001</v>
      </c>
      <c r="I344" s="118"/>
    </row>
    <row r="345" spans="1:10" s="119" customFormat="1" ht="63.75" hidden="1">
      <c r="A345" s="85" t="s">
        <v>46</v>
      </c>
      <c r="B345" s="86">
        <v>774</v>
      </c>
      <c r="C345" s="83" t="s">
        <v>37</v>
      </c>
      <c r="D345" s="83" t="s">
        <v>28</v>
      </c>
      <c r="E345" s="83" t="s">
        <v>485</v>
      </c>
      <c r="F345" s="83" t="s">
        <v>159</v>
      </c>
      <c r="G345" s="66"/>
      <c r="H345" s="66"/>
      <c r="I345" s="118"/>
      <c r="J345" s="118"/>
    </row>
    <row r="346" spans="1:10" s="119" customFormat="1" ht="25.5">
      <c r="A346" s="85" t="s">
        <v>160</v>
      </c>
      <c r="B346" s="86">
        <v>774</v>
      </c>
      <c r="C346" s="83" t="s">
        <v>37</v>
      </c>
      <c r="D346" s="83" t="s">
        <v>28</v>
      </c>
      <c r="E346" s="83" t="s">
        <v>486</v>
      </c>
      <c r="F346" s="83"/>
      <c r="G346" s="66">
        <f>G347</f>
        <v>95672192.219999999</v>
      </c>
      <c r="H346" s="66">
        <f>H347</f>
        <v>95643222.450000003</v>
      </c>
      <c r="I346" s="118"/>
    </row>
    <row r="347" spans="1:10" s="119" customFormat="1" ht="38.25">
      <c r="A347" s="85" t="s">
        <v>42</v>
      </c>
      <c r="B347" s="86">
        <v>774</v>
      </c>
      <c r="C347" s="83" t="s">
        <v>37</v>
      </c>
      <c r="D347" s="83" t="s">
        <v>28</v>
      </c>
      <c r="E347" s="83" t="s">
        <v>486</v>
      </c>
      <c r="F347" s="83" t="s">
        <v>43</v>
      </c>
      <c r="G347" s="66">
        <f>G348</f>
        <v>95672192.219999999</v>
      </c>
      <c r="H347" s="66">
        <f>H348</f>
        <v>95643222.450000003</v>
      </c>
      <c r="I347" s="118"/>
      <c r="J347" s="118"/>
    </row>
    <row r="348" spans="1:10" s="119" customFormat="1">
      <c r="A348" s="85" t="s">
        <v>44</v>
      </c>
      <c r="B348" s="86">
        <v>774</v>
      </c>
      <c r="C348" s="83" t="s">
        <v>37</v>
      </c>
      <c r="D348" s="83" t="s">
        <v>28</v>
      </c>
      <c r="E348" s="83" t="s">
        <v>486</v>
      </c>
      <c r="F348" s="83" t="s">
        <v>45</v>
      </c>
      <c r="G348" s="66">
        <f>62824653.53+12636366-120000+20331172.69</f>
        <v>95672192.219999999</v>
      </c>
      <c r="H348" s="66">
        <v>95643222.450000003</v>
      </c>
      <c r="I348" s="118"/>
    </row>
    <row r="349" spans="1:10" s="119" customFormat="1" hidden="1">
      <c r="A349" s="85"/>
      <c r="B349" s="86">
        <v>774</v>
      </c>
      <c r="C349" s="83" t="s">
        <v>37</v>
      </c>
      <c r="D349" s="83" t="s">
        <v>28</v>
      </c>
      <c r="E349" s="83" t="s">
        <v>486</v>
      </c>
      <c r="F349" s="83" t="s">
        <v>159</v>
      </c>
      <c r="G349" s="66"/>
      <c r="H349" s="66"/>
      <c r="I349" s="118"/>
    </row>
    <row r="350" spans="1:10" s="73" customFormat="1" ht="25.5" hidden="1">
      <c r="A350" s="85" t="s">
        <v>47</v>
      </c>
      <c r="B350" s="86">
        <v>774</v>
      </c>
      <c r="C350" s="83" t="s">
        <v>37</v>
      </c>
      <c r="D350" s="83" t="s">
        <v>28</v>
      </c>
      <c r="E350" s="83" t="s">
        <v>486</v>
      </c>
      <c r="F350" s="83" t="s">
        <v>91</v>
      </c>
      <c r="G350" s="66"/>
      <c r="H350" s="66"/>
      <c r="I350" s="72"/>
    </row>
    <row r="351" spans="1:10" ht="102">
      <c r="A351" s="85" t="s">
        <v>826</v>
      </c>
      <c r="B351" s="86">
        <v>774</v>
      </c>
      <c r="C351" s="83" t="s">
        <v>37</v>
      </c>
      <c r="D351" s="83" t="s">
        <v>28</v>
      </c>
      <c r="E351" s="83" t="s">
        <v>827</v>
      </c>
      <c r="F351" s="83"/>
      <c r="G351" s="66">
        <f>G352</f>
        <v>3784200</v>
      </c>
      <c r="H351" s="66">
        <f>H352</f>
        <v>3784200</v>
      </c>
    </row>
    <row r="352" spans="1:10" ht="38.25">
      <c r="A352" s="85" t="s">
        <v>42</v>
      </c>
      <c r="B352" s="86">
        <v>774</v>
      </c>
      <c r="C352" s="83" t="s">
        <v>37</v>
      </c>
      <c r="D352" s="83" t="s">
        <v>28</v>
      </c>
      <c r="E352" s="83" t="s">
        <v>827</v>
      </c>
      <c r="F352" s="83" t="s">
        <v>43</v>
      </c>
      <c r="G352" s="66">
        <f>G353</f>
        <v>3784200</v>
      </c>
      <c r="H352" s="66">
        <f>H353</f>
        <v>3784200</v>
      </c>
    </row>
    <row r="353" spans="1:9" ht="19.5" customHeight="1">
      <c r="A353" s="85" t="s">
        <v>44</v>
      </c>
      <c r="B353" s="86">
        <v>774</v>
      </c>
      <c r="C353" s="83" t="s">
        <v>37</v>
      </c>
      <c r="D353" s="83" t="s">
        <v>28</v>
      </c>
      <c r="E353" s="83" t="s">
        <v>827</v>
      </c>
      <c r="F353" s="83" t="s">
        <v>45</v>
      </c>
      <c r="G353" s="66">
        <v>3784200</v>
      </c>
      <c r="H353" s="66">
        <v>3784200</v>
      </c>
    </row>
    <row r="354" spans="1:9" s="73" customFormat="1" ht="38.25">
      <c r="A354" s="85" t="s">
        <v>0</v>
      </c>
      <c r="B354" s="86">
        <v>774</v>
      </c>
      <c r="C354" s="83" t="s">
        <v>37</v>
      </c>
      <c r="D354" s="83" t="s">
        <v>28</v>
      </c>
      <c r="E354" s="83" t="s">
        <v>487</v>
      </c>
      <c r="F354" s="83"/>
      <c r="G354" s="66">
        <f>G358+G361+G364+G367+G355</f>
        <v>506800</v>
      </c>
      <c r="H354" s="66">
        <f>H358+H361+H364+H367+H355</f>
        <v>506800</v>
      </c>
      <c r="I354" s="72"/>
    </row>
    <row r="355" spans="1:9" ht="25.5">
      <c r="A355" s="85" t="s">
        <v>576</v>
      </c>
      <c r="B355" s="86">
        <v>774</v>
      </c>
      <c r="C355" s="83" t="s">
        <v>37</v>
      </c>
      <c r="D355" s="83" t="s">
        <v>28</v>
      </c>
      <c r="E355" s="83" t="s">
        <v>69</v>
      </c>
      <c r="F355" s="83"/>
      <c r="G355" s="126">
        <f>G356</f>
        <v>105000</v>
      </c>
      <c r="H355" s="126">
        <f>H356</f>
        <v>105000</v>
      </c>
    </row>
    <row r="356" spans="1:9" ht="38.25">
      <c r="A356" s="85" t="s">
        <v>42</v>
      </c>
      <c r="B356" s="86">
        <v>774</v>
      </c>
      <c r="C356" s="83" t="s">
        <v>37</v>
      </c>
      <c r="D356" s="83" t="s">
        <v>28</v>
      </c>
      <c r="E356" s="83" t="s">
        <v>69</v>
      </c>
      <c r="F356" s="83" t="s">
        <v>43</v>
      </c>
      <c r="G356" s="126">
        <f>G357</f>
        <v>105000</v>
      </c>
      <c r="H356" s="126">
        <f>H357</f>
        <v>105000</v>
      </c>
    </row>
    <row r="357" spans="1:9">
      <c r="A357" s="85" t="s">
        <v>44</v>
      </c>
      <c r="B357" s="86">
        <v>774</v>
      </c>
      <c r="C357" s="83" t="s">
        <v>37</v>
      </c>
      <c r="D357" s="83" t="s">
        <v>28</v>
      </c>
      <c r="E357" s="83" t="s">
        <v>69</v>
      </c>
      <c r="F357" s="83" t="s">
        <v>45</v>
      </c>
      <c r="G357" s="126">
        <v>105000</v>
      </c>
      <c r="H357" s="126">
        <v>105000</v>
      </c>
    </row>
    <row r="358" spans="1:9" s="73" customFormat="1">
      <c r="A358" s="85" t="s">
        <v>1</v>
      </c>
      <c r="B358" s="86">
        <v>774</v>
      </c>
      <c r="C358" s="83" t="s">
        <v>37</v>
      </c>
      <c r="D358" s="83" t="s">
        <v>28</v>
      </c>
      <c r="E358" s="83" t="s">
        <v>488</v>
      </c>
      <c r="F358" s="83"/>
      <c r="G358" s="66">
        <f>G359</f>
        <v>82000</v>
      </c>
      <c r="H358" s="66">
        <f>H359</f>
        <v>82000</v>
      </c>
      <c r="I358" s="72"/>
    </row>
    <row r="359" spans="1:9" s="73" customFormat="1" ht="38.25">
      <c r="A359" s="85" t="s">
        <v>42</v>
      </c>
      <c r="B359" s="86">
        <v>774</v>
      </c>
      <c r="C359" s="83" t="s">
        <v>37</v>
      </c>
      <c r="D359" s="83" t="s">
        <v>28</v>
      </c>
      <c r="E359" s="83" t="s">
        <v>488</v>
      </c>
      <c r="F359" s="83" t="s">
        <v>43</v>
      </c>
      <c r="G359" s="66">
        <f>G360</f>
        <v>82000</v>
      </c>
      <c r="H359" s="66">
        <f>H360</f>
        <v>82000</v>
      </c>
      <c r="I359" s="72"/>
    </row>
    <row r="360" spans="1:9" s="73" customFormat="1" ht="23.25" customHeight="1">
      <c r="A360" s="85" t="s">
        <v>44</v>
      </c>
      <c r="B360" s="86">
        <v>774</v>
      </c>
      <c r="C360" s="83" t="s">
        <v>37</v>
      </c>
      <c r="D360" s="83" t="s">
        <v>28</v>
      </c>
      <c r="E360" s="83" t="s">
        <v>488</v>
      </c>
      <c r="F360" s="83" t="s">
        <v>45</v>
      </c>
      <c r="G360" s="66">
        <v>82000</v>
      </c>
      <c r="H360" s="66">
        <v>82000</v>
      </c>
      <c r="I360" s="72"/>
    </row>
    <row r="361" spans="1:9" ht="25.5" customHeight="1">
      <c r="A361" s="85" t="s">
        <v>639</v>
      </c>
      <c r="B361" s="86">
        <v>774</v>
      </c>
      <c r="C361" s="83" t="s">
        <v>37</v>
      </c>
      <c r="D361" s="83" t="s">
        <v>28</v>
      </c>
      <c r="E361" s="83" t="s">
        <v>638</v>
      </c>
      <c r="F361" s="86"/>
      <c r="G361" s="66">
        <f>G362</f>
        <v>319800</v>
      </c>
      <c r="H361" s="66">
        <f>H362</f>
        <v>319800</v>
      </c>
    </row>
    <row r="362" spans="1:9" ht="25.5" customHeight="1">
      <c r="A362" s="85" t="s">
        <v>42</v>
      </c>
      <c r="B362" s="86">
        <v>774</v>
      </c>
      <c r="C362" s="83" t="s">
        <v>37</v>
      </c>
      <c r="D362" s="83" t="s">
        <v>28</v>
      </c>
      <c r="E362" s="83" t="s">
        <v>638</v>
      </c>
      <c r="F362" s="83" t="s">
        <v>43</v>
      </c>
      <c r="G362" s="66">
        <f>G363</f>
        <v>319800</v>
      </c>
      <c r="H362" s="66">
        <f>H363</f>
        <v>319800</v>
      </c>
    </row>
    <row r="363" spans="1:9" ht="25.5" customHeight="1">
      <c r="A363" s="85" t="s">
        <v>44</v>
      </c>
      <c r="B363" s="86">
        <v>774</v>
      </c>
      <c r="C363" s="83" t="s">
        <v>37</v>
      </c>
      <c r="D363" s="83" t="s">
        <v>28</v>
      </c>
      <c r="E363" s="83" t="s">
        <v>638</v>
      </c>
      <c r="F363" s="83" t="s">
        <v>45</v>
      </c>
      <c r="G363" s="66">
        <v>319800</v>
      </c>
      <c r="H363" s="66">
        <v>319800</v>
      </c>
    </row>
    <row r="364" spans="1:9" ht="96" hidden="1" customHeight="1">
      <c r="A364" s="85" t="s">
        <v>9</v>
      </c>
      <c r="B364" s="86">
        <v>774</v>
      </c>
      <c r="C364" s="83" t="s">
        <v>37</v>
      </c>
      <c r="D364" s="83" t="s">
        <v>28</v>
      </c>
      <c r="E364" s="83" t="s">
        <v>10</v>
      </c>
      <c r="F364" s="86"/>
      <c r="G364" s="66">
        <f>G365</f>
        <v>0</v>
      </c>
      <c r="H364" s="66">
        <f>H365</f>
        <v>0</v>
      </c>
    </row>
    <row r="365" spans="1:9" ht="25.5" hidden="1" customHeight="1">
      <c r="A365" s="85" t="s">
        <v>42</v>
      </c>
      <c r="B365" s="86">
        <v>774</v>
      </c>
      <c r="C365" s="83" t="s">
        <v>37</v>
      </c>
      <c r="D365" s="83" t="s">
        <v>28</v>
      </c>
      <c r="E365" s="83" t="s">
        <v>10</v>
      </c>
      <c r="F365" s="83" t="s">
        <v>43</v>
      </c>
      <c r="G365" s="66">
        <f>G366</f>
        <v>0</v>
      </c>
      <c r="H365" s="66">
        <f>H366</f>
        <v>0</v>
      </c>
    </row>
    <row r="366" spans="1:9" ht="25.5" hidden="1" customHeight="1">
      <c r="A366" s="85" t="s">
        <v>44</v>
      </c>
      <c r="B366" s="86">
        <v>774</v>
      </c>
      <c r="C366" s="83" t="s">
        <v>37</v>
      </c>
      <c r="D366" s="83" t="s">
        <v>28</v>
      </c>
      <c r="E366" s="83" t="s">
        <v>10</v>
      </c>
      <c r="F366" s="83" t="s">
        <v>45</v>
      </c>
      <c r="G366" s="66"/>
      <c r="H366" s="66"/>
    </row>
    <row r="367" spans="1:9" ht="96" hidden="1" customHeight="1">
      <c r="A367" s="111" t="s">
        <v>68</v>
      </c>
      <c r="B367" s="86">
        <v>774</v>
      </c>
      <c r="C367" s="83" t="s">
        <v>37</v>
      </c>
      <c r="D367" s="83" t="s">
        <v>28</v>
      </c>
      <c r="E367" s="83" t="s">
        <v>67</v>
      </c>
      <c r="F367" s="86"/>
      <c r="G367" s="66">
        <f>G368</f>
        <v>0</v>
      </c>
      <c r="H367" s="66">
        <f>H368</f>
        <v>0</v>
      </c>
    </row>
    <row r="368" spans="1:9" ht="25.5" hidden="1" customHeight="1">
      <c r="A368" s="85" t="s">
        <v>42</v>
      </c>
      <c r="B368" s="86">
        <v>774</v>
      </c>
      <c r="C368" s="83" t="s">
        <v>37</v>
      </c>
      <c r="D368" s="83" t="s">
        <v>28</v>
      </c>
      <c r="E368" s="83" t="s">
        <v>10</v>
      </c>
      <c r="F368" s="83" t="s">
        <v>43</v>
      </c>
      <c r="G368" s="66">
        <f>G369</f>
        <v>0</v>
      </c>
      <c r="H368" s="66">
        <f>H369</f>
        <v>0</v>
      </c>
    </row>
    <row r="369" spans="1:16" ht="25.5" hidden="1" customHeight="1">
      <c r="A369" s="85" t="s">
        <v>44</v>
      </c>
      <c r="B369" s="86">
        <v>774</v>
      </c>
      <c r="C369" s="83" t="s">
        <v>37</v>
      </c>
      <c r="D369" s="83" t="s">
        <v>28</v>
      </c>
      <c r="E369" s="83" t="s">
        <v>10</v>
      </c>
      <c r="F369" s="83" t="s">
        <v>45</v>
      </c>
      <c r="G369" s="66"/>
      <c r="H369" s="66"/>
    </row>
    <row r="370" spans="1:16" s="119" customFormat="1" ht="25.5" customHeight="1">
      <c r="A370" s="127" t="s">
        <v>637</v>
      </c>
      <c r="B370" s="86">
        <v>774</v>
      </c>
      <c r="C370" s="83" t="s">
        <v>37</v>
      </c>
      <c r="D370" s="83" t="s">
        <v>28</v>
      </c>
      <c r="E370" s="83" t="s">
        <v>489</v>
      </c>
      <c r="F370" s="83"/>
      <c r="G370" s="66">
        <f t="shared" ref="G370:H372" si="6">G371</f>
        <v>60000</v>
      </c>
      <c r="H370" s="66">
        <f t="shared" si="6"/>
        <v>60000</v>
      </c>
      <c r="I370" s="118"/>
      <c r="K370" s="118"/>
    </row>
    <row r="371" spans="1:16" s="119" customFormat="1" ht="25.5">
      <c r="A371" s="85" t="s">
        <v>193</v>
      </c>
      <c r="B371" s="83" t="s">
        <v>161</v>
      </c>
      <c r="C371" s="83" t="s">
        <v>37</v>
      </c>
      <c r="D371" s="83" t="s">
        <v>28</v>
      </c>
      <c r="E371" s="83" t="s">
        <v>490</v>
      </c>
      <c r="F371" s="83"/>
      <c r="G371" s="66">
        <f t="shared" si="6"/>
        <v>60000</v>
      </c>
      <c r="H371" s="66">
        <f t="shared" si="6"/>
        <v>60000</v>
      </c>
      <c r="I371" s="118"/>
      <c r="J371" s="118"/>
    </row>
    <row r="372" spans="1:16" s="119" customFormat="1" ht="30.75" customHeight="1">
      <c r="A372" s="85" t="s">
        <v>42</v>
      </c>
      <c r="B372" s="83" t="s">
        <v>161</v>
      </c>
      <c r="C372" s="83" t="s">
        <v>37</v>
      </c>
      <c r="D372" s="83" t="s">
        <v>28</v>
      </c>
      <c r="E372" s="83" t="s">
        <v>490</v>
      </c>
      <c r="F372" s="83" t="s">
        <v>43</v>
      </c>
      <c r="G372" s="66">
        <f t="shared" si="6"/>
        <v>60000</v>
      </c>
      <c r="H372" s="66">
        <f t="shared" si="6"/>
        <v>60000</v>
      </c>
      <c r="I372" s="118"/>
    </row>
    <row r="373" spans="1:16" s="119" customFormat="1">
      <c r="A373" s="85" t="s">
        <v>44</v>
      </c>
      <c r="B373" s="83" t="s">
        <v>161</v>
      </c>
      <c r="C373" s="83" t="s">
        <v>37</v>
      </c>
      <c r="D373" s="83" t="s">
        <v>28</v>
      </c>
      <c r="E373" s="83" t="s">
        <v>490</v>
      </c>
      <c r="F373" s="83" t="s">
        <v>45</v>
      </c>
      <c r="G373" s="66">
        <v>60000</v>
      </c>
      <c r="H373" s="66">
        <v>60000</v>
      </c>
      <c r="I373" s="118"/>
    </row>
    <row r="374" spans="1:16" ht="22.5" customHeight="1">
      <c r="A374" s="127" t="s">
        <v>38</v>
      </c>
      <c r="B374" s="83" t="s">
        <v>161</v>
      </c>
      <c r="C374" s="83" t="s">
        <v>37</v>
      </c>
      <c r="D374" s="83" t="s">
        <v>39</v>
      </c>
      <c r="E374" s="83"/>
      <c r="F374" s="83"/>
      <c r="G374" s="66">
        <f>G375+G429+G425</f>
        <v>466205293.19</v>
      </c>
      <c r="H374" s="66">
        <f>H375+H429+H425</f>
        <v>466205293.19</v>
      </c>
    </row>
    <row r="375" spans="1:16" s="145" customFormat="1" ht="38.25">
      <c r="A375" s="85" t="s">
        <v>188</v>
      </c>
      <c r="B375" s="83" t="s">
        <v>161</v>
      </c>
      <c r="C375" s="83" t="s">
        <v>37</v>
      </c>
      <c r="D375" s="83" t="s">
        <v>39</v>
      </c>
      <c r="E375" s="83" t="s">
        <v>450</v>
      </c>
      <c r="F375" s="108"/>
      <c r="G375" s="66">
        <f>G376+G421+G411+G395+G418+G389</f>
        <v>466090658.19</v>
      </c>
      <c r="H375" s="66">
        <f>H376+H421+H411+H395+H418+H389</f>
        <v>466090658.19</v>
      </c>
      <c r="I375" s="144"/>
    </row>
    <row r="376" spans="1:16" ht="30.75" customHeight="1">
      <c r="A376" s="85" t="s">
        <v>157</v>
      </c>
      <c r="B376" s="83" t="s">
        <v>161</v>
      </c>
      <c r="C376" s="83" t="s">
        <v>37</v>
      </c>
      <c r="D376" s="83" t="s">
        <v>39</v>
      </c>
      <c r="E376" s="83" t="s">
        <v>483</v>
      </c>
      <c r="F376" s="83"/>
      <c r="G376" s="66">
        <f>G377+G380+G383+G386+G392</f>
        <v>457646196.19</v>
      </c>
      <c r="H376" s="66">
        <f>H377+H380+H383+H386+H392</f>
        <v>457646196.19</v>
      </c>
      <c r="J376" s="69"/>
      <c r="P376" s="69"/>
    </row>
    <row r="377" spans="1:16" ht="50.25" customHeight="1">
      <c r="A377" s="85" t="s">
        <v>8</v>
      </c>
      <c r="B377" s="83" t="s">
        <v>161</v>
      </c>
      <c r="C377" s="83" t="s">
        <v>37</v>
      </c>
      <c r="D377" s="83" t="s">
        <v>39</v>
      </c>
      <c r="E377" s="83" t="s">
        <v>310</v>
      </c>
      <c r="F377" s="83"/>
      <c r="G377" s="66">
        <f>G378</f>
        <v>26891757.93</v>
      </c>
      <c r="H377" s="66">
        <f>H378</f>
        <v>26891757.93</v>
      </c>
    </row>
    <row r="378" spans="1:16" s="119" customFormat="1" ht="38.25">
      <c r="A378" s="85" t="s">
        <v>42</v>
      </c>
      <c r="B378" s="83" t="s">
        <v>161</v>
      </c>
      <c r="C378" s="83" t="s">
        <v>37</v>
      </c>
      <c r="D378" s="83" t="s">
        <v>39</v>
      </c>
      <c r="E378" s="83" t="s">
        <v>310</v>
      </c>
      <c r="F378" s="83" t="s">
        <v>43</v>
      </c>
      <c r="G378" s="66">
        <f>G379</f>
        <v>26891757.93</v>
      </c>
      <c r="H378" s="66">
        <f>H379</f>
        <v>26891757.93</v>
      </c>
      <c r="I378" s="118"/>
    </row>
    <row r="379" spans="1:16" s="119" customFormat="1">
      <c r="A379" s="85" t="s">
        <v>44</v>
      </c>
      <c r="B379" s="83" t="s">
        <v>161</v>
      </c>
      <c r="C379" s="83" t="s">
        <v>37</v>
      </c>
      <c r="D379" s="83" t="s">
        <v>39</v>
      </c>
      <c r="E379" s="83" t="s">
        <v>310</v>
      </c>
      <c r="F379" s="83" t="s">
        <v>45</v>
      </c>
      <c r="G379" s="66">
        <v>26891757.93</v>
      </c>
      <c r="H379" s="66">
        <v>26891757.93</v>
      </c>
      <c r="I379" s="118"/>
    </row>
    <row r="380" spans="1:16" s="119" customFormat="1" ht="15" customHeight="1">
      <c r="A380" s="85" t="s">
        <v>158</v>
      </c>
      <c r="B380" s="83" t="s">
        <v>161</v>
      </c>
      <c r="C380" s="83" t="s">
        <v>37</v>
      </c>
      <c r="D380" s="83" t="s">
        <v>39</v>
      </c>
      <c r="E380" s="83" t="s">
        <v>485</v>
      </c>
      <c r="F380" s="83"/>
      <c r="G380" s="66">
        <f>G381</f>
        <v>296756045.82999998</v>
      </c>
      <c r="H380" s="66">
        <f>H381</f>
        <v>296756045.82999998</v>
      </c>
      <c r="I380" s="118"/>
    </row>
    <row r="381" spans="1:16" s="119" customFormat="1" ht="38.25">
      <c r="A381" s="85" t="s">
        <v>42</v>
      </c>
      <c r="B381" s="83" t="s">
        <v>161</v>
      </c>
      <c r="C381" s="83" t="s">
        <v>37</v>
      </c>
      <c r="D381" s="83" t="s">
        <v>39</v>
      </c>
      <c r="E381" s="83" t="s">
        <v>485</v>
      </c>
      <c r="F381" s="83" t="s">
        <v>43</v>
      </c>
      <c r="G381" s="66">
        <f>G382</f>
        <v>296756045.82999998</v>
      </c>
      <c r="H381" s="66">
        <f>H382</f>
        <v>296756045.82999998</v>
      </c>
      <c r="I381" s="118"/>
    </row>
    <row r="382" spans="1:16" s="119" customFormat="1">
      <c r="A382" s="85" t="s">
        <v>44</v>
      </c>
      <c r="B382" s="83" t="s">
        <v>161</v>
      </c>
      <c r="C382" s="83" t="s">
        <v>37</v>
      </c>
      <c r="D382" s="83" t="s">
        <v>39</v>
      </c>
      <c r="E382" s="83" t="s">
        <v>309</v>
      </c>
      <c r="F382" s="83" t="s">
        <v>45</v>
      </c>
      <c r="G382" s="66">
        <v>296756045.82999998</v>
      </c>
      <c r="H382" s="66">
        <v>296756045.82999998</v>
      </c>
      <c r="I382" s="118"/>
    </row>
    <row r="383" spans="1:16" s="119" customFormat="1" ht="38.25" hidden="1">
      <c r="A383" s="85" t="s">
        <v>646</v>
      </c>
      <c r="B383" s="83" t="s">
        <v>161</v>
      </c>
      <c r="C383" s="83" t="s">
        <v>37</v>
      </c>
      <c r="D383" s="83" t="s">
        <v>39</v>
      </c>
      <c r="E383" s="83" t="s">
        <v>309</v>
      </c>
      <c r="F383" s="83"/>
      <c r="G383" s="66">
        <f>G384</f>
        <v>0</v>
      </c>
      <c r="H383" s="66">
        <f>H384</f>
        <v>0</v>
      </c>
      <c r="I383" s="118"/>
    </row>
    <row r="384" spans="1:16" s="119" customFormat="1" hidden="1">
      <c r="A384" s="85" t="s">
        <v>104</v>
      </c>
      <c r="B384" s="83" t="s">
        <v>161</v>
      </c>
      <c r="C384" s="83" t="s">
        <v>37</v>
      </c>
      <c r="D384" s="83" t="s">
        <v>39</v>
      </c>
      <c r="E384" s="83" t="s">
        <v>309</v>
      </c>
      <c r="F384" s="83" t="s">
        <v>105</v>
      </c>
      <c r="G384" s="66">
        <f>G385</f>
        <v>0</v>
      </c>
      <c r="H384" s="66">
        <f>H385</f>
        <v>0</v>
      </c>
      <c r="I384" s="118"/>
    </row>
    <row r="385" spans="1:9" s="119" customFormat="1" hidden="1">
      <c r="A385" s="85" t="s">
        <v>411</v>
      </c>
      <c r="B385" s="83" t="s">
        <v>161</v>
      </c>
      <c r="C385" s="83" t="s">
        <v>37</v>
      </c>
      <c r="D385" s="83" t="s">
        <v>39</v>
      </c>
      <c r="E385" s="83" t="s">
        <v>309</v>
      </c>
      <c r="F385" s="83" t="s">
        <v>412</v>
      </c>
      <c r="G385" s="66">
        <v>0</v>
      </c>
      <c r="H385" s="66">
        <v>0</v>
      </c>
      <c r="I385" s="118"/>
    </row>
    <row r="386" spans="1:9" ht="39.75" customHeight="1">
      <c r="A386" s="85" t="s">
        <v>259</v>
      </c>
      <c r="B386" s="83" t="s">
        <v>161</v>
      </c>
      <c r="C386" s="83" t="s">
        <v>37</v>
      </c>
      <c r="D386" s="83" t="s">
        <v>39</v>
      </c>
      <c r="E386" s="83" t="s">
        <v>492</v>
      </c>
      <c r="F386" s="83"/>
      <c r="G386" s="66">
        <f>G387</f>
        <v>133904866.43000001</v>
      </c>
      <c r="H386" s="66">
        <f>H387</f>
        <v>133904866.43000001</v>
      </c>
    </row>
    <row r="387" spans="1:9" ht="38.25">
      <c r="A387" s="85" t="s">
        <v>42</v>
      </c>
      <c r="B387" s="83" t="s">
        <v>161</v>
      </c>
      <c r="C387" s="83" t="s">
        <v>37</v>
      </c>
      <c r="D387" s="83" t="s">
        <v>39</v>
      </c>
      <c r="E387" s="83" t="s">
        <v>492</v>
      </c>
      <c r="F387" s="83" t="s">
        <v>43</v>
      </c>
      <c r="G387" s="66">
        <f>G388</f>
        <v>133904866.43000001</v>
      </c>
      <c r="H387" s="66">
        <f>H388</f>
        <v>133904866.43000001</v>
      </c>
    </row>
    <row r="388" spans="1:9">
      <c r="A388" s="85" t="s">
        <v>44</v>
      </c>
      <c r="B388" s="83" t="s">
        <v>161</v>
      </c>
      <c r="C388" s="83" t="s">
        <v>37</v>
      </c>
      <c r="D388" s="83" t="s">
        <v>39</v>
      </c>
      <c r="E388" s="83" t="s">
        <v>492</v>
      </c>
      <c r="F388" s="83" t="s">
        <v>45</v>
      </c>
      <c r="G388" s="66">
        <f>87537318.12+16464934-397576+30300190.31</f>
        <v>133904866.43000001</v>
      </c>
      <c r="H388" s="66">
        <f>87537318.12+16464934-397576+30300190.31</f>
        <v>133904866.43000001</v>
      </c>
    </row>
    <row r="389" spans="1:9" ht="33" hidden="1" customHeight="1">
      <c r="A389" s="85" t="s">
        <v>293</v>
      </c>
      <c r="B389" s="83" t="s">
        <v>161</v>
      </c>
      <c r="C389" s="83" t="s">
        <v>37</v>
      </c>
      <c r="D389" s="83" t="s">
        <v>39</v>
      </c>
      <c r="E389" s="83" t="s">
        <v>298</v>
      </c>
      <c r="F389" s="83"/>
      <c r="G389" s="66">
        <f>G390</f>
        <v>0</v>
      </c>
      <c r="H389" s="66">
        <f>H390</f>
        <v>0</v>
      </c>
    </row>
    <row r="390" spans="1:9" ht="38.25" hidden="1">
      <c r="A390" s="85" t="s">
        <v>42</v>
      </c>
      <c r="B390" s="83" t="s">
        <v>161</v>
      </c>
      <c r="C390" s="83" t="s">
        <v>37</v>
      </c>
      <c r="D390" s="83" t="s">
        <v>39</v>
      </c>
      <c r="E390" s="83" t="s">
        <v>298</v>
      </c>
      <c r="F390" s="83" t="s">
        <v>43</v>
      </c>
      <c r="G390" s="66">
        <f>G391</f>
        <v>0</v>
      </c>
      <c r="H390" s="66">
        <f>H391</f>
        <v>0</v>
      </c>
    </row>
    <row r="391" spans="1:9" hidden="1">
      <c r="A391" s="85" t="s">
        <v>44</v>
      </c>
      <c r="B391" s="83" t="s">
        <v>161</v>
      </c>
      <c r="C391" s="83" t="s">
        <v>37</v>
      </c>
      <c r="D391" s="83" t="s">
        <v>39</v>
      </c>
      <c r="E391" s="83" t="s">
        <v>298</v>
      </c>
      <c r="F391" s="83" t="s">
        <v>45</v>
      </c>
      <c r="G391" s="66"/>
      <c r="H391" s="66"/>
    </row>
    <row r="392" spans="1:9" s="119" customFormat="1" ht="89.25">
      <c r="A392" s="85" t="s">
        <v>265</v>
      </c>
      <c r="B392" s="83" t="s">
        <v>161</v>
      </c>
      <c r="C392" s="83" t="s">
        <v>37</v>
      </c>
      <c r="D392" s="83" t="s">
        <v>39</v>
      </c>
      <c r="E392" s="83" t="s">
        <v>823</v>
      </c>
      <c r="F392" s="83"/>
      <c r="G392" s="66">
        <f>G393</f>
        <v>93526</v>
      </c>
      <c r="H392" s="66">
        <f>H393</f>
        <v>93526</v>
      </c>
      <c r="I392" s="118"/>
    </row>
    <row r="393" spans="1:9" s="119" customFormat="1" ht="38.25">
      <c r="A393" s="85" t="s">
        <v>42</v>
      </c>
      <c r="B393" s="83" t="s">
        <v>161</v>
      </c>
      <c r="C393" s="83" t="s">
        <v>37</v>
      </c>
      <c r="D393" s="83" t="s">
        <v>39</v>
      </c>
      <c r="E393" s="83" t="s">
        <v>823</v>
      </c>
      <c r="F393" s="83" t="s">
        <v>43</v>
      </c>
      <c r="G393" s="66">
        <f>G394</f>
        <v>93526</v>
      </c>
      <c r="H393" s="66">
        <f>H394</f>
        <v>93526</v>
      </c>
      <c r="I393" s="118"/>
    </row>
    <row r="394" spans="1:9" s="119" customFormat="1">
      <c r="A394" s="85" t="s">
        <v>44</v>
      </c>
      <c r="B394" s="83" t="s">
        <v>161</v>
      </c>
      <c r="C394" s="83" t="s">
        <v>37</v>
      </c>
      <c r="D394" s="83" t="s">
        <v>39</v>
      </c>
      <c r="E394" s="83" t="s">
        <v>823</v>
      </c>
      <c r="F394" s="83" t="s">
        <v>45</v>
      </c>
      <c r="G394" s="66">
        <v>93526</v>
      </c>
      <c r="H394" s="66">
        <v>93526</v>
      </c>
      <c r="I394" s="118"/>
    </row>
    <row r="395" spans="1:9" s="73" customFormat="1" ht="38.25">
      <c r="A395" s="85" t="s">
        <v>0</v>
      </c>
      <c r="B395" s="86">
        <v>774</v>
      </c>
      <c r="C395" s="83" t="s">
        <v>37</v>
      </c>
      <c r="D395" s="83" t="s">
        <v>39</v>
      </c>
      <c r="E395" s="83" t="s">
        <v>487</v>
      </c>
      <c r="F395" s="83"/>
      <c r="G395" s="66">
        <f>G399+G402+G405+G408+G396</f>
        <v>1610250</v>
      </c>
      <c r="H395" s="66">
        <f>H399+H402+H405+H408+H396</f>
        <v>1610250</v>
      </c>
      <c r="I395" s="72"/>
    </row>
    <row r="396" spans="1:9" ht="25.5" hidden="1">
      <c r="A396" s="85" t="s">
        <v>576</v>
      </c>
      <c r="B396" s="86">
        <v>774</v>
      </c>
      <c r="C396" s="83" t="s">
        <v>37</v>
      </c>
      <c r="D396" s="83" t="s">
        <v>39</v>
      </c>
      <c r="E396" s="83" t="s">
        <v>69</v>
      </c>
      <c r="F396" s="83"/>
      <c r="G396" s="126">
        <f>G397</f>
        <v>0</v>
      </c>
      <c r="H396" s="126">
        <f>H397</f>
        <v>0</v>
      </c>
    </row>
    <row r="397" spans="1:9" ht="38.25" hidden="1">
      <c r="A397" s="85" t="s">
        <v>42</v>
      </c>
      <c r="B397" s="86">
        <v>774</v>
      </c>
      <c r="C397" s="83" t="s">
        <v>37</v>
      </c>
      <c r="D397" s="83" t="s">
        <v>39</v>
      </c>
      <c r="E397" s="83" t="s">
        <v>69</v>
      </c>
      <c r="F397" s="83" t="s">
        <v>43</v>
      </c>
      <c r="G397" s="126">
        <f>G398</f>
        <v>0</v>
      </c>
      <c r="H397" s="126">
        <f>H398</f>
        <v>0</v>
      </c>
    </row>
    <row r="398" spans="1:9" hidden="1">
      <c r="A398" s="85" t="s">
        <v>44</v>
      </c>
      <c r="B398" s="86">
        <v>774</v>
      </c>
      <c r="C398" s="83" t="s">
        <v>37</v>
      </c>
      <c r="D398" s="83" t="s">
        <v>39</v>
      </c>
      <c r="E398" s="83" t="s">
        <v>69</v>
      </c>
      <c r="F398" s="83" t="s">
        <v>45</v>
      </c>
      <c r="G398" s="126"/>
      <c r="H398" s="126"/>
    </row>
    <row r="399" spans="1:9" s="73" customFormat="1">
      <c r="A399" s="85" t="s">
        <v>1</v>
      </c>
      <c r="B399" s="86">
        <v>774</v>
      </c>
      <c r="C399" s="83" t="s">
        <v>37</v>
      </c>
      <c r="D399" s="83" t="s">
        <v>39</v>
      </c>
      <c r="E399" s="83" t="s">
        <v>488</v>
      </c>
      <c r="F399" s="83"/>
      <c r="G399" s="66">
        <f>G400</f>
        <v>441000</v>
      </c>
      <c r="H399" s="66">
        <f>H400</f>
        <v>441000</v>
      </c>
      <c r="I399" s="72"/>
    </row>
    <row r="400" spans="1:9" s="73" customFormat="1" ht="38.25">
      <c r="A400" s="85" t="s">
        <v>42</v>
      </c>
      <c r="B400" s="86">
        <v>774</v>
      </c>
      <c r="C400" s="83" t="s">
        <v>37</v>
      </c>
      <c r="D400" s="83" t="s">
        <v>39</v>
      </c>
      <c r="E400" s="83" t="s">
        <v>488</v>
      </c>
      <c r="F400" s="83" t="s">
        <v>43</v>
      </c>
      <c r="G400" s="66">
        <f>G401</f>
        <v>441000</v>
      </c>
      <c r="H400" s="66">
        <f>H401</f>
        <v>441000</v>
      </c>
      <c r="I400" s="72"/>
    </row>
    <row r="401" spans="1:9" s="73" customFormat="1">
      <c r="A401" s="85" t="s">
        <v>44</v>
      </c>
      <c r="B401" s="86">
        <v>774</v>
      </c>
      <c r="C401" s="83" t="s">
        <v>37</v>
      </c>
      <c r="D401" s="83" t="s">
        <v>39</v>
      </c>
      <c r="E401" s="83" t="s">
        <v>488</v>
      </c>
      <c r="F401" s="83" t="s">
        <v>45</v>
      </c>
      <c r="G401" s="66">
        <v>441000</v>
      </c>
      <c r="H401" s="66">
        <v>441000</v>
      </c>
      <c r="I401" s="72"/>
    </row>
    <row r="402" spans="1:9" s="73" customFormat="1" ht="25.5">
      <c r="A402" s="85" t="s">
        <v>639</v>
      </c>
      <c r="B402" s="86">
        <v>774</v>
      </c>
      <c r="C402" s="83" t="s">
        <v>37</v>
      </c>
      <c r="D402" s="83" t="s">
        <v>39</v>
      </c>
      <c r="E402" s="83" t="s">
        <v>638</v>
      </c>
      <c r="F402" s="83"/>
      <c r="G402" s="66">
        <f>G403</f>
        <v>1169250</v>
      </c>
      <c r="H402" s="66">
        <f>H403</f>
        <v>1169250</v>
      </c>
      <c r="I402" s="72"/>
    </row>
    <row r="403" spans="1:9" s="73" customFormat="1" ht="38.25">
      <c r="A403" s="85" t="s">
        <v>42</v>
      </c>
      <c r="B403" s="86">
        <v>774</v>
      </c>
      <c r="C403" s="83" t="s">
        <v>37</v>
      </c>
      <c r="D403" s="83" t="s">
        <v>39</v>
      </c>
      <c r="E403" s="83" t="s">
        <v>638</v>
      </c>
      <c r="F403" s="83" t="s">
        <v>43</v>
      </c>
      <c r="G403" s="66">
        <f>G404</f>
        <v>1169250</v>
      </c>
      <c r="H403" s="66">
        <f>H404</f>
        <v>1169250</v>
      </c>
      <c r="I403" s="72"/>
    </row>
    <row r="404" spans="1:9" s="73" customFormat="1">
      <c r="A404" s="85" t="s">
        <v>44</v>
      </c>
      <c r="B404" s="86">
        <v>774</v>
      </c>
      <c r="C404" s="83" t="s">
        <v>37</v>
      </c>
      <c r="D404" s="83" t="s">
        <v>39</v>
      </c>
      <c r="E404" s="83" t="s">
        <v>638</v>
      </c>
      <c r="F404" s="83" t="s">
        <v>45</v>
      </c>
      <c r="G404" s="66">
        <v>1169250</v>
      </c>
      <c r="H404" s="66">
        <v>1169250</v>
      </c>
      <c r="I404" s="72"/>
    </row>
    <row r="405" spans="1:9" s="73" customFormat="1" ht="51" hidden="1">
      <c r="A405" s="85" t="s">
        <v>428</v>
      </c>
      <c r="B405" s="86">
        <v>774</v>
      </c>
      <c r="C405" s="83" t="s">
        <v>37</v>
      </c>
      <c r="D405" s="83" t="s">
        <v>39</v>
      </c>
      <c r="E405" s="83" t="s">
        <v>425</v>
      </c>
      <c r="F405" s="83"/>
      <c r="G405" s="66">
        <f>G406</f>
        <v>0</v>
      </c>
      <c r="H405" s="66">
        <f>H406</f>
        <v>0</v>
      </c>
      <c r="I405" s="72"/>
    </row>
    <row r="406" spans="1:9" s="73" customFormat="1" ht="38.25" hidden="1">
      <c r="A406" s="85" t="s">
        <v>42</v>
      </c>
      <c r="B406" s="86">
        <v>774</v>
      </c>
      <c r="C406" s="83" t="s">
        <v>37</v>
      </c>
      <c r="D406" s="83" t="s">
        <v>39</v>
      </c>
      <c r="E406" s="83" t="s">
        <v>425</v>
      </c>
      <c r="F406" s="83" t="s">
        <v>43</v>
      </c>
      <c r="G406" s="66">
        <f>G407</f>
        <v>0</v>
      </c>
      <c r="H406" s="66">
        <f>H407</f>
        <v>0</v>
      </c>
      <c r="I406" s="72"/>
    </row>
    <row r="407" spans="1:9" s="73" customFormat="1" hidden="1">
      <c r="A407" s="85" t="s">
        <v>44</v>
      </c>
      <c r="B407" s="86">
        <v>774</v>
      </c>
      <c r="C407" s="83" t="s">
        <v>37</v>
      </c>
      <c r="D407" s="83" t="s">
        <v>39</v>
      </c>
      <c r="E407" s="83" t="s">
        <v>425</v>
      </c>
      <c r="F407" s="83" t="s">
        <v>45</v>
      </c>
      <c r="G407" s="66"/>
      <c r="H407" s="66"/>
      <c r="I407" s="72"/>
    </row>
    <row r="408" spans="1:9" s="73" customFormat="1" ht="51" hidden="1">
      <c r="A408" s="85" t="s">
        <v>430</v>
      </c>
      <c r="B408" s="86">
        <v>774</v>
      </c>
      <c r="C408" s="83" t="s">
        <v>37</v>
      </c>
      <c r="D408" s="83" t="s">
        <v>39</v>
      </c>
      <c r="E408" s="83" t="s">
        <v>429</v>
      </c>
      <c r="F408" s="83"/>
      <c r="G408" s="66">
        <f>G409</f>
        <v>0</v>
      </c>
      <c r="H408" s="66">
        <f>H409</f>
        <v>0</v>
      </c>
      <c r="I408" s="72"/>
    </row>
    <row r="409" spans="1:9" s="73" customFormat="1" ht="38.25" hidden="1">
      <c r="A409" s="85" t="s">
        <v>42</v>
      </c>
      <c r="B409" s="86">
        <v>774</v>
      </c>
      <c r="C409" s="83" t="s">
        <v>37</v>
      </c>
      <c r="D409" s="83" t="s">
        <v>39</v>
      </c>
      <c r="E409" s="83" t="s">
        <v>429</v>
      </c>
      <c r="F409" s="83" t="s">
        <v>43</v>
      </c>
      <c r="G409" s="66">
        <f>G410</f>
        <v>0</v>
      </c>
      <c r="H409" s="66">
        <f>H410</f>
        <v>0</v>
      </c>
      <c r="I409" s="72"/>
    </row>
    <row r="410" spans="1:9" s="73" customFormat="1" hidden="1">
      <c r="A410" s="85" t="s">
        <v>44</v>
      </c>
      <c r="B410" s="86">
        <v>774</v>
      </c>
      <c r="C410" s="83" t="s">
        <v>37</v>
      </c>
      <c r="D410" s="83" t="s">
        <v>39</v>
      </c>
      <c r="E410" s="83" t="s">
        <v>429</v>
      </c>
      <c r="F410" s="83" t="s">
        <v>45</v>
      </c>
      <c r="G410" s="66"/>
      <c r="H410" s="66"/>
      <c r="I410" s="72"/>
    </row>
    <row r="411" spans="1:9" s="119" customFormat="1" ht="21.75" hidden="1" customHeight="1">
      <c r="A411" s="127" t="s">
        <v>260</v>
      </c>
      <c r="B411" s="86">
        <v>774</v>
      </c>
      <c r="C411" s="83" t="s">
        <v>37</v>
      </c>
      <c r="D411" s="83" t="s">
        <v>39</v>
      </c>
      <c r="E411" s="83" t="s">
        <v>451</v>
      </c>
      <c r="F411" s="83"/>
      <c r="G411" s="66">
        <f>G412+G415</f>
        <v>0</v>
      </c>
      <c r="H411" s="66">
        <f>H412+H415</f>
        <v>0</v>
      </c>
      <c r="I411" s="118"/>
    </row>
    <row r="412" spans="1:9" s="119" customFormat="1" ht="25.5" hidden="1">
      <c r="A412" s="127" t="s">
        <v>261</v>
      </c>
      <c r="B412" s="86">
        <v>774</v>
      </c>
      <c r="C412" s="83" t="s">
        <v>37</v>
      </c>
      <c r="D412" s="83" t="s">
        <v>39</v>
      </c>
      <c r="E412" s="83" t="s">
        <v>452</v>
      </c>
      <c r="F412" s="83"/>
      <c r="G412" s="66">
        <f>G413</f>
        <v>0</v>
      </c>
      <c r="H412" s="66">
        <f>H413</f>
        <v>0</v>
      </c>
      <c r="I412" s="118"/>
    </row>
    <row r="413" spans="1:9" s="119" customFormat="1" ht="38.25" hidden="1">
      <c r="A413" s="85" t="s">
        <v>42</v>
      </c>
      <c r="B413" s="86">
        <v>774</v>
      </c>
      <c r="C413" s="83" t="s">
        <v>37</v>
      </c>
      <c r="D413" s="83" t="s">
        <v>39</v>
      </c>
      <c r="E413" s="83" t="s">
        <v>452</v>
      </c>
      <c r="F413" s="83" t="s">
        <v>43</v>
      </c>
      <c r="G413" s="66">
        <f>G414</f>
        <v>0</v>
      </c>
      <c r="H413" s="66">
        <f>H414</f>
        <v>0</v>
      </c>
      <c r="I413" s="118"/>
    </row>
    <row r="414" spans="1:9" s="119" customFormat="1" ht="13.5" hidden="1" customHeight="1">
      <c r="A414" s="85" t="s">
        <v>44</v>
      </c>
      <c r="B414" s="86">
        <v>774</v>
      </c>
      <c r="C414" s="83" t="s">
        <v>37</v>
      </c>
      <c r="D414" s="83" t="s">
        <v>39</v>
      </c>
      <c r="E414" s="83" t="s">
        <v>452</v>
      </c>
      <c r="F414" s="83" t="s">
        <v>45</v>
      </c>
      <c r="G414" s="66"/>
      <c r="H414" s="66"/>
      <c r="I414" s="118"/>
    </row>
    <row r="415" spans="1:9" s="119" customFormat="1" ht="61.5" hidden="1" customHeight="1">
      <c r="A415" s="127" t="s">
        <v>742</v>
      </c>
      <c r="B415" s="86">
        <v>774</v>
      </c>
      <c r="C415" s="83" t="s">
        <v>37</v>
      </c>
      <c r="D415" s="83" t="s">
        <v>39</v>
      </c>
      <c r="E415" s="83" t="s">
        <v>453</v>
      </c>
      <c r="F415" s="83"/>
      <c r="G415" s="66">
        <f>G416</f>
        <v>0</v>
      </c>
      <c r="H415" s="66">
        <f>H416</f>
        <v>0</v>
      </c>
      <c r="I415" s="118"/>
    </row>
    <row r="416" spans="1:9" s="119" customFormat="1" ht="38.25" hidden="1">
      <c r="A416" s="85" t="s">
        <v>42</v>
      </c>
      <c r="B416" s="86">
        <v>774</v>
      </c>
      <c r="C416" s="83" t="s">
        <v>37</v>
      </c>
      <c r="D416" s="83" t="s">
        <v>39</v>
      </c>
      <c r="E416" s="83" t="s">
        <v>453</v>
      </c>
      <c r="F416" s="83" t="s">
        <v>43</v>
      </c>
      <c r="G416" s="66">
        <f>G417</f>
        <v>0</v>
      </c>
      <c r="H416" s="66">
        <f>H417</f>
        <v>0</v>
      </c>
      <c r="I416" s="118"/>
    </row>
    <row r="417" spans="1:9" s="119" customFormat="1" hidden="1">
      <c r="A417" s="85" t="s">
        <v>44</v>
      </c>
      <c r="B417" s="86">
        <v>774</v>
      </c>
      <c r="C417" s="83" t="s">
        <v>37</v>
      </c>
      <c r="D417" s="83" t="s">
        <v>39</v>
      </c>
      <c r="E417" s="83" t="s">
        <v>453</v>
      </c>
      <c r="F417" s="83" t="s">
        <v>45</v>
      </c>
      <c r="G417" s="66"/>
      <c r="H417" s="66"/>
      <c r="I417" s="118"/>
    </row>
    <row r="418" spans="1:9" ht="38.25">
      <c r="A418" s="85" t="s">
        <v>420</v>
      </c>
      <c r="B418" s="86">
        <v>774</v>
      </c>
      <c r="C418" s="83" t="s">
        <v>37</v>
      </c>
      <c r="D418" s="83" t="s">
        <v>39</v>
      </c>
      <c r="E418" s="83" t="s">
        <v>790</v>
      </c>
      <c r="F418" s="83"/>
      <c r="G418" s="66">
        <f>G419</f>
        <v>6321336</v>
      </c>
      <c r="H418" s="66">
        <f>H419</f>
        <v>6321336</v>
      </c>
    </row>
    <row r="419" spans="1:9" ht="38.25">
      <c r="A419" s="85" t="s">
        <v>42</v>
      </c>
      <c r="B419" s="86">
        <v>774</v>
      </c>
      <c r="C419" s="83" t="s">
        <v>37</v>
      </c>
      <c r="D419" s="83" t="s">
        <v>39</v>
      </c>
      <c r="E419" s="83" t="s">
        <v>790</v>
      </c>
      <c r="F419" s="83" t="s">
        <v>43</v>
      </c>
      <c r="G419" s="66">
        <f>G420</f>
        <v>6321336</v>
      </c>
      <c r="H419" s="66">
        <f>H420</f>
        <v>6321336</v>
      </c>
    </row>
    <row r="420" spans="1:9">
      <c r="A420" s="85" t="s">
        <v>44</v>
      </c>
      <c r="B420" s="86">
        <v>774</v>
      </c>
      <c r="C420" s="83" t="s">
        <v>37</v>
      </c>
      <c r="D420" s="83" t="s">
        <v>39</v>
      </c>
      <c r="E420" s="83" t="s">
        <v>790</v>
      </c>
      <c r="F420" s="83" t="s">
        <v>45</v>
      </c>
      <c r="G420" s="66">
        <v>6321336</v>
      </c>
      <c r="H420" s="66">
        <v>6321336</v>
      </c>
    </row>
    <row r="421" spans="1:9" s="73" customFormat="1" ht="18.75" customHeight="1">
      <c r="A421" s="85" t="s">
        <v>35</v>
      </c>
      <c r="B421" s="86">
        <v>774</v>
      </c>
      <c r="C421" s="83" t="s">
        <v>37</v>
      </c>
      <c r="D421" s="83" t="s">
        <v>39</v>
      </c>
      <c r="E421" s="83" t="s">
        <v>494</v>
      </c>
      <c r="F421" s="83"/>
      <c r="G421" s="66">
        <f t="shared" ref="G421:H423" si="7">G422</f>
        <v>512876</v>
      </c>
      <c r="H421" s="66">
        <f t="shared" si="7"/>
        <v>512876</v>
      </c>
      <c r="I421" s="72"/>
    </row>
    <row r="422" spans="1:9" s="73" customFormat="1" ht="24.75" customHeight="1">
      <c r="A422" s="85" t="s">
        <v>358</v>
      </c>
      <c r="B422" s="86">
        <v>774</v>
      </c>
      <c r="C422" s="83" t="s">
        <v>37</v>
      </c>
      <c r="D422" s="83" t="s">
        <v>39</v>
      </c>
      <c r="E422" s="83" t="s">
        <v>495</v>
      </c>
      <c r="F422" s="83"/>
      <c r="G422" s="66">
        <f t="shared" si="7"/>
        <v>512876</v>
      </c>
      <c r="H422" s="66">
        <f t="shared" si="7"/>
        <v>512876</v>
      </c>
      <c r="I422" s="72"/>
    </row>
    <row r="423" spans="1:9" s="119" customFormat="1" ht="38.25">
      <c r="A423" s="85" t="s">
        <v>42</v>
      </c>
      <c r="B423" s="83" t="s">
        <v>161</v>
      </c>
      <c r="C423" s="83" t="s">
        <v>37</v>
      </c>
      <c r="D423" s="83" t="s">
        <v>39</v>
      </c>
      <c r="E423" s="83" t="s">
        <v>495</v>
      </c>
      <c r="F423" s="83" t="s">
        <v>43</v>
      </c>
      <c r="G423" s="66">
        <f t="shared" si="7"/>
        <v>512876</v>
      </c>
      <c r="H423" s="66">
        <f t="shared" si="7"/>
        <v>512876</v>
      </c>
      <c r="I423" s="118"/>
    </row>
    <row r="424" spans="1:9" s="119" customFormat="1">
      <c r="A424" s="85" t="s">
        <v>44</v>
      </c>
      <c r="B424" s="83" t="s">
        <v>161</v>
      </c>
      <c r="C424" s="83" t="s">
        <v>37</v>
      </c>
      <c r="D424" s="83" t="s">
        <v>39</v>
      </c>
      <c r="E424" s="83" t="s">
        <v>495</v>
      </c>
      <c r="F424" s="83" t="s">
        <v>45</v>
      </c>
      <c r="G424" s="66">
        <f>115300+397576</f>
        <v>512876</v>
      </c>
      <c r="H424" s="66">
        <f>115300+397576</f>
        <v>512876</v>
      </c>
      <c r="I424" s="118"/>
    </row>
    <row r="425" spans="1:9" ht="25.5">
      <c r="A425" s="113" t="s">
        <v>397</v>
      </c>
      <c r="B425" s="83" t="s">
        <v>161</v>
      </c>
      <c r="C425" s="83" t="s">
        <v>37</v>
      </c>
      <c r="D425" s="83" t="s">
        <v>39</v>
      </c>
      <c r="E425" s="83" t="s">
        <v>509</v>
      </c>
      <c r="F425" s="83"/>
      <c r="G425" s="126">
        <f t="shared" ref="G425:H427" si="8">G426</f>
        <v>114635</v>
      </c>
      <c r="H425" s="126">
        <f t="shared" si="8"/>
        <v>114635</v>
      </c>
    </row>
    <row r="426" spans="1:9" ht="25.5">
      <c r="A426" s="113" t="s">
        <v>397</v>
      </c>
      <c r="B426" s="83" t="s">
        <v>161</v>
      </c>
      <c r="C426" s="83" t="s">
        <v>37</v>
      </c>
      <c r="D426" s="83" t="s">
        <v>39</v>
      </c>
      <c r="E426" s="83" t="s">
        <v>599</v>
      </c>
      <c r="F426" s="83"/>
      <c r="G426" s="126">
        <f t="shared" si="8"/>
        <v>114635</v>
      </c>
      <c r="H426" s="126">
        <f t="shared" si="8"/>
        <v>114635</v>
      </c>
    </row>
    <row r="427" spans="1:9" ht="38.25">
      <c r="A427" s="85" t="s">
        <v>42</v>
      </c>
      <c r="B427" s="83" t="s">
        <v>161</v>
      </c>
      <c r="C427" s="83" t="s">
        <v>37</v>
      </c>
      <c r="D427" s="83" t="s">
        <v>39</v>
      </c>
      <c r="E427" s="83" t="s">
        <v>599</v>
      </c>
      <c r="F427" s="83" t="s">
        <v>43</v>
      </c>
      <c r="G427" s="126">
        <f t="shared" si="8"/>
        <v>114635</v>
      </c>
      <c r="H427" s="126">
        <f t="shared" si="8"/>
        <v>114635</v>
      </c>
    </row>
    <row r="428" spans="1:9">
      <c r="A428" s="85" t="s">
        <v>44</v>
      </c>
      <c r="B428" s="83" t="s">
        <v>161</v>
      </c>
      <c r="C428" s="83" t="s">
        <v>37</v>
      </c>
      <c r="D428" s="83" t="s">
        <v>39</v>
      </c>
      <c r="E428" s="83" t="s">
        <v>599</v>
      </c>
      <c r="F428" s="83" t="s">
        <v>45</v>
      </c>
      <c r="G428" s="126">
        <v>114635</v>
      </c>
      <c r="H428" s="126">
        <v>114635</v>
      </c>
    </row>
    <row r="429" spans="1:9" s="145" customFormat="1" ht="12" hidden="1" customHeight="1">
      <c r="A429" s="85" t="s">
        <v>48</v>
      </c>
      <c r="B429" s="83" t="s">
        <v>161</v>
      </c>
      <c r="C429" s="83" t="s">
        <v>37</v>
      </c>
      <c r="D429" s="83" t="s">
        <v>39</v>
      </c>
      <c r="E429" s="83" t="s">
        <v>458</v>
      </c>
      <c r="F429" s="108"/>
      <c r="G429" s="66">
        <f t="shared" ref="G429:H431" si="9">G430</f>
        <v>0</v>
      </c>
      <c r="H429" s="66">
        <f t="shared" si="9"/>
        <v>0</v>
      </c>
      <c r="I429" s="144"/>
    </row>
    <row r="430" spans="1:9" s="119" customFormat="1" ht="89.25" hidden="1">
      <c r="A430" s="85" t="s">
        <v>265</v>
      </c>
      <c r="B430" s="83" t="s">
        <v>161</v>
      </c>
      <c r="C430" s="83" t="s">
        <v>37</v>
      </c>
      <c r="D430" s="83" t="s">
        <v>39</v>
      </c>
      <c r="E430" s="83" t="s">
        <v>496</v>
      </c>
      <c r="F430" s="83"/>
      <c r="G430" s="66">
        <f t="shared" si="9"/>
        <v>0</v>
      </c>
      <c r="H430" s="66">
        <f t="shared" si="9"/>
        <v>0</v>
      </c>
      <c r="I430" s="118"/>
    </row>
    <row r="431" spans="1:9" s="119" customFormat="1" ht="38.25" hidden="1">
      <c r="A431" s="85" t="s">
        <v>42</v>
      </c>
      <c r="B431" s="83" t="s">
        <v>161</v>
      </c>
      <c r="C431" s="83" t="s">
        <v>37</v>
      </c>
      <c r="D431" s="83" t="s">
        <v>39</v>
      </c>
      <c r="E431" s="83" t="s">
        <v>496</v>
      </c>
      <c r="F431" s="83" t="s">
        <v>43</v>
      </c>
      <c r="G431" s="66">
        <f t="shared" si="9"/>
        <v>0</v>
      </c>
      <c r="H431" s="66">
        <f t="shared" si="9"/>
        <v>0</v>
      </c>
      <c r="I431" s="118"/>
    </row>
    <row r="432" spans="1:9" s="119" customFormat="1" hidden="1">
      <c r="A432" s="85" t="s">
        <v>44</v>
      </c>
      <c r="B432" s="83" t="s">
        <v>161</v>
      </c>
      <c r="C432" s="83" t="s">
        <v>37</v>
      </c>
      <c r="D432" s="83" t="s">
        <v>39</v>
      </c>
      <c r="E432" s="83" t="s">
        <v>496</v>
      </c>
      <c r="F432" s="83" t="s">
        <v>45</v>
      </c>
      <c r="G432" s="66"/>
      <c r="H432" s="66"/>
      <c r="I432" s="118"/>
    </row>
    <row r="433" spans="1:11" ht="18.75" customHeight="1">
      <c r="A433" s="85" t="s">
        <v>162</v>
      </c>
      <c r="B433" s="86">
        <v>774</v>
      </c>
      <c r="C433" s="83" t="s">
        <v>37</v>
      </c>
      <c r="D433" s="83" t="s">
        <v>114</v>
      </c>
      <c r="E433" s="83"/>
      <c r="F433" s="86"/>
      <c r="G433" s="66">
        <f>G434+G464+G468</f>
        <v>82886571.530000001</v>
      </c>
      <c r="H433" s="66">
        <f>H434+H464+H468</f>
        <v>82886571.530000001</v>
      </c>
    </row>
    <row r="434" spans="1:11" s="145" customFormat="1" ht="38.25">
      <c r="A434" s="85" t="s">
        <v>188</v>
      </c>
      <c r="B434" s="83" t="s">
        <v>161</v>
      </c>
      <c r="C434" s="83" t="s">
        <v>37</v>
      </c>
      <c r="D434" s="83" t="s">
        <v>114</v>
      </c>
      <c r="E434" s="83" t="s">
        <v>450</v>
      </c>
      <c r="F434" s="108"/>
      <c r="G434" s="66">
        <f>G444+G460+G457+G454+G435+G438+G441</f>
        <v>81383250.530000001</v>
      </c>
      <c r="H434" s="66">
        <f>H444+H460+H457+H454+H435+H438+H441</f>
        <v>81383250.530000001</v>
      </c>
      <c r="I434" s="144"/>
      <c r="K434" s="144">
        <f>H450+H453</f>
        <v>74072537.430000007</v>
      </c>
    </row>
    <row r="435" spans="1:11" ht="44.25" customHeight="1">
      <c r="A435" s="85" t="s">
        <v>791</v>
      </c>
      <c r="B435" s="83" t="s">
        <v>161</v>
      </c>
      <c r="C435" s="83" t="s">
        <v>37</v>
      </c>
      <c r="D435" s="83" t="s">
        <v>114</v>
      </c>
      <c r="E435" s="83" t="s">
        <v>842</v>
      </c>
      <c r="F435" s="86"/>
      <c r="G435" s="66">
        <f>G436</f>
        <v>3152804.1</v>
      </c>
      <c r="H435" s="66">
        <f>H436</f>
        <v>3152804.1</v>
      </c>
    </row>
    <row r="436" spans="1:11" ht="31.5" customHeight="1">
      <c r="A436" s="85" t="s">
        <v>42</v>
      </c>
      <c r="B436" s="83" t="s">
        <v>161</v>
      </c>
      <c r="C436" s="83" t="s">
        <v>37</v>
      </c>
      <c r="D436" s="83" t="s">
        <v>114</v>
      </c>
      <c r="E436" s="83" t="s">
        <v>842</v>
      </c>
      <c r="F436" s="86">
        <v>600</v>
      </c>
      <c r="G436" s="66">
        <f>G437</f>
        <v>3152804.1</v>
      </c>
      <c r="H436" s="66">
        <f>H437</f>
        <v>3152804.1</v>
      </c>
    </row>
    <row r="437" spans="1:11" ht="18.75" customHeight="1">
      <c r="A437" s="85" t="s">
        <v>44</v>
      </c>
      <c r="B437" s="83" t="s">
        <v>161</v>
      </c>
      <c r="C437" s="83" t="s">
        <v>37</v>
      </c>
      <c r="D437" s="83" t="s">
        <v>114</v>
      </c>
      <c r="E437" s="83" t="s">
        <v>842</v>
      </c>
      <c r="F437" s="86">
        <v>610</v>
      </c>
      <c r="G437" s="66">
        <v>3152804.1</v>
      </c>
      <c r="H437" s="66">
        <v>3152804.1</v>
      </c>
    </row>
    <row r="438" spans="1:11" ht="25.5">
      <c r="A438" s="113" t="s">
        <v>397</v>
      </c>
      <c r="B438" s="83" t="s">
        <v>161</v>
      </c>
      <c r="C438" s="83" t="s">
        <v>37</v>
      </c>
      <c r="D438" s="83" t="s">
        <v>114</v>
      </c>
      <c r="E438" s="83" t="s">
        <v>792</v>
      </c>
      <c r="F438" s="83"/>
      <c r="G438" s="126">
        <f>G439</f>
        <v>0</v>
      </c>
      <c r="H438" s="126">
        <f>H439</f>
        <v>0</v>
      </c>
    </row>
    <row r="439" spans="1:11" ht="38.25">
      <c r="A439" s="85" t="s">
        <v>42</v>
      </c>
      <c r="B439" s="83" t="s">
        <v>161</v>
      </c>
      <c r="C439" s="83" t="s">
        <v>37</v>
      </c>
      <c r="D439" s="83" t="s">
        <v>114</v>
      </c>
      <c r="E439" s="83" t="s">
        <v>792</v>
      </c>
      <c r="F439" s="83" t="s">
        <v>43</v>
      </c>
      <c r="G439" s="126">
        <f>G440</f>
        <v>0</v>
      </c>
      <c r="H439" s="126">
        <f>H440</f>
        <v>0</v>
      </c>
    </row>
    <row r="440" spans="1:11">
      <c r="A440" s="85" t="s">
        <v>44</v>
      </c>
      <c r="B440" s="83" t="s">
        <v>161</v>
      </c>
      <c r="C440" s="83" t="s">
        <v>37</v>
      </c>
      <c r="D440" s="83" t="s">
        <v>114</v>
      </c>
      <c r="E440" s="83" t="s">
        <v>792</v>
      </c>
      <c r="F440" s="83" t="s">
        <v>45</v>
      </c>
      <c r="G440" s="205"/>
      <c r="H440" s="126">
        <v>0</v>
      </c>
    </row>
    <row r="441" spans="1:11" ht="63.75">
      <c r="A441" s="113" t="s">
        <v>794</v>
      </c>
      <c r="B441" s="83" t="s">
        <v>161</v>
      </c>
      <c r="C441" s="83" t="s">
        <v>37</v>
      </c>
      <c r="D441" s="83" t="s">
        <v>114</v>
      </c>
      <c r="E441" s="83" t="s">
        <v>793</v>
      </c>
      <c r="F441" s="83"/>
      <c r="G441" s="126">
        <f>G442</f>
        <v>860000</v>
      </c>
      <c r="H441" s="126">
        <f>H442</f>
        <v>860000</v>
      </c>
    </row>
    <row r="442" spans="1:11" ht="38.25">
      <c r="A442" s="85" t="s">
        <v>42</v>
      </c>
      <c r="B442" s="83" t="s">
        <v>161</v>
      </c>
      <c r="C442" s="83" t="s">
        <v>37</v>
      </c>
      <c r="D442" s="83" t="s">
        <v>114</v>
      </c>
      <c r="E442" s="83" t="s">
        <v>793</v>
      </c>
      <c r="F442" s="83" t="s">
        <v>43</v>
      </c>
      <c r="G442" s="126">
        <f>G443</f>
        <v>860000</v>
      </c>
      <c r="H442" s="126">
        <f>H443</f>
        <v>860000</v>
      </c>
    </row>
    <row r="443" spans="1:11">
      <c r="A443" s="85" t="s">
        <v>44</v>
      </c>
      <c r="B443" s="83" t="s">
        <v>161</v>
      </c>
      <c r="C443" s="83" t="s">
        <v>37</v>
      </c>
      <c r="D443" s="83" t="s">
        <v>114</v>
      </c>
      <c r="E443" s="83" t="s">
        <v>793</v>
      </c>
      <c r="F443" s="83" t="s">
        <v>45</v>
      </c>
      <c r="G443" s="126">
        <v>860000</v>
      </c>
      <c r="H443" s="126">
        <v>860000</v>
      </c>
    </row>
    <row r="444" spans="1:11" ht="30.75" customHeight="1">
      <c r="A444" s="85" t="s">
        <v>157</v>
      </c>
      <c r="B444" s="83" t="s">
        <v>161</v>
      </c>
      <c r="C444" s="83" t="s">
        <v>37</v>
      </c>
      <c r="D444" s="83" t="s">
        <v>114</v>
      </c>
      <c r="E444" s="83" t="s">
        <v>483</v>
      </c>
      <c r="F444" s="83"/>
      <c r="G444" s="66">
        <f>G448+G451+G445</f>
        <v>76311107.430000007</v>
      </c>
      <c r="H444" s="66">
        <f>H448+H451+H445</f>
        <v>76311107.430000007</v>
      </c>
      <c r="J444" s="69"/>
    </row>
    <row r="445" spans="1:11" ht="45" customHeight="1">
      <c r="A445" s="85" t="s">
        <v>8</v>
      </c>
      <c r="B445" s="83" t="s">
        <v>161</v>
      </c>
      <c r="C445" s="83" t="s">
        <v>37</v>
      </c>
      <c r="D445" s="83" t="s">
        <v>114</v>
      </c>
      <c r="E445" s="83" t="s">
        <v>310</v>
      </c>
      <c r="F445" s="83"/>
      <c r="G445" s="66">
        <f>G446</f>
        <v>2238570</v>
      </c>
      <c r="H445" s="66">
        <f>H446</f>
        <v>2238570</v>
      </c>
    </row>
    <row r="446" spans="1:11" s="119" customFormat="1" ht="38.25">
      <c r="A446" s="85" t="s">
        <v>42</v>
      </c>
      <c r="B446" s="83" t="s">
        <v>161</v>
      </c>
      <c r="C446" s="83" t="s">
        <v>37</v>
      </c>
      <c r="D446" s="83" t="s">
        <v>114</v>
      </c>
      <c r="E446" s="83" t="s">
        <v>310</v>
      </c>
      <c r="F446" s="83" t="s">
        <v>43</v>
      </c>
      <c r="G446" s="66">
        <f>G447</f>
        <v>2238570</v>
      </c>
      <c r="H446" s="66">
        <f>H447</f>
        <v>2238570</v>
      </c>
      <c r="I446" s="118"/>
    </row>
    <row r="447" spans="1:11" s="119" customFormat="1">
      <c r="A447" s="85" t="s">
        <v>44</v>
      </c>
      <c r="B447" s="83" t="s">
        <v>161</v>
      </c>
      <c r="C447" s="83" t="s">
        <v>37</v>
      </c>
      <c r="D447" s="83" t="s">
        <v>114</v>
      </c>
      <c r="E447" s="83" t="s">
        <v>310</v>
      </c>
      <c r="F447" s="83" t="s">
        <v>45</v>
      </c>
      <c r="G447" s="66">
        <v>2238570</v>
      </c>
      <c r="H447" s="66">
        <v>2238570</v>
      </c>
      <c r="I447" s="118"/>
    </row>
    <row r="448" spans="1:11" s="119" customFormat="1" ht="15" customHeight="1">
      <c r="A448" s="85" t="s">
        <v>158</v>
      </c>
      <c r="B448" s="83" t="s">
        <v>161</v>
      </c>
      <c r="C448" s="83" t="s">
        <v>37</v>
      </c>
      <c r="D448" s="83" t="s">
        <v>114</v>
      </c>
      <c r="E448" s="83" t="s">
        <v>309</v>
      </c>
      <c r="F448" s="83"/>
      <c r="G448" s="66">
        <f>G449</f>
        <v>64428263.68</v>
      </c>
      <c r="H448" s="66">
        <f>H449</f>
        <v>64428263.68</v>
      </c>
      <c r="I448" s="118"/>
    </row>
    <row r="449" spans="1:11" s="119" customFormat="1" ht="38.25">
      <c r="A449" s="85" t="s">
        <v>42</v>
      </c>
      <c r="B449" s="83" t="s">
        <v>161</v>
      </c>
      <c r="C449" s="83" t="s">
        <v>37</v>
      </c>
      <c r="D449" s="83" t="s">
        <v>114</v>
      </c>
      <c r="E449" s="83" t="s">
        <v>309</v>
      </c>
      <c r="F449" s="83" t="s">
        <v>43</v>
      </c>
      <c r="G449" s="66">
        <f>G450</f>
        <v>64428263.68</v>
      </c>
      <c r="H449" s="66">
        <f>H450</f>
        <v>64428263.68</v>
      </c>
      <c r="I449" s="118"/>
      <c r="K449" s="118">
        <f>H450+H453</f>
        <v>74072537.430000007</v>
      </c>
    </row>
    <row r="450" spans="1:11" s="119" customFormat="1">
      <c r="A450" s="85" t="s">
        <v>44</v>
      </c>
      <c r="B450" s="83" t="s">
        <v>161</v>
      </c>
      <c r="C450" s="83" t="s">
        <v>37</v>
      </c>
      <c r="D450" s="83" t="s">
        <v>114</v>
      </c>
      <c r="E450" s="83" t="s">
        <v>309</v>
      </c>
      <c r="F450" s="83" t="s">
        <v>45</v>
      </c>
      <c r="G450" s="66">
        <v>64428263.68</v>
      </c>
      <c r="H450" s="66">
        <v>64428263.68</v>
      </c>
      <c r="I450" s="118"/>
    </row>
    <row r="451" spans="1:11" ht="25.5">
      <c r="A451" s="85" t="s">
        <v>41</v>
      </c>
      <c r="B451" s="83" t="s">
        <v>161</v>
      </c>
      <c r="C451" s="83" t="s">
        <v>37</v>
      </c>
      <c r="D451" s="83" t="s">
        <v>114</v>
      </c>
      <c r="E451" s="83" t="s">
        <v>493</v>
      </c>
      <c r="F451" s="83"/>
      <c r="G451" s="66">
        <f>G452</f>
        <v>9644273.75</v>
      </c>
      <c r="H451" s="66">
        <f>H452</f>
        <v>9644273.75</v>
      </c>
    </row>
    <row r="452" spans="1:11" ht="38.25">
      <c r="A452" s="85" t="s">
        <v>42</v>
      </c>
      <c r="B452" s="83" t="s">
        <v>161</v>
      </c>
      <c r="C452" s="83" t="s">
        <v>37</v>
      </c>
      <c r="D452" s="83" t="s">
        <v>114</v>
      </c>
      <c r="E452" s="83" t="s">
        <v>493</v>
      </c>
      <c r="F452" s="83" t="s">
        <v>43</v>
      </c>
      <c r="G452" s="66">
        <f>G453</f>
        <v>9644273.75</v>
      </c>
      <c r="H452" s="66">
        <f>H453</f>
        <v>9644273.75</v>
      </c>
    </row>
    <row r="453" spans="1:11">
      <c r="A453" s="85" t="s">
        <v>44</v>
      </c>
      <c r="B453" s="83" t="s">
        <v>161</v>
      </c>
      <c r="C453" s="83" t="s">
        <v>37</v>
      </c>
      <c r="D453" s="83" t="s">
        <v>114</v>
      </c>
      <c r="E453" s="83" t="s">
        <v>493</v>
      </c>
      <c r="F453" s="83" t="s">
        <v>45</v>
      </c>
      <c r="G453" s="66">
        <f>9173473.75+470800</f>
        <v>9644273.75</v>
      </c>
      <c r="H453" s="66">
        <f>9173473.75+470800</f>
        <v>9644273.75</v>
      </c>
    </row>
    <row r="454" spans="1:11" ht="33.75" hidden="1" customHeight="1">
      <c r="A454" s="85" t="s">
        <v>293</v>
      </c>
      <c r="B454" s="83" t="s">
        <v>161</v>
      </c>
      <c r="C454" s="83" t="s">
        <v>37</v>
      </c>
      <c r="D454" s="83" t="s">
        <v>114</v>
      </c>
      <c r="E454" s="83" t="s">
        <v>299</v>
      </c>
      <c r="F454" s="83"/>
      <c r="G454" s="66">
        <f>G455</f>
        <v>0</v>
      </c>
      <c r="H454" s="66">
        <f>H455</f>
        <v>0</v>
      </c>
    </row>
    <row r="455" spans="1:11" ht="38.25" hidden="1">
      <c r="A455" s="85" t="s">
        <v>42</v>
      </c>
      <c r="B455" s="83" t="s">
        <v>161</v>
      </c>
      <c r="C455" s="83" t="s">
        <v>37</v>
      </c>
      <c r="D455" s="83" t="s">
        <v>114</v>
      </c>
      <c r="E455" s="83" t="s">
        <v>299</v>
      </c>
      <c r="F455" s="83" t="s">
        <v>43</v>
      </c>
      <c r="G455" s="66">
        <f>G456</f>
        <v>0</v>
      </c>
      <c r="H455" s="66">
        <f>H456</f>
        <v>0</v>
      </c>
    </row>
    <row r="456" spans="1:11" hidden="1">
      <c r="A456" s="85" t="s">
        <v>44</v>
      </c>
      <c r="B456" s="83" t="s">
        <v>161</v>
      </c>
      <c r="C456" s="83" t="s">
        <v>37</v>
      </c>
      <c r="D456" s="83" t="s">
        <v>114</v>
      </c>
      <c r="E456" s="83" t="s">
        <v>299</v>
      </c>
      <c r="F456" s="83" t="s">
        <v>45</v>
      </c>
      <c r="G456" s="66"/>
      <c r="H456" s="66"/>
    </row>
    <row r="457" spans="1:11" ht="38.25">
      <c r="A457" s="85" t="s">
        <v>420</v>
      </c>
      <c r="B457" s="86">
        <v>774</v>
      </c>
      <c r="C457" s="83" t="s">
        <v>37</v>
      </c>
      <c r="D457" s="83" t="s">
        <v>114</v>
      </c>
      <c r="E457" s="83" t="s">
        <v>790</v>
      </c>
      <c r="F457" s="83"/>
      <c r="G457" s="66">
        <f>G458</f>
        <v>864039</v>
      </c>
      <c r="H457" s="66">
        <f>H458</f>
        <v>864039</v>
      </c>
    </row>
    <row r="458" spans="1:11" ht="38.25">
      <c r="A458" s="85" t="s">
        <v>42</v>
      </c>
      <c r="B458" s="86">
        <v>774</v>
      </c>
      <c r="C458" s="83" t="s">
        <v>37</v>
      </c>
      <c r="D458" s="83" t="s">
        <v>114</v>
      </c>
      <c r="E458" s="83" t="s">
        <v>790</v>
      </c>
      <c r="F458" s="83" t="s">
        <v>43</v>
      </c>
      <c r="G458" s="66">
        <f>G459</f>
        <v>864039</v>
      </c>
      <c r="H458" s="66">
        <f>H459</f>
        <v>864039</v>
      </c>
    </row>
    <row r="459" spans="1:11">
      <c r="A459" s="85" t="s">
        <v>44</v>
      </c>
      <c r="B459" s="86">
        <v>774</v>
      </c>
      <c r="C459" s="83" t="s">
        <v>37</v>
      </c>
      <c r="D459" s="83" t="s">
        <v>114</v>
      </c>
      <c r="E459" s="83" t="s">
        <v>790</v>
      </c>
      <c r="F459" s="83" t="s">
        <v>45</v>
      </c>
      <c r="G459" s="66">
        <v>864039</v>
      </c>
      <c r="H459" s="66">
        <v>864039</v>
      </c>
    </row>
    <row r="460" spans="1:11" ht="25.5">
      <c r="A460" s="85" t="s">
        <v>35</v>
      </c>
      <c r="B460" s="83" t="s">
        <v>161</v>
      </c>
      <c r="C460" s="83" t="s">
        <v>37</v>
      </c>
      <c r="D460" s="83" t="s">
        <v>114</v>
      </c>
      <c r="E460" s="83" t="s">
        <v>494</v>
      </c>
      <c r="F460" s="83"/>
      <c r="G460" s="66">
        <f t="shared" ref="G460:H462" si="10">G461</f>
        <v>195300</v>
      </c>
      <c r="H460" s="66">
        <f t="shared" si="10"/>
        <v>195300</v>
      </c>
    </row>
    <row r="461" spans="1:11" ht="27" customHeight="1">
      <c r="A461" s="85" t="s">
        <v>358</v>
      </c>
      <c r="B461" s="83" t="s">
        <v>161</v>
      </c>
      <c r="C461" s="83" t="s">
        <v>37</v>
      </c>
      <c r="D461" s="83" t="s">
        <v>114</v>
      </c>
      <c r="E461" s="83" t="s">
        <v>495</v>
      </c>
      <c r="F461" s="83"/>
      <c r="G461" s="66">
        <f t="shared" si="10"/>
        <v>195300</v>
      </c>
      <c r="H461" s="66">
        <f t="shared" si="10"/>
        <v>195300</v>
      </c>
    </row>
    <row r="462" spans="1:11" ht="38.25">
      <c r="A462" s="85" t="s">
        <v>42</v>
      </c>
      <c r="B462" s="83" t="s">
        <v>161</v>
      </c>
      <c r="C462" s="83" t="s">
        <v>37</v>
      </c>
      <c r="D462" s="83" t="s">
        <v>114</v>
      </c>
      <c r="E462" s="83" t="s">
        <v>495</v>
      </c>
      <c r="F462" s="83" t="s">
        <v>43</v>
      </c>
      <c r="G462" s="66">
        <f t="shared" si="10"/>
        <v>195300</v>
      </c>
      <c r="H462" s="66">
        <f t="shared" si="10"/>
        <v>195300</v>
      </c>
    </row>
    <row r="463" spans="1:11">
      <c r="A463" s="85" t="s">
        <v>44</v>
      </c>
      <c r="B463" s="83" t="s">
        <v>161</v>
      </c>
      <c r="C463" s="83" t="s">
        <v>37</v>
      </c>
      <c r="D463" s="83" t="s">
        <v>114</v>
      </c>
      <c r="E463" s="83" t="s">
        <v>495</v>
      </c>
      <c r="F463" s="83" t="s">
        <v>45</v>
      </c>
      <c r="G463" s="66">
        <f>115300+50000+30000</f>
        <v>195300</v>
      </c>
      <c r="H463" s="66">
        <f>115300+50000+30000</f>
        <v>195300</v>
      </c>
    </row>
    <row r="464" spans="1:11" s="119" customFormat="1" ht="38.25">
      <c r="A464" s="127" t="s">
        <v>637</v>
      </c>
      <c r="B464" s="83" t="s">
        <v>161</v>
      </c>
      <c r="C464" s="83" t="s">
        <v>37</v>
      </c>
      <c r="D464" s="83" t="s">
        <v>114</v>
      </c>
      <c r="E464" s="83" t="s">
        <v>489</v>
      </c>
      <c r="F464" s="83"/>
      <c r="G464" s="66">
        <f t="shared" ref="G464:H466" si="11">G465</f>
        <v>1496321</v>
      </c>
      <c r="H464" s="66">
        <f t="shared" si="11"/>
        <v>1496321</v>
      </c>
      <c r="I464" s="118"/>
    </row>
    <row r="465" spans="1:9" s="119" customFormat="1" ht="38.25">
      <c r="A465" s="85" t="s">
        <v>475</v>
      </c>
      <c r="B465" s="83" t="s">
        <v>161</v>
      </c>
      <c r="C465" s="83" t="s">
        <v>37</v>
      </c>
      <c r="D465" s="83" t="s">
        <v>114</v>
      </c>
      <c r="E465" s="83" t="s">
        <v>795</v>
      </c>
      <c r="F465" s="83"/>
      <c r="G465" s="66">
        <f t="shared" si="11"/>
        <v>1496321</v>
      </c>
      <c r="H465" s="66">
        <f t="shared" si="11"/>
        <v>1496321</v>
      </c>
      <c r="I465" s="118"/>
    </row>
    <row r="466" spans="1:9" s="119" customFormat="1" ht="24.75" customHeight="1">
      <c r="A466" s="85" t="s">
        <v>42</v>
      </c>
      <c r="B466" s="83" t="s">
        <v>161</v>
      </c>
      <c r="C466" s="83" t="s">
        <v>37</v>
      </c>
      <c r="D466" s="83" t="s">
        <v>114</v>
      </c>
      <c r="E466" s="83" t="s">
        <v>795</v>
      </c>
      <c r="F466" s="83" t="s">
        <v>43</v>
      </c>
      <c r="G466" s="66">
        <f t="shared" si="11"/>
        <v>1496321</v>
      </c>
      <c r="H466" s="66">
        <f t="shared" si="11"/>
        <v>1496321</v>
      </c>
      <c r="I466" s="118"/>
    </row>
    <row r="467" spans="1:9" s="119" customFormat="1">
      <c r="A467" s="85" t="s">
        <v>44</v>
      </c>
      <c r="B467" s="83" t="s">
        <v>161</v>
      </c>
      <c r="C467" s="83" t="s">
        <v>37</v>
      </c>
      <c r="D467" s="83" t="s">
        <v>114</v>
      </c>
      <c r="E467" s="83" t="s">
        <v>795</v>
      </c>
      <c r="F467" s="83" t="s">
        <v>45</v>
      </c>
      <c r="G467" s="66">
        <v>1496321</v>
      </c>
      <c r="H467" s="66">
        <v>1496321</v>
      </c>
      <c r="I467" s="118"/>
    </row>
    <row r="468" spans="1:9" ht="25.5">
      <c r="A468" s="113" t="s">
        <v>397</v>
      </c>
      <c r="B468" s="83" t="s">
        <v>161</v>
      </c>
      <c r="C468" s="83" t="s">
        <v>37</v>
      </c>
      <c r="D468" s="83" t="s">
        <v>114</v>
      </c>
      <c r="E468" s="83" t="s">
        <v>509</v>
      </c>
      <c r="F468" s="83"/>
      <c r="G468" s="126">
        <f t="shared" ref="G468:H470" si="12">G469</f>
        <v>7000</v>
      </c>
      <c r="H468" s="126">
        <f t="shared" si="12"/>
        <v>7000</v>
      </c>
    </row>
    <row r="469" spans="1:9" ht="25.5">
      <c r="A469" s="113" t="s">
        <v>397</v>
      </c>
      <c r="B469" s="83" t="s">
        <v>161</v>
      </c>
      <c r="C469" s="83" t="s">
        <v>37</v>
      </c>
      <c r="D469" s="83" t="s">
        <v>114</v>
      </c>
      <c r="E469" s="83" t="s">
        <v>599</v>
      </c>
      <c r="F469" s="83"/>
      <c r="G469" s="126">
        <f t="shared" si="12"/>
        <v>7000</v>
      </c>
      <c r="H469" s="126">
        <f t="shared" si="12"/>
        <v>7000</v>
      </c>
    </row>
    <row r="470" spans="1:9" ht="38.25">
      <c r="A470" s="85" t="s">
        <v>42</v>
      </c>
      <c r="B470" s="83" t="s">
        <v>161</v>
      </c>
      <c r="C470" s="83" t="s">
        <v>37</v>
      </c>
      <c r="D470" s="83" t="s">
        <v>114</v>
      </c>
      <c r="E470" s="83" t="s">
        <v>599</v>
      </c>
      <c r="F470" s="83" t="s">
        <v>43</v>
      </c>
      <c r="G470" s="126">
        <f t="shared" si="12"/>
        <v>7000</v>
      </c>
      <c r="H470" s="126">
        <f t="shared" si="12"/>
        <v>7000</v>
      </c>
    </row>
    <row r="471" spans="1:9">
      <c r="A471" s="85" t="s">
        <v>44</v>
      </c>
      <c r="B471" s="83" t="s">
        <v>161</v>
      </c>
      <c r="C471" s="83" t="s">
        <v>37</v>
      </c>
      <c r="D471" s="83" t="s">
        <v>114</v>
      </c>
      <c r="E471" s="83" t="s">
        <v>599</v>
      </c>
      <c r="F471" s="83" t="s">
        <v>45</v>
      </c>
      <c r="G471" s="126">
        <v>7000</v>
      </c>
      <c r="H471" s="126">
        <v>7000</v>
      </c>
    </row>
    <row r="472" spans="1:9">
      <c r="A472" s="85" t="s">
        <v>607</v>
      </c>
      <c r="B472" s="83" t="s">
        <v>161</v>
      </c>
      <c r="C472" s="83" t="s">
        <v>37</v>
      </c>
      <c r="D472" s="83" t="s">
        <v>37</v>
      </c>
      <c r="E472" s="83"/>
      <c r="F472" s="83"/>
      <c r="G472" s="66">
        <f>G473</f>
        <v>4606100</v>
      </c>
      <c r="H472" s="66">
        <f>H473</f>
        <v>4606100</v>
      </c>
    </row>
    <row r="473" spans="1:9" s="145" customFormat="1" ht="38.25">
      <c r="A473" s="85" t="s">
        <v>187</v>
      </c>
      <c r="B473" s="83" t="s">
        <v>161</v>
      </c>
      <c r="C473" s="83" t="s">
        <v>37</v>
      </c>
      <c r="D473" s="83" t="s">
        <v>37</v>
      </c>
      <c r="E473" s="83" t="s">
        <v>450</v>
      </c>
      <c r="F473" s="108"/>
      <c r="G473" s="66">
        <f>G474</f>
        <v>4606100</v>
      </c>
      <c r="H473" s="66">
        <f>H474</f>
        <v>4606100</v>
      </c>
      <c r="I473" s="144"/>
    </row>
    <row r="474" spans="1:9" s="119" customFormat="1" ht="21.75" customHeight="1">
      <c r="A474" s="127" t="s">
        <v>260</v>
      </c>
      <c r="B474" s="83" t="s">
        <v>161</v>
      </c>
      <c r="C474" s="83" t="s">
        <v>37</v>
      </c>
      <c r="D474" s="83" t="s">
        <v>37</v>
      </c>
      <c r="E474" s="83" t="s">
        <v>451</v>
      </c>
      <c r="F474" s="83"/>
      <c r="G474" s="66">
        <f>G478+G483+G475</f>
        <v>4606100</v>
      </c>
      <c r="H474" s="66">
        <f>H478+H483+H475</f>
        <v>4606100</v>
      </c>
      <c r="I474" s="118"/>
    </row>
    <row r="475" spans="1:9" ht="25.5" hidden="1">
      <c r="A475" s="85" t="s">
        <v>576</v>
      </c>
      <c r="B475" s="83" t="s">
        <v>161</v>
      </c>
      <c r="C475" s="83" t="s">
        <v>37</v>
      </c>
      <c r="D475" s="83" t="s">
        <v>37</v>
      </c>
      <c r="E475" s="83" t="s">
        <v>70</v>
      </c>
      <c r="F475" s="83"/>
      <c r="G475" s="126">
        <f>G476</f>
        <v>0</v>
      </c>
      <c r="H475" s="126">
        <f>H476</f>
        <v>0</v>
      </c>
    </row>
    <row r="476" spans="1:9" ht="38.25" hidden="1">
      <c r="A476" s="85" t="s">
        <v>42</v>
      </c>
      <c r="B476" s="83" t="s">
        <v>161</v>
      </c>
      <c r="C476" s="83" t="s">
        <v>37</v>
      </c>
      <c r="D476" s="83" t="s">
        <v>37</v>
      </c>
      <c r="E476" s="83" t="s">
        <v>70</v>
      </c>
      <c r="F476" s="83" t="s">
        <v>43</v>
      </c>
      <c r="G476" s="126">
        <f>G477</f>
        <v>0</v>
      </c>
      <c r="H476" s="126">
        <f>H477</f>
        <v>0</v>
      </c>
    </row>
    <row r="477" spans="1:9" hidden="1">
      <c r="A477" s="85" t="s">
        <v>44</v>
      </c>
      <c r="B477" s="83" t="s">
        <v>161</v>
      </c>
      <c r="C477" s="83" t="s">
        <v>37</v>
      </c>
      <c r="D477" s="83" t="s">
        <v>37</v>
      </c>
      <c r="E477" s="83" t="s">
        <v>70</v>
      </c>
      <c r="F477" s="83" t="s">
        <v>45</v>
      </c>
      <c r="G477" s="126"/>
      <c r="H477" s="126"/>
    </row>
    <row r="478" spans="1:9" s="119" customFormat="1" ht="52.5" customHeight="1">
      <c r="A478" s="127" t="s">
        <v>278</v>
      </c>
      <c r="B478" s="83" t="s">
        <v>161</v>
      </c>
      <c r="C478" s="83" t="s">
        <v>37</v>
      </c>
      <c r="D478" s="83" t="s">
        <v>37</v>
      </c>
      <c r="E478" s="83" t="s">
        <v>323</v>
      </c>
      <c r="F478" s="83"/>
      <c r="G478" s="66">
        <f>G479+G481</f>
        <v>4315500</v>
      </c>
      <c r="H478" s="66">
        <f>H479+H481</f>
        <v>4315500</v>
      </c>
      <c r="I478" s="118"/>
    </row>
    <row r="479" spans="1:9" s="119" customFormat="1" ht="25.5" hidden="1">
      <c r="A479" s="85" t="s">
        <v>51</v>
      </c>
      <c r="B479" s="83" t="s">
        <v>161</v>
      </c>
      <c r="C479" s="83" t="s">
        <v>37</v>
      </c>
      <c r="D479" s="83" t="s">
        <v>37</v>
      </c>
      <c r="E479" s="83" t="s">
        <v>323</v>
      </c>
      <c r="F479" s="83" t="s">
        <v>52</v>
      </c>
      <c r="G479" s="66">
        <f>G480</f>
        <v>0</v>
      </c>
      <c r="H479" s="66">
        <f>H480</f>
        <v>0</v>
      </c>
      <c r="I479" s="118"/>
    </row>
    <row r="480" spans="1:9" s="119" customFormat="1" ht="38.25" hidden="1">
      <c r="A480" s="85" t="s">
        <v>53</v>
      </c>
      <c r="B480" s="83" t="s">
        <v>161</v>
      </c>
      <c r="C480" s="83" t="s">
        <v>37</v>
      </c>
      <c r="D480" s="83" t="s">
        <v>37</v>
      </c>
      <c r="E480" s="83" t="s">
        <v>323</v>
      </c>
      <c r="F480" s="83" t="s">
        <v>54</v>
      </c>
      <c r="G480" s="66"/>
      <c r="H480" s="66"/>
      <c r="I480" s="118"/>
    </row>
    <row r="481" spans="1:9" s="119" customFormat="1" ht="38.25">
      <c r="A481" s="85" t="s">
        <v>42</v>
      </c>
      <c r="B481" s="83" t="s">
        <v>161</v>
      </c>
      <c r="C481" s="83" t="s">
        <v>37</v>
      </c>
      <c r="D481" s="83" t="s">
        <v>37</v>
      </c>
      <c r="E481" s="83" t="s">
        <v>323</v>
      </c>
      <c r="F481" s="83" t="s">
        <v>43</v>
      </c>
      <c r="G481" s="66">
        <f>G482</f>
        <v>4315500</v>
      </c>
      <c r="H481" s="66">
        <f>H482</f>
        <v>4315500</v>
      </c>
      <c r="I481" s="118"/>
    </row>
    <row r="482" spans="1:9" s="119" customFormat="1" ht="13.5" customHeight="1">
      <c r="A482" s="85" t="s">
        <v>44</v>
      </c>
      <c r="B482" s="83" t="s">
        <v>161</v>
      </c>
      <c r="C482" s="83" t="s">
        <v>37</v>
      </c>
      <c r="D482" s="83" t="s">
        <v>37</v>
      </c>
      <c r="E482" s="83" t="s">
        <v>323</v>
      </c>
      <c r="F482" s="83" t="s">
        <v>45</v>
      </c>
      <c r="G482" s="66">
        <v>4315500</v>
      </c>
      <c r="H482" s="66">
        <v>4315500</v>
      </c>
      <c r="I482" s="118"/>
    </row>
    <row r="483" spans="1:9" s="119" customFormat="1" ht="61.5" customHeight="1">
      <c r="A483" s="127" t="s">
        <v>742</v>
      </c>
      <c r="B483" s="83" t="s">
        <v>161</v>
      </c>
      <c r="C483" s="83" t="s">
        <v>37</v>
      </c>
      <c r="D483" s="83" t="s">
        <v>37</v>
      </c>
      <c r="E483" s="83" t="s">
        <v>453</v>
      </c>
      <c r="F483" s="83"/>
      <c r="G483" s="66">
        <f>G484+G488+G486</f>
        <v>290600</v>
      </c>
      <c r="H483" s="66">
        <f>H484+H488+H486</f>
        <v>290600</v>
      </c>
      <c r="I483" s="118"/>
    </row>
    <row r="484" spans="1:9" s="119" customFormat="1" ht="25.5">
      <c r="A484" s="85" t="s">
        <v>51</v>
      </c>
      <c r="B484" s="83" t="s">
        <v>161</v>
      </c>
      <c r="C484" s="83" t="s">
        <v>37</v>
      </c>
      <c r="D484" s="83" t="s">
        <v>37</v>
      </c>
      <c r="E484" s="83" t="s">
        <v>453</v>
      </c>
      <c r="F484" s="83" t="s">
        <v>52</v>
      </c>
      <c r="G484" s="66">
        <f>G485</f>
        <v>9400</v>
      </c>
      <c r="H484" s="66">
        <f>H485</f>
        <v>9400</v>
      </c>
      <c r="I484" s="118"/>
    </row>
    <row r="485" spans="1:9" s="119" customFormat="1" ht="38.25">
      <c r="A485" s="85" t="s">
        <v>53</v>
      </c>
      <c r="B485" s="83" t="s">
        <v>161</v>
      </c>
      <c r="C485" s="83" t="s">
        <v>37</v>
      </c>
      <c r="D485" s="83" t="s">
        <v>37</v>
      </c>
      <c r="E485" s="83" t="s">
        <v>453</v>
      </c>
      <c r="F485" s="83" t="s">
        <v>54</v>
      </c>
      <c r="G485" s="66">
        <v>9400</v>
      </c>
      <c r="H485" s="66">
        <v>9400</v>
      </c>
      <c r="I485" s="118"/>
    </row>
    <row r="486" spans="1:9" s="119" customFormat="1" ht="25.5" hidden="1">
      <c r="A486" s="85" t="s">
        <v>369</v>
      </c>
      <c r="B486" s="83" t="s">
        <v>161</v>
      </c>
      <c r="C486" s="83" t="s">
        <v>37</v>
      </c>
      <c r="D486" s="83" t="s">
        <v>37</v>
      </c>
      <c r="E486" s="83" t="s">
        <v>453</v>
      </c>
      <c r="F486" s="83" t="s">
        <v>370</v>
      </c>
      <c r="G486" s="66">
        <f>G487</f>
        <v>0</v>
      </c>
      <c r="H486" s="66">
        <f>H487</f>
        <v>0</v>
      </c>
      <c r="I486" s="118"/>
    </row>
    <row r="487" spans="1:9" s="119" customFormat="1" ht="25.5" hidden="1">
      <c r="A487" s="85" t="s">
        <v>371</v>
      </c>
      <c r="B487" s="83" t="s">
        <v>161</v>
      </c>
      <c r="C487" s="83" t="s">
        <v>37</v>
      </c>
      <c r="D487" s="83" t="s">
        <v>37</v>
      </c>
      <c r="E487" s="83" t="s">
        <v>453</v>
      </c>
      <c r="F487" s="83" t="s">
        <v>372</v>
      </c>
      <c r="G487" s="66"/>
      <c r="H487" s="66"/>
      <c r="I487" s="118"/>
    </row>
    <row r="488" spans="1:9" s="119" customFormat="1" ht="38.25">
      <c r="A488" s="85" t="s">
        <v>42</v>
      </c>
      <c r="B488" s="83" t="s">
        <v>161</v>
      </c>
      <c r="C488" s="83" t="s">
        <v>37</v>
      </c>
      <c r="D488" s="83" t="s">
        <v>37</v>
      </c>
      <c r="E488" s="83" t="s">
        <v>453</v>
      </c>
      <c r="F488" s="83" t="s">
        <v>43</v>
      </c>
      <c r="G488" s="66">
        <f>G489</f>
        <v>281200</v>
      </c>
      <c r="H488" s="66">
        <f>H489</f>
        <v>281200</v>
      </c>
      <c r="I488" s="118"/>
    </row>
    <row r="489" spans="1:9" s="119" customFormat="1">
      <c r="A489" s="85" t="s">
        <v>44</v>
      </c>
      <c r="B489" s="83" t="s">
        <v>161</v>
      </c>
      <c r="C489" s="83" t="s">
        <v>37</v>
      </c>
      <c r="D489" s="83" t="s">
        <v>37</v>
      </c>
      <c r="E489" s="83" t="s">
        <v>453</v>
      </c>
      <c r="F489" s="83" t="s">
        <v>45</v>
      </c>
      <c r="G489" s="66">
        <v>281200</v>
      </c>
      <c r="H489" s="66">
        <v>281200</v>
      </c>
      <c r="I489" s="118"/>
    </row>
    <row r="490" spans="1:9">
      <c r="A490" s="85" t="s">
        <v>267</v>
      </c>
      <c r="B490" s="83" t="s">
        <v>161</v>
      </c>
      <c r="C490" s="83" t="s">
        <v>37</v>
      </c>
      <c r="D490" s="83" t="s">
        <v>268</v>
      </c>
      <c r="E490" s="83"/>
      <c r="F490" s="83"/>
      <c r="G490" s="66">
        <f>G492</f>
        <v>9538189.0000000019</v>
      </c>
      <c r="H490" s="66">
        <f>H492</f>
        <v>9538189.0000000019</v>
      </c>
    </row>
    <row r="491" spans="1:9" ht="63.75" hidden="1">
      <c r="A491" s="127" t="s">
        <v>269</v>
      </c>
      <c r="B491" s="83" t="s">
        <v>161</v>
      </c>
      <c r="C491" s="83" t="s">
        <v>37</v>
      </c>
      <c r="D491" s="83" t="s">
        <v>268</v>
      </c>
      <c r="E491" s="83"/>
      <c r="F491" s="83"/>
      <c r="G491" s="66"/>
      <c r="H491" s="66"/>
    </row>
    <row r="492" spans="1:9" ht="38.25">
      <c r="A492" s="85" t="s">
        <v>187</v>
      </c>
      <c r="B492" s="83" t="s">
        <v>161</v>
      </c>
      <c r="C492" s="83" t="s">
        <v>37</v>
      </c>
      <c r="D492" s="83" t="s">
        <v>268</v>
      </c>
      <c r="E492" s="83" t="s">
        <v>450</v>
      </c>
      <c r="F492" s="83"/>
      <c r="G492" s="66">
        <f>G497+G493</f>
        <v>9538189.0000000019</v>
      </c>
      <c r="H492" s="66">
        <f>H497+H493</f>
        <v>9538189.0000000019</v>
      </c>
    </row>
    <row r="493" spans="1:9" s="119" customFormat="1" ht="30" customHeight="1">
      <c r="A493" s="85" t="s">
        <v>157</v>
      </c>
      <c r="B493" s="83" t="s">
        <v>161</v>
      </c>
      <c r="C493" s="83" t="s">
        <v>37</v>
      </c>
      <c r="D493" s="83" t="s">
        <v>268</v>
      </c>
      <c r="E493" s="83" t="s">
        <v>483</v>
      </c>
      <c r="F493" s="83"/>
      <c r="G493" s="66">
        <f t="shared" ref="G493:H495" si="13">G494</f>
        <v>883681</v>
      </c>
      <c r="H493" s="66">
        <f t="shared" si="13"/>
        <v>883681</v>
      </c>
      <c r="I493" s="118"/>
    </row>
    <row r="494" spans="1:9" s="119" customFormat="1" ht="31.5" customHeight="1">
      <c r="A494" s="128" t="s">
        <v>270</v>
      </c>
      <c r="B494" s="83" t="s">
        <v>161</v>
      </c>
      <c r="C494" s="83" t="s">
        <v>37</v>
      </c>
      <c r="D494" s="83" t="s">
        <v>268</v>
      </c>
      <c r="E494" s="83" t="s">
        <v>497</v>
      </c>
      <c r="F494" s="83"/>
      <c r="G494" s="66">
        <f t="shared" si="13"/>
        <v>883681</v>
      </c>
      <c r="H494" s="66">
        <f t="shared" si="13"/>
        <v>883681</v>
      </c>
      <c r="I494" s="118"/>
    </row>
    <row r="495" spans="1:9" s="119" customFormat="1" ht="38.25">
      <c r="A495" s="85" t="s">
        <v>42</v>
      </c>
      <c r="B495" s="83" t="s">
        <v>161</v>
      </c>
      <c r="C495" s="83" t="s">
        <v>37</v>
      </c>
      <c r="D495" s="83" t="s">
        <v>268</v>
      </c>
      <c r="E495" s="83" t="s">
        <v>497</v>
      </c>
      <c r="F495" s="83" t="s">
        <v>43</v>
      </c>
      <c r="G495" s="66">
        <f t="shared" si="13"/>
        <v>883681</v>
      </c>
      <c r="H495" s="66">
        <f t="shared" si="13"/>
        <v>883681</v>
      </c>
      <c r="I495" s="118"/>
    </row>
    <row r="496" spans="1:9">
      <c r="A496" s="85" t="s">
        <v>44</v>
      </c>
      <c r="B496" s="83" t="s">
        <v>161</v>
      </c>
      <c r="C496" s="83" t="s">
        <v>37</v>
      </c>
      <c r="D496" s="83" t="s">
        <v>268</v>
      </c>
      <c r="E496" s="83" t="s">
        <v>497</v>
      </c>
      <c r="F496" s="83" t="s">
        <v>45</v>
      </c>
      <c r="G496" s="66">
        <v>883681</v>
      </c>
      <c r="H496" s="66">
        <v>883681</v>
      </c>
    </row>
    <row r="497" spans="1:9" s="119" customFormat="1" ht="32.25" customHeight="1">
      <c r="A497" s="85" t="s">
        <v>359</v>
      </c>
      <c r="B497" s="83" t="s">
        <v>161</v>
      </c>
      <c r="C497" s="83" t="s">
        <v>37</v>
      </c>
      <c r="D497" s="83" t="s">
        <v>268</v>
      </c>
      <c r="E497" s="83" t="s">
        <v>498</v>
      </c>
      <c r="F497" s="83"/>
      <c r="G497" s="66">
        <f>G498</f>
        <v>8654508.0000000019</v>
      </c>
      <c r="H497" s="66">
        <f>H498</f>
        <v>8654508.0000000019</v>
      </c>
      <c r="I497" s="118"/>
    </row>
    <row r="498" spans="1:9" s="119" customFormat="1" ht="25.5">
      <c r="A498" s="85" t="s">
        <v>126</v>
      </c>
      <c r="B498" s="83" t="s">
        <v>161</v>
      </c>
      <c r="C498" s="83" t="s">
        <v>37</v>
      </c>
      <c r="D498" s="83" t="s">
        <v>268</v>
      </c>
      <c r="E498" s="83" t="s">
        <v>499</v>
      </c>
      <c r="F498" s="83"/>
      <c r="G498" s="66">
        <f>G499+G503+G505</f>
        <v>8654508.0000000019</v>
      </c>
      <c r="H498" s="66">
        <f>H499+H503+H505</f>
        <v>8654508.0000000019</v>
      </c>
      <c r="I498" s="118"/>
    </row>
    <row r="499" spans="1:9" ht="76.5">
      <c r="A499" s="85" t="s">
        <v>96</v>
      </c>
      <c r="B499" s="83" t="s">
        <v>161</v>
      </c>
      <c r="C499" s="83" t="s">
        <v>37</v>
      </c>
      <c r="D499" s="83" t="s">
        <v>268</v>
      </c>
      <c r="E499" s="83" t="s">
        <v>499</v>
      </c>
      <c r="F499" s="83" t="s">
        <v>99</v>
      </c>
      <c r="G499" s="66">
        <f>G500</f>
        <v>8319503.6200000001</v>
      </c>
      <c r="H499" s="66">
        <f>H500</f>
        <v>8319503.6200000001</v>
      </c>
    </row>
    <row r="500" spans="1:9" ht="25.5">
      <c r="A500" s="85" t="s">
        <v>97</v>
      </c>
      <c r="B500" s="83" t="s">
        <v>161</v>
      </c>
      <c r="C500" s="83" t="s">
        <v>37</v>
      </c>
      <c r="D500" s="83" t="s">
        <v>268</v>
      </c>
      <c r="E500" s="83" t="s">
        <v>499</v>
      </c>
      <c r="F500" s="83" t="s">
        <v>100</v>
      </c>
      <c r="G500" s="66">
        <v>8319503.6200000001</v>
      </c>
      <c r="H500" s="66">
        <v>8319503.6200000001</v>
      </c>
    </row>
    <row r="501" spans="1:9" ht="38.25" hidden="1">
      <c r="A501" s="90" t="s">
        <v>98</v>
      </c>
      <c r="B501" s="83" t="s">
        <v>161</v>
      </c>
      <c r="C501" s="83" t="s">
        <v>37</v>
      </c>
      <c r="D501" s="83" t="s">
        <v>268</v>
      </c>
      <c r="E501" s="83" t="s">
        <v>499</v>
      </c>
      <c r="F501" s="83" t="s">
        <v>101</v>
      </c>
      <c r="G501" s="66"/>
      <c r="H501" s="66"/>
    </row>
    <row r="502" spans="1:9" ht="38.25" hidden="1">
      <c r="A502" s="90" t="s">
        <v>102</v>
      </c>
      <c r="B502" s="83" t="s">
        <v>161</v>
      </c>
      <c r="C502" s="83" t="s">
        <v>37</v>
      </c>
      <c r="D502" s="83" t="s">
        <v>268</v>
      </c>
      <c r="E502" s="83" t="s">
        <v>499</v>
      </c>
      <c r="F502" s="83" t="s">
        <v>103</v>
      </c>
      <c r="G502" s="66"/>
      <c r="H502" s="66"/>
    </row>
    <row r="503" spans="1:9" ht="25.5">
      <c r="A503" s="85" t="s">
        <v>51</v>
      </c>
      <c r="B503" s="83" t="s">
        <v>161</v>
      </c>
      <c r="C503" s="83" t="s">
        <v>37</v>
      </c>
      <c r="D503" s="83" t="s">
        <v>268</v>
      </c>
      <c r="E503" s="83" t="s">
        <v>499</v>
      </c>
      <c r="F503" s="83" t="s">
        <v>52</v>
      </c>
      <c r="G503" s="66">
        <f>G504</f>
        <v>299611</v>
      </c>
      <c r="H503" s="66">
        <f>H504</f>
        <v>299611</v>
      </c>
    </row>
    <row r="504" spans="1:9" ht="38.25">
      <c r="A504" s="85" t="s">
        <v>53</v>
      </c>
      <c r="B504" s="83" t="s">
        <v>161</v>
      </c>
      <c r="C504" s="83" t="s">
        <v>37</v>
      </c>
      <c r="D504" s="83" t="s">
        <v>268</v>
      </c>
      <c r="E504" s="83" t="s">
        <v>499</v>
      </c>
      <c r="F504" s="83" t="s">
        <v>54</v>
      </c>
      <c r="G504" s="66">
        <v>299611</v>
      </c>
      <c r="H504" s="66">
        <v>299611</v>
      </c>
    </row>
    <row r="505" spans="1:9">
      <c r="A505" s="85" t="s">
        <v>104</v>
      </c>
      <c r="B505" s="83" t="s">
        <v>161</v>
      </c>
      <c r="C505" s="83" t="s">
        <v>37</v>
      </c>
      <c r="D505" s="83" t="s">
        <v>268</v>
      </c>
      <c r="E505" s="83" t="s">
        <v>499</v>
      </c>
      <c r="F505" s="83" t="s">
        <v>105</v>
      </c>
      <c r="G505" s="129">
        <f>G507+G506</f>
        <v>35393.379999999997</v>
      </c>
      <c r="H505" s="129">
        <f>H507+H506</f>
        <v>35393.379999999997</v>
      </c>
    </row>
    <row r="506" spans="1:9">
      <c r="A506" s="90" t="s">
        <v>692</v>
      </c>
      <c r="B506" s="83" t="s">
        <v>161</v>
      </c>
      <c r="C506" s="83" t="s">
        <v>37</v>
      </c>
      <c r="D506" s="83" t="s">
        <v>268</v>
      </c>
      <c r="E506" s="83" t="s">
        <v>499</v>
      </c>
      <c r="F506" s="83" t="s">
        <v>691</v>
      </c>
      <c r="G506" s="129">
        <v>20000</v>
      </c>
      <c r="H506" s="129">
        <v>20000</v>
      </c>
    </row>
    <row r="507" spans="1:9">
      <c r="A507" s="85" t="s">
        <v>107</v>
      </c>
      <c r="B507" s="83" t="s">
        <v>161</v>
      </c>
      <c r="C507" s="83" t="s">
        <v>37</v>
      </c>
      <c r="D507" s="83" t="s">
        <v>268</v>
      </c>
      <c r="E507" s="83" t="s">
        <v>499</v>
      </c>
      <c r="F507" s="83" t="s">
        <v>108</v>
      </c>
      <c r="G507" s="129">
        <v>15393.38</v>
      </c>
      <c r="H507" s="129">
        <v>15393.38</v>
      </c>
    </row>
    <row r="508" spans="1:9">
      <c r="A508" s="171" t="s">
        <v>361</v>
      </c>
      <c r="B508" s="121" t="s">
        <v>161</v>
      </c>
      <c r="C508" s="175" t="s">
        <v>113</v>
      </c>
      <c r="D508" s="175"/>
      <c r="E508" s="175"/>
      <c r="F508" s="175"/>
      <c r="G508" s="170">
        <f>G511+G518</f>
        <v>11281068</v>
      </c>
      <c r="H508" s="170">
        <f>H511+H518</f>
        <v>11259258.57</v>
      </c>
    </row>
    <row r="509" spans="1:9" hidden="1">
      <c r="A509" s="171"/>
      <c r="B509" s="121"/>
      <c r="C509" s="175"/>
      <c r="D509" s="175"/>
      <c r="E509" s="175"/>
      <c r="F509" s="175"/>
      <c r="G509" s="170"/>
      <c r="H509" s="170"/>
    </row>
    <row r="510" spans="1:9" hidden="1">
      <c r="A510" s="171"/>
      <c r="B510" s="121"/>
      <c r="C510" s="175"/>
      <c r="D510" s="175"/>
      <c r="E510" s="175"/>
      <c r="F510" s="175"/>
      <c r="G510" s="170"/>
      <c r="H510" s="170"/>
    </row>
    <row r="511" spans="1:9">
      <c r="A511" s="85" t="s">
        <v>362</v>
      </c>
      <c r="B511" s="83" t="s">
        <v>161</v>
      </c>
      <c r="C511" s="83" t="s">
        <v>113</v>
      </c>
      <c r="D511" s="83" t="s">
        <v>28</v>
      </c>
      <c r="E511" s="83"/>
      <c r="F511" s="83"/>
      <c r="G511" s="66">
        <f>G513</f>
        <v>84568</v>
      </c>
      <c r="H511" s="66">
        <f>H513</f>
        <v>84568</v>
      </c>
    </row>
    <row r="512" spans="1:9" s="145" customFormat="1" ht="25.5" hidden="1">
      <c r="A512" s="155" t="s">
        <v>363</v>
      </c>
      <c r="B512" s="83" t="s">
        <v>161</v>
      </c>
      <c r="C512" s="108" t="s">
        <v>113</v>
      </c>
      <c r="D512" s="108" t="s">
        <v>28</v>
      </c>
      <c r="E512" s="108" t="s">
        <v>364</v>
      </c>
      <c r="F512" s="108" t="s">
        <v>365</v>
      </c>
      <c r="G512" s="156"/>
      <c r="H512" s="156"/>
      <c r="I512" s="144"/>
    </row>
    <row r="513" spans="1:10" s="153" customFormat="1" ht="30.75" customHeight="1">
      <c r="A513" s="85" t="s">
        <v>621</v>
      </c>
      <c r="B513" s="83" t="s">
        <v>161</v>
      </c>
      <c r="C513" s="83" t="s">
        <v>113</v>
      </c>
      <c r="D513" s="83" t="s">
        <v>28</v>
      </c>
      <c r="E513" s="83" t="s">
        <v>620</v>
      </c>
      <c r="F513" s="108"/>
      <c r="G513" s="66">
        <f t="shared" ref="G513:H515" si="14">G514</f>
        <v>84568</v>
      </c>
      <c r="H513" s="66">
        <f t="shared" si="14"/>
        <v>84568</v>
      </c>
      <c r="I513" s="144"/>
    </row>
    <row r="514" spans="1:10" s="153" customFormat="1">
      <c r="A514" s="85" t="s">
        <v>368</v>
      </c>
      <c r="B514" s="83" t="s">
        <v>161</v>
      </c>
      <c r="C514" s="83" t="s">
        <v>113</v>
      </c>
      <c r="D514" s="83" t="s">
        <v>28</v>
      </c>
      <c r="E514" s="83" t="s">
        <v>626</v>
      </c>
      <c r="F514" s="108"/>
      <c r="G514" s="66">
        <f t="shared" si="14"/>
        <v>84568</v>
      </c>
      <c r="H514" s="66">
        <f t="shared" si="14"/>
        <v>84568</v>
      </c>
      <c r="I514" s="144"/>
    </row>
    <row r="515" spans="1:10" s="153" customFormat="1" ht="25.5">
      <c r="A515" s="85" t="s">
        <v>369</v>
      </c>
      <c r="B515" s="83" t="s">
        <v>161</v>
      </c>
      <c r="C515" s="83" t="s">
        <v>113</v>
      </c>
      <c r="D515" s="83" t="s">
        <v>28</v>
      </c>
      <c r="E515" s="83" t="s">
        <v>626</v>
      </c>
      <c r="F515" s="83" t="s">
        <v>370</v>
      </c>
      <c r="G515" s="66">
        <f t="shared" si="14"/>
        <v>84568</v>
      </c>
      <c r="H515" s="66">
        <f t="shared" si="14"/>
        <v>84568</v>
      </c>
      <c r="I515" s="144"/>
    </row>
    <row r="516" spans="1:10" s="154" customFormat="1" ht="25.5">
      <c r="A516" s="85" t="s">
        <v>371</v>
      </c>
      <c r="B516" s="83" t="s">
        <v>161</v>
      </c>
      <c r="C516" s="83" t="s">
        <v>113</v>
      </c>
      <c r="D516" s="83" t="s">
        <v>28</v>
      </c>
      <c r="E516" s="83" t="s">
        <v>626</v>
      </c>
      <c r="F516" s="83" t="s">
        <v>372</v>
      </c>
      <c r="G516" s="66">
        <f>3000+81568</f>
        <v>84568</v>
      </c>
      <c r="H516" s="66">
        <f>3000+81568</f>
        <v>84568</v>
      </c>
      <c r="I516" s="69"/>
    </row>
    <row r="517" spans="1:10" s="154" customFormat="1" ht="38.25" hidden="1">
      <c r="A517" s="90" t="s">
        <v>373</v>
      </c>
      <c r="B517" s="83" t="s">
        <v>161</v>
      </c>
      <c r="C517" s="83" t="s">
        <v>113</v>
      </c>
      <c r="D517" s="83" t="s">
        <v>28</v>
      </c>
      <c r="E517" s="83" t="s">
        <v>626</v>
      </c>
      <c r="F517" s="83" t="s">
        <v>374</v>
      </c>
      <c r="G517" s="66"/>
      <c r="H517" s="66"/>
      <c r="I517" s="69"/>
    </row>
    <row r="518" spans="1:10">
      <c r="A518" s="127" t="s">
        <v>375</v>
      </c>
      <c r="B518" s="83" t="s">
        <v>161</v>
      </c>
      <c r="C518" s="83" t="s">
        <v>113</v>
      </c>
      <c r="D518" s="83" t="s">
        <v>93</v>
      </c>
      <c r="E518" s="83"/>
      <c r="F518" s="83"/>
      <c r="G518" s="66">
        <f>G533+G519</f>
        <v>11196500</v>
      </c>
      <c r="H518" s="66">
        <f>H533+H519</f>
        <v>11174690.57</v>
      </c>
    </row>
    <row r="519" spans="1:10" s="145" customFormat="1" ht="38.25">
      <c r="A519" s="85" t="s">
        <v>188</v>
      </c>
      <c r="B519" s="83" t="s">
        <v>161</v>
      </c>
      <c r="C519" s="83" t="s">
        <v>113</v>
      </c>
      <c r="D519" s="83" t="s">
        <v>93</v>
      </c>
      <c r="E519" s="83" t="s">
        <v>450</v>
      </c>
      <c r="F519" s="108"/>
      <c r="G519" s="66">
        <f t="shared" ref="G519:H521" si="15">G520</f>
        <v>587200</v>
      </c>
      <c r="H519" s="66">
        <f t="shared" si="15"/>
        <v>565390.56999999995</v>
      </c>
      <c r="I519" s="144"/>
    </row>
    <row r="520" spans="1:10" ht="66" customHeight="1">
      <c r="A520" s="85" t="s">
        <v>106</v>
      </c>
      <c r="B520" s="83" t="s">
        <v>161</v>
      </c>
      <c r="C520" s="83" t="s">
        <v>113</v>
      </c>
      <c r="D520" s="83" t="s">
        <v>93</v>
      </c>
      <c r="E520" s="83" t="s">
        <v>796</v>
      </c>
      <c r="F520" s="83"/>
      <c r="G520" s="66">
        <f t="shared" si="15"/>
        <v>587200</v>
      </c>
      <c r="H520" s="66">
        <f t="shared" si="15"/>
        <v>565390.56999999995</v>
      </c>
      <c r="J520" s="69"/>
    </row>
    <row r="521" spans="1:10" s="119" customFormat="1" ht="38.25">
      <c r="A521" s="85" t="s">
        <v>42</v>
      </c>
      <c r="B521" s="83" t="s">
        <v>161</v>
      </c>
      <c r="C521" s="83" t="s">
        <v>113</v>
      </c>
      <c r="D521" s="83" t="s">
        <v>93</v>
      </c>
      <c r="E521" s="83" t="s">
        <v>796</v>
      </c>
      <c r="F521" s="83" t="s">
        <v>43</v>
      </c>
      <c r="G521" s="66">
        <f t="shared" si="15"/>
        <v>587200</v>
      </c>
      <c r="H521" s="66">
        <f t="shared" si="15"/>
        <v>565390.56999999995</v>
      </c>
      <c r="I521" s="118"/>
    </row>
    <row r="522" spans="1:10" s="119" customFormat="1">
      <c r="A522" s="85" t="s">
        <v>44</v>
      </c>
      <c r="B522" s="83" t="s">
        <v>161</v>
      </c>
      <c r="C522" s="83" t="s">
        <v>113</v>
      </c>
      <c r="D522" s="83" t="s">
        <v>93</v>
      </c>
      <c r="E522" s="83" t="s">
        <v>796</v>
      </c>
      <c r="F522" s="83" t="s">
        <v>45</v>
      </c>
      <c r="G522" s="66">
        <v>587200</v>
      </c>
      <c r="H522" s="66">
        <v>565390.56999999995</v>
      </c>
      <c r="I522" s="118"/>
    </row>
    <row r="523" spans="1:10" s="119" customFormat="1" ht="63.75" hidden="1">
      <c r="A523" s="85" t="s">
        <v>46</v>
      </c>
      <c r="B523" s="83" t="s">
        <v>161</v>
      </c>
      <c r="C523" s="83" t="s">
        <v>113</v>
      </c>
      <c r="D523" s="83" t="s">
        <v>93</v>
      </c>
      <c r="E523" s="83" t="s">
        <v>491</v>
      </c>
      <c r="F523" s="83" t="s">
        <v>159</v>
      </c>
      <c r="G523" s="66"/>
      <c r="H523" s="66"/>
      <c r="I523" s="118"/>
    </row>
    <row r="524" spans="1:10" s="119" customFormat="1" ht="76.5" hidden="1">
      <c r="A524" s="85" t="s">
        <v>641</v>
      </c>
      <c r="B524" s="83" t="s">
        <v>161</v>
      </c>
      <c r="C524" s="83" t="s">
        <v>113</v>
      </c>
      <c r="D524" s="83" t="s">
        <v>93</v>
      </c>
      <c r="E524" s="83" t="s">
        <v>640</v>
      </c>
      <c r="F524" s="83"/>
      <c r="G524" s="66">
        <f>G525</f>
        <v>0</v>
      </c>
      <c r="H524" s="66">
        <f>H525</f>
        <v>0</v>
      </c>
      <c r="I524" s="118"/>
    </row>
    <row r="525" spans="1:10" s="119" customFormat="1" ht="38.25" hidden="1">
      <c r="A525" s="85" t="s">
        <v>42</v>
      </c>
      <c r="B525" s="83" t="s">
        <v>161</v>
      </c>
      <c r="C525" s="83" t="s">
        <v>113</v>
      </c>
      <c r="D525" s="83" t="s">
        <v>93</v>
      </c>
      <c r="E525" s="83" t="s">
        <v>640</v>
      </c>
      <c r="F525" s="83" t="s">
        <v>43</v>
      </c>
      <c r="G525" s="66">
        <f>G526</f>
        <v>0</v>
      </c>
      <c r="H525" s="66">
        <f>H526</f>
        <v>0</v>
      </c>
      <c r="I525" s="118"/>
    </row>
    <row r="526" spans="1:10" s="119" customFormat="1" hidden="1">
      <c r="A526" s="85" t="s">
        <v>44</v>
      </c>
      <c r="B526" s="83" t="s">
        <v>161</v>
      </c>
      <c r="C526" s="83" t="s">
        <v>113</v>
      </c>
      <c r="D526" s="83" t="s">
        <v>93</v>
      </c>
      <c r="E526" s="83" t="s">
        <v>640</v>
      </c>
      <c r="F526" s="83" t="s">
        <v>45</v>
      </c>
      <c r="G526" s="66"/>
      <c r="H526" s="66"/>
      <c r="I526" s="118"/>
    </row>
    <row r="527" spans="1:10" ht="50.25" hidden="1" customHeight="1">
      <c r="A527" s="85" t="s">
        <v>8</v>
      </c>
      <c r="B527" s="83" t="s">
        <v>161</v>
      </c>
      <c r="C527" s="83" t="s">
        <v>113</v>
      </c>
      <c r="D527" s="83" t="s">
        <v>93</v>
      </c>
      <c r="E527" s="83" t="s">
        <v>484</v>
      </c>
      <c r="F527" s="83"/>
      <c r="G527" s="66">
        <f>G528</f>
        <v>0</v>
      </c>
      <c r="H527" s="66">
        <f>H528</f>
        <v>0</v>
      </c>
    </row>
    <row r="528" spans="1:10" s="119" customFormat="1" ht="38.25" hidden="1">
      <c r="A528" s="85" t="s">
        <v>42</v>
      </c>
      <c r="B528" s="83" t="s">
        <v>161</v>
      </c>
      <c r="C528" s="83" t="s">
        <v>113</v>
      </c>
      <c r="D528" s="83" t="s">
        <v>93</v>
      </c>
      <c r="E528" s="83" t="s">
        <v>484</v>
      </c>
      <c r="F528" s="83" t="s">
        <v>43</v>
      </c>
      <c r="G528" s="66">
        <f>G529</f>
        <v>0</v>
      </c>
      <c r="H528" s="66">
        <f>H529</f>
        <v>0</v>
      </c>
      <c r="I528" s="118"/>
    </row>
    <row r="529" spans="1:12" s="119" customFormat="1" hidden="1">
      <c r="A529" s="85" t="s">
        <v>44</v>
      </c>
      <c r="B529" s="83" t="s">
        <v>161</v>
      </c>
      <c r="C529" s="83" t="s">
        <v>113</v>
      </c>
      <c r="D529" s="83" t="s">
        <v>93</v>
      </c>
      <c r="E529" s="83" t="s">
        <v>484</v>
      </c>
      <c r="F529" s="83" t="s">
        <v>45</v>
      </c>
      <c r="G529" s="66"/>
      <c r="H529" s="66"/>
      <c r="I529" s="118"/>
    </row>
    <row r="530" spans="1:12" s="119" customFormat="1" ht="56.25" hidden="1" customHeight="1">
      <c r="A530" s="85" t="s">
        <v>641</v>
      </c>
      <c r="B530" s="83" t="s">
        <v>161</v>
      </c>
      <c r="C530" s="83" t="s">
        <v>113</v>
      </c>
      <c r="D530" s="83" t="s">
        <v>93</v>
      </c>
      <c r="E530" s="83" t="s">
        <v>640</v>
      </c>
      <c r="F530" s="83"/>
      <c r="G530" s="66">
        <f>G531</f>
        <v>0</v>
      </c>
      <c r="H530" s="66">
        <f>H531</f>
        <v>0</v>
      </c>
      <c r="I530" s="118"/>
    </row>
    <row r="531" spans="1:12" s="119" customFormat="1" ht="38.25" hidden="1">
      <c r="A531" s="85" t="s">
        <v>42</v>
      </c>
      <c r="B531" s="83" t="s">
        <v>161</v>
      </c>
      <c r="C531" s="83" t="s">
        <v>113</v>
      </c>
      <c r="D531" s="83" t="s">
        <v>93</v>
      </c>
      <c r="E531" s="83" t="s">
        <v>640</v>
      </c>
      <c r="F531" s="83" t="s">
        <v>43</v>
      </c>
      <c r="G531" s="66">
        <f>G532</f>
        <v>0</v>
      </c>
      <c r="H531" s="66">
        <f>H532</f>
        <v>0</v>
      </c>
      <c r="I531" s="118"/>
    </row>
    <row r="532" spans="1:12" s="119" customFormat="1" hidden="1">
      <c r="A532" s="85" t="s">
        <v>44</v>
      </c>
      <c r="B532" s="83" t="s">
        <v>161</v>
      </c>
      <c r="C532" s="83" t="s">
        <v>113</v>
      </c>
      <c r="D532" s="83" t="s">
        <v>93</v>
      </c>
      <c r="E532" s="83" t="s">
        <v>640</v>
      </c>
      <c r="F532" s="83" t="s">
        <v>45</v>
      </c>
      <c r="G532" s="66"/>
      <c r="H532" s="66"/>
      <c r="I532" s="118"/>
    </row>
    <row r="533" spans="1:12" s="145" customFormat="1" ht="25.5">
      <c r="A533" s="85" t="s">
        <v>367</v>
      </c>
      <c r="B533" s="83" t="s">
        <v>161</v>
      </c>
      <c r="C533" s="83" t="s">
        <v>113</v>
      </c>
      <c r="D533" s="83" t="s">
        <v>93</v>
      </c>
      <c r="E533" s="83" t="s">
        <v>500</v>
      </c>
      <c r="F533" s="108"/>
      <c r="G533" s="66">
        <f t="shared" ref="G533:H535" si="16">G534</f>
        <v>10609300</v>
      </c>
      <c r="H533" s="66">
        <f t="shared" si="16"/>
        <v>10609300</v>
      </c>
      <c r="I533" s="144"/>
    </row>
    <row r="534" spans="1:12" s="145" customFormat="1" ht="54.75" customHeight="1">
      <c r="A534" s="127" t="s">
        <v>376</v>
      </c>
      <c r="B534" s="83" t="s">
        <v>161</v>
      </c>
      <c r="C534" s="83" t="s">
        <v>113</v>
      </c>
      <c r="D534" s="83" t="s">
        <v>93</v>
      </c>
      <c r="E534" s="83" t="s">
        <v>311</v>
      </c>
      <c r="F534" s="108"/>
      <c r="G534" s="66">
        <f t="shared" si="16"/>
        <v>10609300</v>
      </c>
      <c r="H534" s="66">
        <f t="shared" si="16"/>
        <v>10609300</v>
      </c>
      <c r="I534" s="144"/>
      <c r="K534" s="144">
        <f>H344+H382+H385+H450</f>
        <v>521523700</v>
      </c>
      <c r="L534" s="144" t="e">
        <f>K534+#REF!+H480+H536</f>
        <v>#REF!</v>
      </c>
    </row>
    <row r="535" spans="1:12" s="145" customFormat="1" ht="38.25">
      <c r="A535" s="85" t="s">
        <v>42</v>
      </c>
      <c r="B535" s="83" t="s">
        <v>161</v>
      </c>
      <c r="C535" s="83" t="s">
        <v>113</v>
      </c>
      <c r="D535" s="83" t="s">
        <v>93</v>
      </c>
      <c r="E535" s="83" t="s">
        <v>311</v>
      </c>
      <c r="F535" s="83" t="s">
        <v>43</v>
      </c>
      <c r="G535" s="66">
        <f t="shared" si="16"/>
        <v>10609300</v>
      </c>
      <c r="H535" s="66">
        <f t="shared" si="16"/>
        <v>10609300</v>
      </c>
      <c r="I535" s="144"/>
    </row>
    <row r="536" spans="1:12">
      <c r="A536" s="85" t="s">
        <v>44</v>
      </c>
      <c r="B536" s="83" t="s">
        <v>161</v>
      </c>
      <c r="C536" s="83" t="s">
        <v>113</v>
      </c>
      <c r="D536" s="83" t="s">
        <v>93</v>
      </c>
      <c r="E536" s="83" t="s">
        <v>311</v>
      </c>
      <c r="F536" s="83" t="s">
        <v>45</v>
      </c>
      <c r="G536" s="66">
        <v>10609300</v>
      </c>
      <c r="H536" s="66">
        <v>10609300</v>
      </c>
    </row>
    <row r="537" spans="1:12" ht="14.25" hidden="1" customHeight="1">
      <c r="A537" s="85" t="s">
        <v>47</v>
      </c>
      <c r="B537" s="83" t="s">
        <v>161</v>
      </c>
      <c r="C537" s="83" t="s">
        <v>113</v>
      </c>
      <c r="D537" s="83" t="s">
        <v>93</v>
      </c>
      <c r="E537" s="83" t="s">
        <v>501</v>
      </c>
      <c r="F537" s="83" t="s">
        <v>91</v>
      </c>
      <c r="G537" s="66"/>
      <c r="H537" s="66"/>
    </row>
    <row r="538" spans="1:12" s="110" customFormat="1">
      <c r="A538" s="177" t="s">
        <v>122</v>
      </c>
      <c r="B538" s="80"/>
      <c r="C538" s="121"/>
      <c r="D538" s="121"/>
      <c r="E538" s="121"/>
      <c r="F538" s="121"/>
      <c r="G538" s="160">
        <f>G333+G508</f>
        <v>857910099.5</v>
      </c>
      <c r="H538" s="160">
        <f>H333+H508</f>
        <v>857859320.30000007</v>
      </c>
      <c r="I538" s="109"/>
      <c r="K538" s="110">
        <v>643835027</v>
      </c>
      <c r="L538" s="109">
        <f>K538-H538</f>
        <v>-214024293.30000007</v>
      </c>
    </row>
    <row r="539" spans="1:12" ht="38.25">
      <c r="A539" s="178" t="s">
        <v>377</v>
      </c>
      <c r="B539" s="178"/>
      <c r="C539" s="178"/>
      <c r="D539" s="178"/>
      <c r="E539" s="178"/>
      <c r="F539" s="178"/>
      <c r="G539" s="180"/>
      <c r="H539" s="180"/>
      <c r="K539" s="69"/>
    </row>
    <row r="540" spans="1:12">
      <c r="A540" s="176" t="s">
        <v>27</v>
      </c>
      <c r="B540" s="80">
        <v>792</v>
      </c>
      <c r="C540" s="175" t="s">
        <v>28</v>
      </c>
      <c r="D540" s="175"/>
      <c r="E540" s="175"/>
      <c r="F540" s="175"/>
      <c r="G540" s="170">
        <f>G541+G547+G561</f>
        <v>9621094.4900000002</v>
      </c>
      <c r="H540" s="170">
        <f>H541+H547+H561</f>
        <v>9621067.1799999997</v>
      </c>
    </row>
    <row r="541" spans="1:12" ht="63.75">
      <c r="A541" s="85" t="s">
        <v>125</v>
      </c>
      <c r="B541" s="86">
        <v>792</v>
      </c>
      <c r="C541" s="83" t="s">
        <v>28</v>
      </c>
      <c r="D541" s="83" t="s">
        <v>93</v>
      </c>
      <c r="E541" s="83"/>
      <c r="F541" s="83"/>
      <c r="G541" s="66">
        <f>G542</f>
        <v>1012500</v>
      </c>
      <c r="H541" s="66">
        <f>H542</f>
        <v>1012500</v>
      </c>
    </row>
    <row r="542" spans="1:12" s="145" customFormat="1" ht="51">
      <c r="A542" s="85" t="s">
        <v>300</v>
      </c>
      <c r="B542" s="86">
        <v>792</v>
      </c>
      <c r="C542" s="83" t="s">
        <v>28</v>
      </c>
      <c r="D542" s="83" t="s">
        <v>93</v>
      </c>
      <c r="E542" s="83" t="s">
        <v>502</v>
      </c>
      <c r="F542" s="108"/>
      <c r="G542" s="66">
        <f>G544</f>
        <v>1012500</v>
      </c>
      <c r="H542" s="66">
        <f>H544</f>
        <v>1012500</v>
      </c>
      <c r="I542" s="144"/>
    </row>
    <row r="543" spans="1:12" s="145" customFormat="1" ht="38.25">
      <c r="A543" s="85" t="s">
        <v>378</v>
      </c>
      <c r="B543" s="86">
        <v>792</v>
      </c>
      <c r="C543" s="83" t="s">
        <v>28</v>
      </c>
      <c r="D543" s="83" t="s">
        <v>93</v>
      </c>
      <c r="E543" s="83" t="s">
        <v>307</v>
      </c>
      <c r="F543" s="108"/>
      <c r="G543" s="66">
        <f t="shared" ref="G543:H545" si="17">G544</f>
        <v>1012500</v>
      </c>
      <c r="H543" s="66">
        <f t="shared" si="17"/>
        <v>1012500</v>
      </c>
      <c r="I543" s="144"/>
    </row>
    <row r="544" spans="1:12" ht="25.5">
      <c r="A544" s="85" t="s">
        <v>379</v>
      </c>
      <c r="B544" s="86">
        <v>792</v>
      </c>
      <c r="C544" s="83" t="s">
        <v>28</v>
      </c>
      <c r="D544" s="83" t="s">
        <v>93</v>
      </c>
      <c r="E544" s="83" t="s">
        <v>307</v>
      </c>
      <c r="F544" s="83"/>
      <c r="G544" s="66">
        <f t="shared" si="17"/>
        <v>1012500</v>
      </c>
      <c r="H544" s="66">
        <f t="shared" si="17"/>
        <v>1012500</v>
      </c>
    </row>
    <row r="545" spans="1:9">
      <c r="A545" s="85" t="s">
        <v>380</v>
      </c>
      <c r="B545" s="86">
        <v>792</v>
      </c>
      <c r="C545" s="83" t="s">
        <v>28</v>
      </c>
      <c r="D545" s="83" t="s">
        <v>93</v>
      </c>
      <c r="E545" s="83" t="s">
        <v>307</v>
      </c>
      <c r="F545" s="83" t="s">
        <v>381</v>
      </c>
      <c r="G545" s="66">
        <f t="shared" si="17"/>
        <v>1012500</v>
      </c>
      <c r="H545" s="66">
        <f t="shared" si="17"/>
        <v>1012500</v>
      </c>
    </row>
    <row r="546" spans="1:9">
      <c r="A546" s="85" t="s">
        <v>382</v>
      </c>
      <c r="B546" s="86">
        <v>792</v>
      </c>
      <c r="C546" s="83" t="s">
        <v>28</v>
      </c>
      <c r="D546" s="83" t="s">
        <v>93</v>
      </c>
      <c r="E546" s="83" t="s">
        <v>307</v>
      </c>
      <c r="F546" s="83" t="s">
        <v>383</v>
      </c>
      <c r="G546" s="66">
        <v>1012500</v>
      </c>
      <c r="H546" s="66">
        <v>1012500</v>
      </c>
    </row>
    <row r="547" spans="1:9" ht="51">
      <c r="A547" s="85" t="s">
        <v>384</v>
      </c>
      <c r="B547" s="86">
        <v>792</v>
      </c>
      <c r="C547" s="83" t="s">
        <v>28</v>
      </c>
      <c r="D547" s="83" t="s">
        <v>385</v>
      </c>
      <c r="E547" s="83"/>
      <c r="F547" s="83"/>
      <c r="G547" s="66">
        <f t="shared" ref="G547:H549" si="18">G548</f>
        <v>8565464.4900000002</v>
      </c>
      <c r="H547" s="66">
        <f t="shared" si="18"/>
        <v>8565437.1799999997</v>
      </c>
    </row>
    <row r="548" spans="1:9" s="103" customFormat="1" ht="48" customHeight="1">
      <c r="A548" s="85" t="s">
        <v>300</v>
      </c>
      <c r="B548" s="86">
        <v>792</v>
      </c>
      <c r="C548" s="83" t="s">
        <v>28</v>
      </c>
      <c r="D548" s="83" t="s">
        <v>385</v>
      </c>
      <c r="E548" s="83" t="s">
        <v>502</v>
      </c>
      <c r="F548" s="108"/>
      <c r="G548" s="66">
        <f t="shared" si="18"/>
        <v>8565464.4900000002</v>
      </c>
      <c r="H548" s="66">
        <f t="shared" si="18"/>
        <v>8565437.1799999997</v>
      </c>
      <c r="I548" s="102"/>
    </row>
    <row r="549" spans="1:9" s="105" customFormat="1" ht="41.25" customHeight="1">
      <c r="A549" s="85" t="s">
        <v>386</v>
      </c>
      <c r="B549" s="86">
        <v>792</v>
      </c>
      <c r="C549" s="83" t="s">
        <v>28</v>
      </c>
      <c r="D549" s="83" t="s">
        <v>385</v>
      </c>
      <c r="E549" s="83" t="s">
        <v>507</v>
      </c>
      <c r="F549" s="83"/>
      <c r="G549" s="66">
        <f t="shared" si="18"/>
        <v>8565464.4900000002</v>
      </c>
      <c r="H549" s="66">
        <f t="shared" si="18"/>
        <v>8565437.1799999997</v>
      </c>
      <c r="I549" s="104"/>
    </row>
    <row r="550" spans="1:9" s="105" customFormat="1" ht="42" customHeight="1">
      <c r="A550" s="85" t="s">
        <v>126</v>
      </c>
      <c r="B550" s="86">
        <v>792</v>
      </c>
      <c r="C550" s="83" t="s">
        <v>28</v>
      </c>
      <c r="D550" s="83" t="s">
        <v>385</v>
      </c>
      <c r="E550" s="83" t="s">
        <v>508</v>
      </c>
      <c r="F550" s="83"/>
      <c r="G550" s="66">
        <f>G551+G555+G559</f>
        <v>8565464.4900000002</v>
      </c>
      <c r="H550" s="66">
        <f>H551+H555+H559</f>
        <v>8565437.1799999997</v>
      </c>
      <c r="I550" s="104"/>
    </row>
    <row r="551" spans="1:9" s="105" customFormat="1" ht="76.5">
      <c r="A551" s="85" t="s">
        <v>96</v>
      </c>
      <c r="B551" s="86">
        <v>792</v>
      </c>
      <c r="C551" s="83" t="s">
        <v>28</v>
      </c>
      <c r="D551" s="83" t="s">
        <v>385</v>
      </c>
      <c r="E551" s="83" t="s">
        <v>508</v>
      </c>
      <c r="F551" s="83" t="s">
        <v>99</v>
      </c>
      <c r="G551" s="66">
        <f>G552</f>
        <v>7849024.4900000002</v>
      </c>
      <c r="H551" s="66">
        <f>H552</f>
        <v>7849015.8700000001</v>
      </c>
      <c r="I551" s="104"/>
    </row>
    <row r="552" spans="1:9" s="105" customFormat="1" ht="25.5">
      <c r="A552" s="85" t="s">
        <v>97</v>
      </c>
      <c r="B552" s="86">
        <v>792</v>
      </c>
      <c r="C552" s="83" t="s">
        <v>28</v>
      </c>
      <c r="D552" s="83" t="s">
        <v>385</v>
      </c>
      <c r="E552" s="83" t="s">
        <v>508</v>
      </c>
      <c r="F552" s="83" t="s">
        <v>100</v>
      </c>
      <c r="G552" s="66">
        <v>7849024.4900000002</v>
      </c>
      <c r="H552" s="66">
        <v>7849015.8700000001</v>
      </c>
      <c r="I552" s="104"/>
    </row>
    <row r="553" spans="1:9" s="105" customFormat="1" ht="38.25" hidden="1">
      <c r="A553" s="186" t="s">
        <v>98</v>
      </c>
      <c r="B553" s="86">
        <v>792</v>
      </c>
      <c r="C553" s="83" t="s">
        <v>28</v>
      </c>
      <c r="D553" s="83" t="s">
        <v>385</v>
      </c>
      <c r="E553" s="83" t="s">
        <v>508</v>
      </c>
      <c r="F553" s="83" t="s">
        <v>101</v>
      </c>
      <c r="G553" s="66"/>
      <c r="H553" s="66"/>
      <c r="I553" s="104"/>
    </row>
    <row r="554" spans="1:9" s="105" customFormat="1" ht="38.25" hidden="1">
      <c r="A554" s="186" t="s">
        <v>102</v>
      </c>
      <c r="B554" s="86">
        <v>792</v>
      </c>
      <c r="C554" s="83" t="s">
        <v>28</v>
      </c>
      <c r="D554" s="83" t="s">
        <v>385</v>
      </c>
      <c r="E554" s="83" t="s">
        <v>508</v>
      </c>
      <c r="F554" s="83" t="s">
        <v>103</v>
      </c>
      <c r="G554" s="66"/>
      <c r="H554" s="66"/>
      <c r="I554" s="104"/>
    </row>
    <row r="555" spans="1:9" s="105" customFormat="1" ht="25.5">
      <c r="A555" s="85" t="s">
        <v>51</v>
      </c>
      <c r="B555" s="86">
        <v>792</v>
      </c>
      <c r="C555" s="83" t="s">
        <v>28</v>
      </c>
      <c r="D555" s="83" t="s">
        <v>385</v>
      </c>
      <c r="E555" s="83" t="s">
        <v>508</v>
      </c>
      <c r="F555" s="83" t="s">
        <v>52</v>
      </c>
      <c r="G555" s="66">
        <f>G556</f>
        <v>693940</v>
      </c>
      <c r="H555" s="66">
        <f>H556</f>
        <v>693921.31</v>
      </c>
      <c r="I555" s="104"/>
    </row>
    <row r="556" spans="1:9" s="105" customFormat="1" ht="38.25">
      <c r="A556" s="85" t="s">
        <v>53</v>
      </c>
      <c r="B556" s="86">
        <v>792</v>
      </c>
      <c r="C556" s="83" t="s">
        <v>28</v>
      </c>
      <c r="D556" s="83" t="s">
        <v>385</v>
      </c>
      <c r="E556" s="83" t="s">
        <v>508</v>
      </c>
      <c r="F556" s="83" t="s">
        <v>54</v>
      </c>
      <c r="G556" s="66">
        <v>693940</v>
      </c>
      <c r="H556" s="66">
        <v>693921.31</v>
      </c>
      <c r="I556" s="104"/>
    </row>
    <row r="557" spans="1:9" s="105" customFormat="1" ht="38.25" hidden="1">
      <c r="A557" s="85" t="s">
        <v>387</v>
      </c>
      <c r="B557" s="86">
        <v>792</v>
      </c>
      <c r="C557" s="83" t="s">
        <v>28</v>
      </c>
      <c r="D557" s="83" t="s">
        <v>385</v>
      </c>
      <c r="E557" s="83" t="s">
        <v>508</v>
      </c>
      <c r="F557" s="83" t="s">
        <v>388</v>
      </c>
      <c r="G557" s="66"/>
      <c r="H557" s="66"/>
      <c r="I557" s="104"/>
    </row>
    <row r="558" spans="1:9" s="105" customFormat="1" ht="39" hidden="1" customHeight="1">
      <c r="A558" s="85" t="s">
        <v>685</v>
      </c>
      <c r="B558" s="86">
        <v>792</v>
      </c>
      <c r="C558" s="83" t="s">
        <v>28</v>
      </c>
      <c r="D558" s="83" t="s">
        <v>385</v>
      </c>
      <c r="E558" s="83" t="s">
        <v>508</v>
      </c>
      <c r="F558" s="83" t="s">
        <v>55</v>
      </c>
      <c r="G558" s="66"/>
      <c r="H558" s="66"/>
      <c r="I558" s="104"/>
    </row>
    <row r="559" spans="1:9" s="105" customFormat="1" ht="38.25">
      <c r="A559" s="85" t="s">
        <v>53</v>
      </c>
      <c r="B559" s="86">
        <v>792</v>
      </c>
      <c r="C559" s="83" t="s">
        <v>28</v>
      </c>
      <c r="D559" s="83" t="s">
        <v>385</v>
      </c>
      <c r="E559" s="83" t="s">
        <v>508</v>
      </c>
      <c r="F559" s="83" t="s">
        <v>105</v>
      </c>
      <c r="G559" s="66">
        <f>G560</f>
        <v>22500</v>
      </c>
      <c r="H559" s="66">
        <f>H560</f>
        <v>22500</v>
      </c>
      <c r="I559" s="104"/>
    </row>
    <row r="560" spans="1:9" s="105" customFormat="1">
      <c r="A560" s="85" t="s">
        <v>360</v>
      </c>
      <c r="B560" s="86">
        <v>792</v>
      </c>
      <c r="C560" s="83" t="s">
        <v>28</v>
      </c>
      <c r="D560" s="83" t="s">
        <v>385</v>
      </c>
      <c r="E560" s="83" t="s">
        <v>508</v>
      </c>
      <c r="F560" s="83" t="s">
        <v>108</v>
      </c>
      <c r="G560" s="66">
        <v>22500</v>
      </c>
      <c r="H560" s="66">
        <v>22500</v>
      </c>
      <c r="I560" s="104"/>
    </row>
    <row r="561" spans="1:9">
      <c r="A561" s="149" t="s">
        <v>33</v>
      </c>
      <c r="B561" s="86">
        <v>792</v>
      </c>
      <c r="C561" s="83" t="s">
        <v>28</v>
      </c>
      <c r="D561" s="83" t="s">
        <v>34</v>
      </c>
      <c r="E561" s="83"/>
      <c r="F561" s="83"/>
      <c r="G561" s="66">
        <f>G562</f>
        <v>43130</v>
      </c>
      <c r="H561" s="66">
        <f>H562</f>
        <v>43130</v>
      </c>
    </row>
    <row r="562" spans="1:9" s="103" customFormat="1" ht="15" customHeight="1">
      <c r="A562" s="85" t="s">
        <v>175</v>
      </c>
      <c r="B562" s="86">
        <v>792</v>
      </c>
      <c r="C562" s="83" t="s">
        <v>28</v>
      </c>
      <c r="D562" s="83" t="s">
        <v>34</v>
      </c>
      <c r="E562" s="86" t="s">
        <v>478</v>
      </c>
      <c r="F562" s="83"/>
      <c r="G562" s="66">
        <f>G567+G563</f>
        <v>43130</v>
      </c>
      <c r="H562" s="66">
        <f>H567+H563</f>
        <v>43130</v>
      </c>
      <c r="I562" s="102"/>
    </row>
    <row r="563" spans="1:9" ht="18.75" customHeight="1">
      <c r="A563" s="85" t="s">
        <v>692</v>
      </c>
      <c r="B563" s="86">
        <v>792</v>
      </c>
      <c r="C563" s="83" t="s">
        <v>28</v>
      </c>
      <c r="D563" s="83" t="s">
        <v>34</v>
      </c>
      <c r="E563" s="83" t="s">
        <v>479</v>
      </c>
      <c r="F563" s="83"/>
      <c r="G563" s="66">
        <f>G564</f>
        <v>43130</v>
      </c>
      <c r="H563" s="66">
        <f>H564</f>
        <v>43130</v>
      </c>
    </row>
    <row r="564" spans="1:9" ht="19.5" customHeight="1">
      <c r="A564" s="85" t="s">
        <v>104</v>
      </c>
      <c r="B564" s="86">
        <v>792</v>
      </c>
      <c r="C564" s="83" t="s">
        <v>28</v>
      </c>
      <c r="D564" s="83" t="s">
        <v>34</v>
      </c>
      <c r="E564" s="83" t="s">
        <v>479</v>
      </c>
      <c r="F564" s="83" t="s">
        <v>105</v>
      </c>
      <c r="G564" s="66">
        <f>G565+G566</f>
        <v>43130</v>
      </c>
      <c r="H564" s="66">
        <f>H565+H566</f>
        <v>43130</v>
      </c>
    </row>
    <row r="565" spans="1:9" ht="18.75" customHeight="1">
      <c r="A565" s="85" t="s">
        <v>692</v>
      </c>
      <c r="B565" s="86">
        <v>792</v>
      </c>
      <c r="C565" s="83" t="s">
        <v>28</v>
      </c>
      <c r="D565" s="83" t="s">
        <v>34</v>
      </c>
      <c r="E565" s="83" t="s">
        <v>479</v>
      </c>
      <c r="F565" s="83" t="s">
        <v>691</v>
      </c>
      <c r="G565" s="66">
        <f>21800+21330</f>
        <v>43130</v>
      </c>
      <c r="H565" s="66">
        <f>21800+21330</f>
        <v>43130</v>
      </c>
    </row>
    <row r="566" spans="1:9" ht="18.75" hidden="1" customHeight="1">
      <c r="A566" s="85" t="s">
        <v>360</v>
      </c>
      <c r="B566" s="86">
        <v>792</v>
      </c>
      <c r="C566" s="83" t="s">
        <v>28</v>
      </c>
      <c r="D566" s="83" t="s">
        <v>34</v>
      </c>
      <c r="E566" s="83" t="s">
        <v>479</v>
      </c>
      <c r="F566" s="83" t="s">
        <v>108</v>
      </c>
      <c r="G566" s="66"/>
      <c r="H566" s="66"/>
    </row>
    <row r="567" spans="1:9" hidden="1">
      <c r="A567" s="85" t="s">
        <v>176</v>
      </c>
      <c r="B567" s="86">
        <v>792</v>
      </c>
      <c r="C567" s="83" t="s">
        <v>28</v>
      </c>
      <c r="D567" s="83" t="s">
        <v>34</v>
      </c>
      <c r="E567" s="83" t="s">
        <v>174</v>
      </c>
      <c r="F567" s="83"/>
      <c r="G567" s="66">
        <f>G568</f>
        <v>0</v>
      </c>
      <c r="H567" s="66">
        <f>H568</f>
        <v>0</v>
      </c>
    </row>
    <row r="568" spans="1:9" hidden="1">
      <c r="A568" s="85" t="s">
        <v>104</v>
      </c>
      <c r="B568" s="86">
        <v>792</v>
      </c>
      <c r="C568" s="83" t="s">
        <v>28</v>
      </c>
      <c r="D568" s="83" t="s">
        <v>34</v>
      </c>
      <c r="E568" s="83" t="s">
        <v>174</v>
      </c>
      <c r="F568" s="83" t="s">
        <v>105</v>
      </c>
      <c r="G568" s="66">
        <f>G569</f>
        <v>0</v>
      </c>
      <c r="H568" s="66">
        <f>H569</f>
        <v>0</v>
      </c>
    </row>
    <row r="569" spans="1:9" hidden="1">
      <c r="A569" s="85" t="s">
        <v>411</v>
      </c>
      <c r="B569" s="86">
        <v>792</v>
      </c>
      <c r="C569" s="83" t="s">
        <v>28</v>
      </c>
      <c r="D569" s="83" t="s">
        <v>34</v>
      </c>
      <c r="E569" s="83" t="s">
        <v>174</v>
      </c>
      <c r="F569" s="83" t="s">
        <v>412</v>
      </c>
      <c r="G569" s="66"/>
      <c r="H569" s="66"/>
    </row>
    <row r="570" spans="1:9">
      <c r="A570" s="177" t="s">
        <v>392</v>
      </c>
      <c r="B570" s="80">
        <v>792</v>
      </c>
      <c r="C570" s="121" t="s">
        <v>39</v>
      </c>
      <c r="D570" s="121"/>
      <c r="E570" s="121"/>
      <c r="F570" s="121"/>
      <c r="G570" s="160">
        <f>G571</f>
        <v>2615700</v>
      </c>
      <c r="H570" s="160">
        <f>H571</f>
        <v>2615700</v>
      </c>
    </row>
    <row r="571" spans="1:9">
      <c r="A571" s="149" t="s">
        <v>393</v>
      </c>
      <c r="B571" s="86">
        <v>792</v>
      </c>
      <c r="C571" s="83" t="s">
        <v>39</v>
      </c>
      <c r="D571" s="83" t="s">
        <v>114</v>
      </c>
      <c r="E571" s="83"/>
      <c r="F571" s="83"/>
      <c r="G571" s="66">
        <f>G572</f>
        <v>2615700</v>
      </c>
      <c r="H571" s="66">
        <f>H572</f>
        <v>2615700</v>
      </c>
    </row>
    <row r="572" spans="1:9" s="145" customFormat="1" ht="51">
      <c r="A572" s="85" t="s">
        <v>715</v>
      </c>
      <c r="B572" s="86">
        <v>792</v>
      </c>
      <c r="C572" s="83" t="s">
        <v>39</v>
      </c>
      <c r="D572" s="83" t="s">
        <v>114</v>
      </c>
      <c r="E572" s="83" t="s">
        <v>502</v>
      </c>
      <c r="F572" s="108"/>
      <c r="G572" s="66">
        <f>G574</f>
        <v>2615700</v>
      </c>
      <c r="H572" s="66">
        <f>H574</f>
        <v>2615700</v>
      </c>
      <c r="I572" s="144"/>
    </row>
    <row r="573" spans="1:9" s="145" customFormat="1" ht="38.25" hidden="1">
      <c r="A573" s="85" t="s">
        <v>378</v>
      </c>
      <c r="B573" s="86">
        <v>792</v>
      </c>
      <c r="C573" s="83" t="s">
        <v>39</v>
      </c>
      <c r="D573" s="83" t="s">
        <v>114</v>
      </c>
      <c r="E573" s="83" t="s">
        <v>503</v>
      </c>
      <c r="F573" s="108"/>
      <c r="G573" s="66">
        <f t="shared" ref="G573:H575" si="19">G574</f>
        <v>2615700</v>
      </c>
      <c r="H573" s="66">
        <f t="shared" si="19"/>
        <v>2615700</v>
      </c>
      <c r="I573" s="144"/>
    </row>
    <row r="574" spans="1:9" s="145" customFormat="1" ht="38.25">
      <c r="A574" s="85" t="s">
        <v>394</v>
      </c>
      <c r="B574" s="86">
        <v>792</v>
      </c>
      <c r="C574" s="83" t="s">
        <v>39</v>
      </c>
      <c r="D574" s="83" t="s">
        <v>114</v>
      </c>
      <c r="E574" s="83" t="s">
        <v>347</v>
      </c>
      <c r="F574" s="108"/>
      <c r="G574" s="66">
        <f t="shared" si="19"/>
        <v>2615700</v>
      </c>
      <c r="H574" s="66">
        <f t="shared" si="19"/>
        <v>2615700</v>
      </c>
      <c r="I574" s="144"/>
    </row>
    <row r="575" spans="1:9">
      <c r="A575" s="85" t="s">
        <v>380</v>
      </c>
      <c r="B575" s="86">
        <v>792</v>
      </c>
      <c r="C575" s="83" t="s">
        <v>39</v>
      </c>
      <c r="D575" s="83" t="s">
        <v>114</v>
      </c>
      <c r="E575" s="83" t="s">
        <v>347</v>
      </c>
      <c r="F575" s="83" t="s">
        <v>381</v>
      </c>
      <c r="G575" s="66">
        <f t="shared" si="19"/>
        <v>2615700</v>
      </c>
      <c r="H575" s="66">
        <f t="shared" si="19"/>
        <v>2615700</v>
      </c>
    </row>
    <row r="576" spans="1:9">
      <c r="A576" s="85" t="s">
        <v>382</v>
      </c>
      <c r="B576" s="86">
        <v>792</v>
      </c>
      <c r="C576" s="83" t="s">
        <v>39</v>
      </c>
      <c r="D576" s="83" t="s">
        <v>114</v>
      </c>
      <c r="E576" s="83" t="s">
        <v>347</v>
      </c>
      <c r="F576" s="83" t="s">
        <v>383</v>
      </c>
      <c r="G576" s="66">
        <f>2180400+435300</f>
        <v>2615700</v>
      </c>
      <c r="H576" s="66">
        <f>2180400+435300</f>
        <v>2615700</v>
      </c>
    </row>
    <row r="577" spans="1:9" s="110" customFormat="1">
      <c r="A577" s="171" t="s">
        <v>729</v>
      </c>
      <c r="B577" s="98">
        <v>792</v>
      </c>
      <c r="C577" s="99" t="s">
        <v>402</v>
      </c>
      <c r="D577" s="99"/>
      <c r="E577" s="99"/>
      <c r="F577" s="99"/>
      <c r="G577" s="100">
        <f t="shared" ref="G577:H581" si="20">G578</f>
        <v>916495</v>
      </c>
      <c r="H577" s="100">
        <f t="shared" si="20"/>
        <v>916495</v>
      </c>
      <c r="I577" s="109"/>
    </row>
    <row r="578" spans="1:9">
      <c r="A578" s="127" t="s">
        <v>405</v>
      </c>
      <c r="B578" s="86">
        <v>792</v>
      </c>
      <c r="C578" s="83" t="s">
        <v>402</v>
      </c>
      <c r="D578" s="83" t="s">
        <v>39</v>
      </c>
      <c r="E578" s="83"/>
      <c r="F578" s="83"/>
      <c r="G578" s="66">
        <f t="shared" si="20"/>
        <v>916495</v>
      </c>
      <c r="H578" s="66">
        <f t="shared" si="20"/>
        <v>916495</v>
      </c>
    </row>
    <row r="579" spans="1:9" ht="25.5">
      <c r="A579" s="85" t="s">
        <v>404</v>
      </c>
      <c r="B579" s="86">
        <v>792</v>
      </c>
      <c r="C579" s="83" t="s">
        <v>402</v>
      </c>
      <c r="D579" s="83" t="s">
        <v>39</v>
      </c>
      <c r="E579" s="83" t="s">
        <v>514</v>
      </c>
      <c r="F579" s="83"/>
      <c r="G579" s="66">
        <f t="shared" si="20"/>
        <v>916495</v>
      </c>
      <c r="H579" s="66">
        <f t="shared" si="20"/>
        <v>916495</v>
      </c>
    </row>
    <row r="580" spans="1:9" ht="25.5">
      <c r="A580" s="85" t="s">
        <v>709</v>
      </c>
      <c r="B580" s="86">
        <v>792</v>
      </c>
      <c r="C580" s="83" t="s">
        <v>402</v>
      </c>
      <c r="D580" s="83" t="s">
        <v>39</v>
      </c>
      <c r="E580" s="83" t="s">
        <v>693</v>
      </c>
      <c r="F580" s="83"/>
      <c r="G580" s="66">
        <f t="shared" si="20"/>
        <v>916495</v>
      </c>
      <c r="H580" s="66">
        <f t="shared" si="20"/>
        <v>916495</v>
      </c>
    </row>
    <row r="581" spans="1:9">
      <c r="A581" s="85" t="s">
        <v>104</v>
      </c>
      <c r="B581" s="86">
        <v>792</v>
      </c>
      <c r="C581" s="83" t="s">
        <v>402</v>
      </c>
      <c r="D581" s="83" t="s">
        <v>39</v>
      </c>
      <c r="E581" s="83" t="s">
        <v>693</v>
      </c>
      <c r="F581" s="83" t="s">
        <v>105</v>
      </c>
      <c r="G581" s="66">
        <f t="shared" si="20"/>
        <v>916495</v>
      </c>
      <c r="H581" s="66">
        <f t="shared" si="20"/>
        <v>916495</v>
      </c>
    </row>
    <row r="582" spans="1:9">
      <c r="A582" s="85" t="s">
        <v>692</v>
      </c>
      <c r="B582" s="86">
        <v>792</v>
      </c>
      <c r="C582" s="83" t="s">
        <v>402</v>
      </c>
      <c r="D582" s="83" t="s">
        <v>39</v>
      </c>
      <c r="E582" s="83" t="s">
        <v>693</v>
      </c>
      <c r="F582" s="83" t="s">
        <v>691</v>
      </c>
      <c r="G582" s="66">
        <v>916495</v>
      </c>
      <c r="H582" s="66">
        <v>916495</v>
      </c>
    </row>
    <row r="583" spans="1:9">
      <c r="A583" s="171" t="s">
        <v>361</v>
      </c>
      <c r="B583" s="80">
        <v>792</v>
      </c>
      <c r="C583" s="175" t="s">
        <v>113</v>
      </c>
      <c r="D583" s="175"/>
      <c r="E583" s="175"/>
      <c r="F583" s="175"/>
      <c r="G583" s="170">
        <f t="shared" ref="G583:H587" si="21">G584</f>
        <v>18948.39</v>
      </c>
      <c r="H583" s="170">
        <f t="shared" si="21"/>
        <v>18948.39</v>
      </c>
    </row>
    <row r="584" spans="1:9">
      <c r="A584" s="85" t="s">
        <v>362</v>
      </c>
      <c r="B584" s="86">
        <v>792</v>
      </c>
      <c r="C584" s="83" t="s">
        <v>113</v>
      </c>
      <c r="D584" s="83" t="s">
        <v>28</v>
      </c>
      <c r="E584" s="83"/>
      <c r="F584" s="83"/>
      <c r="G584" s="66">
        <f t="shared" si="21"/>
        <v>18948.39</v>
      </c>
      <c r="H584" s="66">
        <f t="shared" si="21"/>
        <v>18948.39</v>
      </c>
    </row>
    <row r="585" spans="1:9" s="145" customFormat="1" ht="38.25">
      <c r="A585" s="85" t="s">
        <v>621</v>
      </c>
      <c r="B585" s="86">
        <v>792</v>
      </c>
      <c r="C585" s="83" t="s">
        <v>113</v>
      </c>
      <c r="D585" s="83" t="s">
        <v>28</v>
      </c>
      <c r="E585" s="83" t="s">
        <v>620</v>
      </c>
      <c r="F585" s="108"/>
      <c r="G585" s="66">
        <f t="shared" si="21"/>
        <v>18948.39</v>
      </c>
      <c r="H585" s="66">
        <f t="shared" si="21"/>
        <v>18948.39</v>
      </c>
      <c r="I585" s="144"/>
    </row>
    <row r="586" spans="1:9" s="145" customFormat="1">
      <c r="A586" s="85" t="s">
        <v>368</v>
      </c>
      <c r="B586" s="86">
        <v>792</v>
      </c>
      <c r="C586" s="83" t="s">
        <v>113</v>
      </c>
      <c r="D586" s="83" t="s">
        <v>28</v>
      </c>
      <c r="E586" s="83" t="s">
        <v>626</v>
      </c>
      <c r="F586" s="108"/>
      <c r="G586" s="66">
        <f t="shared" si="21"/>
        <v>18948.39</v>
      </c>
      <c r="H586" s="66">
        <f t="shared" si="21"/>
        <v>18948.39</v>
      </c>
      <c r="I586" s="144"/>
    </row>
    <row r="587" spans="1:9" s="145" customFormat="1" ht="25.5">
      <c r="A587" s="85" t="s">
        <v>369</v>
      </c>
      <c r="B587" s="86">
        <v>792</v>
      </c>
      <c r="C587" s="83" t="s">
        <v>113</v>
      </c>
      <c r="D587" s="83" t="s">
        <v>28</v>
      </c>
      <c r="E587" s="83" t="s">
        <v>626</v>
      </c>
      <c r="F587" s="83" t="s">
        <v>370</v>
      </c>
      <c r="G587" s="66">
        <f t="shared" si="21"/>
        <v>18948.39</v>
      </c>
      <c r="H587" s="66">
        <f t="shared" si="21"/>
        <v>18948.39</v>
      </c>
      <c r="I587" s="144"/>
    </row>
    <row r="588" spans="1:9" s="73" customFormat="1" ht="25.5">
      <c r="A588" s="85" t="s">
        <v>371</v>
      </c>
      <c r="B588" s="86">
        <v>792</v>
      </c>
      <c r="C588" s="83" t="s">
        <v>113</v>
      </c>
      <c r="D588" s="83" t="s">
        <v>28</v>
      </c>
      <c r="E588" s="83" t="s">
        <v>626</v>
      </c>
      <c r="F588" s="83" t="s">
        <v>372</v>
      </c>
      <c r="G588" s="66">
        <f>12840+9560-3451.61</f>
        <v>18948.39</v>
      </c>
      <c r="H588" s="66">
        <f>12840+9560-3451.61</f>
        <v>18948.39</v>
      </c>
      <c r="I588" s="72"/>
    </row>
    <row r="589" spans="1:9" ht="25.5">
      <c r="A589" s="187" t="s">
        <v>652</v>
      </c>
      <c r="B589" s="80">
        <v>792</v>
      </c>
      <c r="C589" s="175" t="s">
        <v>34</v>
      </c>
      <c r="D589" s="175"/>
      <c r="E589" s="175"/>
      <c r="F589" s="175"/>
      <c r="G589" s="170">
        <f t="shared" ref="G589:H594" si="22">G590</f>
        <v>801736.79</v>
      </c>
      <c r="H589" s="170">
        <f t="shared" si="22"/>
        <v>801736.79</v>
      </c>
    </row>
    <row r="590" spans="1:9" ht="28.5" customHeight="1">
      <c r="A590" s="127" t="s">
        <v>653</v>
      </c>
      <c r="B590" s="86">
        <v>792</v>
      </c>
      <c r="C590" s="83" t="s">
        <v>34</v>
      </c>
      <c r="D590" s="83" t="s">
        <v>28</v>
      </c>
      <c r="E590" s="99"/>
      <c r="F590" s="99"/>
      <c r="G590" s="66">
        <f t="shared" si="22"/>
        <v>801736.79</v>
      </c>
      <c r="H590" s="66">
        <f t="shared" si="22"/>
        <v>801736.79</v>
      </c>
    </row>
    <row r="591" spans="1:9" s="145" customFormat="1" ht="51">
      <c r="A591" s="85" t="s">
        <v>300</v>
      </c>
      <c r="B591" s="86">
        <v>792</v>
      </c>
      <c r="C591" s="83" t="s">
        <v>34</v>
      </c>
      <c r="D591" s="83" t="s">
        <v>28</v>
      </c>
      <c r="E591" s="83" t="s">
        <v>502</v>
      </c>
      <c r="F591" s="108"/>
      <c r="G591" s="66">
        <f t="shared" si="22"/>
        <v>801736.79</v>
      </c>
      <c r="H591" s="66">
        <f t="shared" si="22"/>
        <v>801736.79</v>
      </c>
      <c r="I591" s="144"/>
    </row>
    <row r="592" spans="1:9" s="145" customFormat="1" ht="25.5">
      <c r="A592" s="85" t="s">
        <v>654</v>
      </c>
      <c r="B592" s="86">
        <v>792</v>
      </c>
      <c r="C592" s="83" t="s">
        <v>34</v>
      </c>
      <c r="D592" s="83" t="s">
        <v>28</v>
      </c>
      <c r="E592" s="83" t="s">
        <v>515</v>
      </c>
      <c r="F592" s="108"/>
      <c r="G592" s="66">
        <f t="shared" si="22"/>
        <v>801736.79</v>
      </c>
      <c r="H592" s="66">
        <f t="shared" si="22"/>
        <v>801736.79</v>
      </c>
      <c r="I592" s="144"/>
    </row>
    <row r="593" spans="1:9">
      <c r="A593" s="85" t="s">
        <v>655</v>
      </c>
      <c r="B593" s="86">
        <v>792</v>
      </c>
      <c r="C593" s="83" t="s">
        <v>34</v>
      </c>
      <c r="D593" s="83" t="s">
        <v>28</v>
      </c>
      <c r="E593" s="83" t="s">
        <v>516</v>
      </c>
      <c r="F593" s="83"/>
      <c r="G593" s="66">
        <f t="shared" si="22"/>
        <v>801736.79</v>
      </c>
      <c r="H593" s="66">
        <f t="shared" si="22"/>
        <v>801736.79</v>
      </c>
    </row>
    <row r="594" spans="1:9" ht="25.5">
      <c r="A594" s="85" t="s">
        <v>656</v>
      </c>
      <c r="B594" s="86">
        <v>792</v>
      </c>
      <c r="C594" s="83" t="s">
        <v>34</v>
      </c>
      <c r="D594" s="83" t="s">
        <v>28</v>
      </c>
      <c r="E594" s="83" t="s">
        <v>516</v>
      </c>
      <c r="F594" s="83" t="s">
        <v>657</v>
      </c>
      <c r="G594" s="66">
        <f t="shared" si="22"/>
        <v>801736.79</v>
      </c>
      <c r="H594" s="66">
        <f t="shared" si="22"/>
        <v>801736.79</v>
      </c>
    </row>
    <row r="595" spans="1:9">
      <c r="A595" s="85" t="s">
        <v>658</v>
      </c>
      <c r="B595" s="86">
        <v>792</v>
      </c>
      <c r="C595" s="83" t="s">
        <v>34</v>
      </c>
      <c r="D595" s="83" t="s">
        <v>28</v>
      </c>
      <c r="E595" s="83" t="s">
        <v>516</v>
      </c>
      <c r="F595" s="83" t="s">
        <v>659</v>
      </c>
      <c r="G595" s="66">
        <v>801736.79</v>
      </c>
      <c r="H595" s="66">
        <v>801736.79</v>
      </c>
    </row>
    <row r="596" spans="1:9" ht="51">
      <c r="A596" s="187" t="s">
        <v>660</v>
      </c>
      <c r="B596" s="80">
        <v>792</v>
      </c>
      <c r="C596" s="175" t="s">
        <v>661</v>
      </c>
      <c r="D596" s="175"/>
      <c r="E596" s="175"/>
      <c r="F596" s="175"/>
      <c r="G596" s="170">
        <f>G600+G613+G609</f>
        <v>27717422</v>
      </c>
      <c r="H596" s="170">
        <f>H600+H613+H609</f>
        <v>27717422</v>
      </c>
    </row>
    <row r="597" spans="1:9" ht="38.25" hidden="1">
      <c r="A597" s="188" t="s">
        <v>662</v>
      </c>
      <c r="B597" s="92">
        <v>792</v>
      </c>
      <c r="C597" s="162" t="s">
        <v>661</v>
      </c>
      <c r="D597" s="162" t="s">
        <v>28</v>
      </c>
      <c r="E597" s="162"/>
      <c r="F597" s="162"/>
      <c r="G597" s="137"/>
      <c r="H597" s="137"/>
    </row>
    <row r="598" spans="1:9" s="145" customFormat="1" ht="50.25" hidden="1" customHeight="1">
      <c r="A598" s="189" t="s">
        <v>663</v>
      </c>
      <c r="B598" s="190">
        <v>792</v>
      </c>
      <c r="C598" s="191" t="s">
        <v>661</v>
      </c>
      <c r="D598" s="191" t="s">
        <v>28</v>
      </c>
      <c r="E598" s="191" t="s">
        <v>664</v>
      </c>
      <c r="F598" s="191" t="s">
        <v>665</v>
      </c>
      <c r="G598" s="192"/>
      <c r="H598" s="192"/>
      <c r="I598" s="144"/>
    </row>
    <row r="599" spans="1:9" s="145" customFormat="1" ht="35.25" customHeight="1">
      <c r="A599" s="127" t="s">
        <v>662</v>
      </c>
      <c r="B599" s="86">
        <v>792</v>
      </c>
      <c r="C599" s="83" t="s">
        <v>661</v>
      </c>
      <c r="D599" s="83" t="s">
        <v>28</v>
      </c>
      <c r="E599" s="108"/>
      <c r="F599" s="108"/>
      <c r="G599" s="66">
        <f>G600</f>
        <v>17177196</v>
      </c>
      <c r="H599" s="66">
        <f>H600</f>
        <v>17177196</v>
      </c>
      <c r="I599" s="144"/>
    </row>
    <row r="600" spans="1:9" s="119" customFormat="1" ht="51">
      <c r="A600" s="85" t="s">
        <v>300</v>
      </c>
      <c r="B600" s="86">
        <v>792</v>
      </c>
      <c r="C600" s="83" t="s">
        <v>661</v>
      </c>
      <c r="D600" s="83" t="s">
        <v>28</v>
      </c>
      <c r="E600" s="83" t="s">
        <v>502</v>
      </c>
      <c r="F600" s="83"/>
      <c r="G600" s="66">
        <f>G606+G602</f>
        <v>17177196</v>
      </c>
      <c r="H600" s="66">
        <f>H606+H602</f>
        <v>17177196</v>
      </c>
      <c r="I600" s="118"/>
    </row>
    <row r="601" spans="1:9" s="119" customFormat="1" ht="38.25" hidden="1">
      <c r="A601" s="85" t="s">
        <v>378</v>
      </c>
      <c r="B601" s="86">
        <v>792</v>
      </c>
      <c r="C601" s="83" t="s">
        <v>661</v>
      </c>
      <c r="D601" s="83" t="s">
        <v>28</v>
      </c>
      <c r="E601" s="83" t="s">
        <v>502</v>
      </c>
      <c r="F601" s="83"/>
      <c r="G601" s="66">
        <f>G606+G602</f>
        <v>17177196</v>
      </c>
      <c r="H601" s="66">
        <f>H606+H602</f>
        <v>17177196</v>
      </c>
      <c r="I601" s="118"/>
    </row>
    <row r="602" spans="1:9" s="145" customFormat="1" ht="29.25" customHeight="1">
      <c r="A602" s="85" t="s">
        <v>670</v>
      </c>
      <c r="B602" s="86">
        <v>792</v>
      </c>
      <c r="C602" s="83" t="s">
        <v>661</v>
      </c>
      <c r="D602" s="83" t="s">
        <v>28</v>
      </c>
      <c r="E602" s="83" t="s">
        <v>308</v>
      </c>
      <c r="F602" s="83"/>
      <c r="G602" s="66">
        <f>G603</f>
        <v>5724500</v>
      </c>
      <c r="H602" s="66">
        <f>H603</f>
        <v>5724500</v>
      </c>
      <c r="I602" s="144"/>
    </row>
    <row r="603" spans="1:9" s="145" customFormat="1">
      <c r="A603" s="85" t="s">
        <v>380</v>
      </c>
      <c r="B603" s="86">
        <v>792</v>
      </c>
      <c r="C603" s="83" t="s">
        <v>661</v>
      </c>
      <c r="D603" s="83" t="s">
        <v>28</v>
      </c>
      <c r="E603" s="83" t="s">
        <v>308</v>
      </c>
      <c r="F603" s="83" t="s">
        <v>381</v>
      </c>
      <c r="G603" s="66">
        <f>G604</f>
        <v>5724500</v>
      </c>
      <c r="H603" s="66">
        <f>H604</f>
        <v>5724500</v>
      </c>
      <c r="I603" s="144"/>
    </row>
    <row r="604" spans="1:9" s="73" customFormat="1">
      <c r="A604" s="85" t="s">
        <v>667</v>
      </c>
      <c r="B604" s="86">
        <v>792</v>
      </c>
      <c r="C604" s="83" t="s">
        <v>661</v>
      </c>
      <c r="D604" s="83" t="s">
        <v>28</v>
      </c>
      <c r="E604" s="83" t="s">
        <v>308</v>
      </c>
      <c r="F604" s="83" t="s">
        <v>668</v>
      </c>
      <c r="G604" s="66">
        <v>5724500</v>
      </c>
      <c r="H604" s="66">
        <v>5724500</v>
      </c>
      <c r="I604" s="72"/>
    </row>
    <row r="605" spans="1:9" s="73" customFormat="1" ht="25.5" hidden="1">
      <c r="A605" s="85" t="s">
        <v>12</v>
      </c>
      <c r="B605" s="86">
        <v>792</v>
      </c>
      <c r="C605" s="83" t="s">
        <v>661</v>
      </c>
      <c r="D605" s="83" t="s">
        <v>28</v>
      </c>
      <c r="E605" s="83" t="s">
        <v>517</v>
      </c>
      <c r="F605" s="83" t="s">
        <v>11</v>
      </c>
      <c r="G605" s="66"/>
      <c r="H605" s="66"/>
      <c r="I605" s="72"/>
    </row>
    <row r="606" spans="1:9" s="119" customFormat="1" ht="38.25">
      <c r="A606" s="85" t="s">
        <v>666</v>
      </c>
      <c r="B606" s="86">
        <v>792</v>
      </c>
      <c r="C606" s="83" t="s">
        <v>661</v>
      </c>
      <c r="D606" s="83" t="s">
        <v>28</v>
      </c>
      <c r="E606" s="83" t="s">
        <v>616</v>
      </c>
      <c r="F606" s="83"/>
      <c r="G606" s="66">
        <f>G607</f>
        <v>11452696</v>
      </c>
      <c r="H606" s="66">
        <f>H607</f>
        <v>11452696</v>
      </c>
      <c r="I606" s="118"/>
    </row>
    <row r="607" spans="1:9" s="119" customFormat="1">
      <c r="A607" s="85" t="s">
        <v>380</v>
      </c>
      <c r="B607" s="86">
        <v>792</v>
      </c>
      <c r="C607" s="83" t="s">
        <v>661</v>
      </c>
      <c r="D607" s="83" t="s">
        <v>28</v>
      </c>
      <c r="E607" s="83" t="s">
        <v>616</v>
      </c>
      <c r="F607" s="83" t="s">
        <v>381</v>
      </c>
      <c r="G607" s="66">
        <f>G608</f>
        <v>11452696</v>
      </c>
      <c r="H607" s="66">
        <f>H608</f>
        <v>11452696</v>
      </c>
      <c r="I607" s="118"/>
    </row>
    <row r="608" spans="1:9" s="119" customFormat="1">
      <c r="A608" s="85" t="s">
        <v>667</v>
      </c>
      <c r="B608" s="86">
        <v>792</v>
      </c>
      <c r="C608" s="83" t="s">
        <v>661</v>
      </c>
      <c r="D608" s="83" t="s">
        <v>28</v>
      </c>
      <c r="E608" s="83" t="s">
        <v>616</v>
      </c>
      <c r="F608" s="83" t="s">
        <v>668</v>
      </c>
      <c r="G608" s="66">
        <v>11452696</v>
      </c>
      <c r="H608" s="66">
        <v>11452696</v>
      </c>
      <c r="I608" s="118"/>
    </row>
    <row r="609" spans="1:11" s="119" customFormat="1" hidden="1">
      <c r="A609" s="85" t="s">
        <v>738</v>
      </c>
      <c r="B609" s="86">
        <v>792</v>
      </c>
      <c r="C609" s="83" t="s">
        <v>661</v>
      </c>
      <c r="D609" s="83" t="s">
        <v>39</v>
      </c>
      <c r="E609" s="83"/>
      <c r="F609" s="83"/>
      <c r="G609" s="66">
        <f t="shared" ref="G609:H611" si="23">G610</f>
        <v>0</v>
      </c>
      <c r="H609" s="66">
        <f t="shared" si="23"/>
        <v>0</v>
      </c>
      <c r="I609" s="118"/>
    </row>
    <row r="610" spans="1:11" s="119" customFormat="1" ht="41.25" hidden="1" customHeight="1">
      <c r="A610" s="85" t="s">
        <v>740</v>
      </c>
      <c r="B610" s="86">
        <v>792</v>
      </c>
      <c r="C610" s="83" t="s">
        <v>661</v>
      </c>
      <c r="D610" s="83" t="s">
        <v>39</v>
      </c>
      <c r="E610" s="83" t="s">
        <v>739</v>
      </c>
      <c r="F610" s="83"/>
      <c r="G610" s="66">
        <f t="shared" si="23"/>
        <v>0</v>
      </c>
      <c r="H610" s="66">
        <f t="shared" si="23"/>
        <v>0</v>
      </c>
      <c r="I610" s="118"/>
    </row>
    <row r="611" spans="1:11" s="119" customFormat="1" hidden="1">
      <c r="A611" s="85" t="s">
        <v>380</v>
      </c>
      <c r="B611" s="86">
        <v>792</v>
      </c>
      <c r="C611" s="83" t="s">
        <v>661</v>
      </c>
      <c r="D611" s="83" t="s">
        <v>39</v>
      </c>
      <c r="E611" s="83" t="s">
        <v>739</v>
      </c>
      <c r="F611" s="83" t="s">
        <v>381</v>
      </c>
      <c r="G611" s="66">
        <f t="shared" si="23"/>
        <v>0</v>
      </c>
      <c r="H611" s="66">
        <f t="shared" si="23"/>
        <v>0</v>
      </c>
      <c r="I611" s="118"/>
    </row>
    <row r="612" spans="1:11" s="119" customFormat="1" hidden="1">
      <c r="A612" s="85" t="s">
        <v>667</v>
      </c>
      <c r="B612" s="86">
        <v>792</v>
      </c>
      <c r="C612" s="83" t="s">
        <v>661</v>
      </c>
      <c r="D612" s="83" t="s">
        <v>39</v>
      </c>
      <c r="E612" s="83" t="s">
        <v>739</v>
      </c>
      <c r="F612" s="83" t="s">
        <v>668</v>
      </c>
      <c r="G612" s="66"/>
      <c r="H612" s="66"/>
      <c r="I612" s="118"/>
    </row>
    <row r="613" spans="1:11" ht="18.75" customHeight="1">
      <c r="A613" s="127" t="s">
        <v>671</v>
      </c>
      <c r="B613" s="86">
        <v>792</v>
      </c>
      <c r="C613" s="83" t="s">
        <v>661</v>
      </c>
      <c r="D613" s="83" t="s">
        <v>114</v>
      </c>
      <c r="E613" s="83"/>
      <c r="F613" s="83"/>
      <c r="G613" s="66">
        <f>G614</f>
        <v>10540226</v>
      </c>
      <c r="H613" s="66">
        <f>H614</f>
        <v>10540226</v>
      </c>
    </row>
    <row r="614" spans="1:11" s="145" customFormat="1" ht="45" customHeight="1">
      <c r="A614" s="85" t="s">
        <v>300</v>
      </c>
      <c r="B614" s="86">
        <v>792</v>
      </c>
      <c r="C614" s="83" t="s">
        <v>661</v>
      </c>
      <c r="D614" s="83" t="s">
        <v>114</v>
      </c>
      <c r="E614" s="83" t="s">
        <v>502</v>
      </c>
      <c r="F614" s="83"/>
      <c r="G614" s="66">
        <f>G616</f>
        <v>10540226</v>
      </c>
      <c r="H614" s="66">
        <f>H616</f>
        <v>10540226</v>
      </c>
      <c r="I614" s="144"/>
    </row>
    <row r="615" spans="1:11" s="73" customFormat="1" ht="38.25" hidden="1">
      <c r="A615" s="85" t="s">
        <v>378</v>
      </c>
      <c r="B615" s="86">
        <v>792</v>
      </c>
      <c r="C615" s="83" t="s">
        <v>661</v>
      </c>
      <c r="D615" s="83" t="s">
        <v>114</v>
      </c>
      <c r="E615" s="83" t="s">
        <v>503</v>
      </c>
      <c r="F615" s="83"/>
      <c r="G615" s="66">
        <f t="shared" ref="G615:H617" si="24">G616</f>
        <v>10540226</v>
      </c>
      <c r="H615" s="66">
        <f t="shared" si="24"/>
        <v>10540226</v>
      </c>
      <c r="I615" s="72"/>
    </row>
    <row r="616" spans="1:11" s="73" customFormat="1" ht="25.5">
      <c r="A616" s="85" t="s">
        <v>672</v>
      </c>
      <c r="B616" s="86">
        <v>792</v>
      </c>
      <c r="C616" s="83" t="s">
        <v>661</v>
      </c>
      <c r="D616" s="83" t="s">
        <v>114</v>
      </c>
      <c r="E616" s="83" t="s">
        <v>518</v>
      </c>
      <c r="F616" s="83"/>
      <c r="G616" s="66">
        <f t="shared" si="24"/>
        <v>10540226</v>
      </c>
      <c r="H616" s="66">
        <f t="shared" si="24"/>
        <v>10540226</v>
      </c>
      <c r="I616" s="72"/>
    </row>
    <row r="617" spans="1:11" s="73" customFormat="1">
      <c r="A617" s="85" t="s">
        <v>380</v>
      </c>
      <c r="B617" s="86">
        <v>792</v>
      </c>
      <c r="C617" s="83" t="s">
        <v>661</v>
      </c>
      <c r="D617" s="83" t="s">
        <v>114</v>
      </c>
      <c r="E617" s="83" t="s">
        <v>518</v>
      </c>
      <c r="F617" s="83" t="s">
        <v>381</v>
      </c>
      <c r="G617" s="66">
        <f t="shared" si="24"/>
        <v>10540226</v>
      </c>
      <c r="H617" s="66">
        <f t="shared" si="24"/>
        <v>10540226</v>
      </c>
      <c r="I617" s="72"/>
    </row>
    <row r="618" spans="1:11" s="73" customFormat="1">
      <c r="A618" s="85" t="s">
        <v>398</v>
      </c>
      <c r="B618" s="86">
        <v>792</v>
      </c>
      <c r="C618" s="83" t="s">
        <v>661</v>
      </c>
      <c r="D618" s="83" t="s">
        <v>114</v>
      </c>
      <c r="E618" s="83" t="s">
        <v>518</v>
      </c>
      <c r="F618" s="83" t="s">
        <v>399</v>
      </c>
      <c r="G618" s="66">
        <v>10540226</v>
      </c>
      <c r="H618" s="66">
        <v>10540226</v>
      </c>
      <c r="I618" s="72"/>
    </row>
    <row r="619" spans="1:11" s="73" customFormat="1" ht="47.25" hidden="1" customHeight="1">
      <c r="A619" s="85" t="s">
        <v>406</v>
      </c>
      <c r="B619" s="86">
        <v>792</v>
      </c>
      <c r="C619" s="83" t="s">
        <v>661</v>
      </c>
      <c r="D619" s="83" t="s">
        <v>114</v>
      </c>
      <c r="E619" s="83" t="s">
        <v>518</v>
      </c>
      <c r="F619" s="83" t="s">
        <v>407</v>
      </c>
      <c r="G619" s="66"/>
      <c r="H619" s="66"/>
      <c r="I619" s="72"/>
    </row>
    <row r="620" spans="1:11" s="110" customFormat="1">
      <c r="A620" s="193" t="s">
        <v>122</v>
      </c>
      <c r="B620" s="80"/>
      <c r="C620" s="121"/>
      <c r="D620" s="121"/>
      <c r="E620" s="121"/>
      <c r="F620" s="121"/>
      <c r="G620" s="160">
        <f>G540+G570+G589+G596+G583+G577</f>
        <v>41691396.670000002</v>
      </c>
      <c r="H620" s="160">
        <f>H540+H570+H589+H596+H583+H577</f>
        <v>41691369.359999999</v>
      </c>
      <c r="I620" s="109"/>
      <c r="J620" s="109"/>
      <c r="K620" s="109"/>
    </row>
    <row r="621" spans="1:11" ht="38.25">
      <c r="A621" s="178" t="s">
        <v>673</v>
      </c>
      <c r="B621" s="178"/>
      <c r="C621" s="178"/>
      <c r="D621" s="178"/>
      <c r="E621" s="178"/>
      <c r="F621" s="178"/>
      <c r="G621" s="180"/>
      <c r="H621" s="180"/>
    </row>
    <row r="622" spans="1:11">
      <c r="A622" s="176" t="s">
        <v>27</v>
      </c>
      <c r="B622" s="80">
        <v>793</v>
      </c>
      <c r="C622" s="175" t="s">
        <v>28</v>
      </c>
      <c r="D622" s="175"/>
      <c r="E622" s="175"/>
      <c r="F622" s="175"/>
      <c r="G622" s="170">
        <f>G623+G630+G696+G700+G685+G690</f>
        <v>39680073.680000007</v>
      </c>
      <c r="H622" s="170">
        <f>H623+H630+H696+H700+H685+H690</f>
        <v>39675330.550000004</v>
      </c>
    </row>
    <row r="623" spans="1:11" ht="38.25">
      <c r="A623" s="85" t="s">
        <v>674</v>
      </c>
      <c r="B623" s="86">
        <v>793</v>
      </c>
      <c r="C623" s="83" t="s">
        <v>28</v>
      </c>
      <c r="D623" s="83" t="s">
        <v>39</v>
      </c>
      <c r="E623" s="83"/>
      <c r="F623" s="83"/>
      <c r="G623" s="66">
        <f t="shared" ref="G623:H627" si="25">G624</f>
        <v>1488017</v>
      </c>
      <c r="H623" s="66">
        <f t="shared" si="25"/>
        <v>1488017</v>
      </c>
    </row>
    <row r="624" spans="1:11" s="119" customFormat="1" ht="25.5">
      <c r="A624" s="85" t="s">
        <v>675</v>
      </c>
      <c r="B624" s="86">
        <v>793</v>
      </c>
      <c r="C624" s="83" t="s">
        <v>28</v>
      </c>
      <c r="D624" s="83" t="s">
        <v>39</v>
      </c>
      <c r="E624" s="83" t="s">
        <v>519</v>
      </c>
      <c r="F624" s="83"/>
      <c r="G624" s="66">
        <f t="shared" si="25"/>
        <v>1488017</v>
      </c>
      <c r="H624" s="66">
        <f t="shared" si="25"/>
        <v>1488017</v>
      </c>
      <c r="I624" s="118"/>
      <c r="J624" s="118"/>
    </row>
    <row r="625" spans="1:9">
      <c r="A625" s="85" t="s">
        <v>677</v>
      </c>
      <c r="B625" s="86">
        <v>793</v>
      </c>
      <c r="C625" s="83" t="s">
        <v>28</v>
      </c>
      <c r="D625" s="83" t="s">
        <v>39</v>
      </c>
      <c r="E625" s="83" t="s">
        <v>520</v>
      </c>
      <c r="F625" s="83"/>
      <c r="G625" s="66">
        <f t="shared" si="25"/>
        <v>1488017</v>
      </c>
      <c r="H625" s="66">
        <f t="shared" si="25"/>
        <v>1488017</v>
      </c>
    </row>
    <row r="626" spans="1:9" ht="25.5">
      <c r="A626" s="85" t="s">
        <v>126</v>
      </c>
      <c r="B626" s="86">
        <v>793</v>
      </c>
      <c r="C626" s="83" t="s">
        <v>28</v>
      </c>
      <c r="D626" s="83" t="s">
        <v>39</v>
      </c>
      <c r="E626" s="83" t="s">
        <v>521</v>
      </c>
      <c r="F626" s="83"/>
      <c r="G626" s="66">
        <f t="shared" si="25"/>
        <v>1488017</v>
      </c>
      <c r="H626" s="66">
        <f t="shared" si="25"/>
        <v>1488017</v>
      </c>
    </row>
    <row r="627" spans="1:9" ht="63.75">
      <c r="A627" s="85" t="s">
        <v>678</v>
      </c>
      <c r="B627" s="86">
        <v>793</v>
      </c>
      <c r="C627" s="83" t="s">
        <v>28</v>
      </c>
      <c r="D627" s="83" t="s">
        <v>39</v>
      </c>
      <c r="E627" s="83" t="s">
        <v>521</v>
      </c>
      <c r="F627" s="83" t="s">
        <v>99</v>
      </c>
      <c r="G627" s="66">
        <f t="shared" si="25"/>
        <v>1488017</v>
      </c>
      <c r="H627" s="66">
        <f t="shared" si="25"/>
        <v>1488017</v>
      </c>
    </row>
    <row r="628" spans="1:9" ht="25.5">
      <c r="A628" s="85" t="s">
        <v>97</v>
      </c>
      <c r="B628" s="86">
        <v>793</v>
      </c>
      <c r="C628" s="83" t="s">
        <v>28</v>
      </c>
      <c r="D628" s="83" t="s">
        <v>39</v>
      </c>
      <c r="E628" s="83" t="s">
        <v>521</v>
      </c>
      <c r="F628" s="83" t="s">
        <v>100</v>
      </c>
      <c r="G628" s="66">
        <v>1488017</v>
      </c>
      <c r="H628" s="66">
        <v>1488017</v>
      </c>
    </row>
    <row r="629" spans="1:9" ht="38.25" hidden="1">
      <c r="A629" s="85" t="s">
        <v>98</v>
      </c>
      <c r="B629" s="86">
        <v>793</v>
      </c>
      <c r="C629" s="83" t="s">
        <v>28</v>
      </c>
      <c r="D629" s="83" t="s">
        <v>39</v>
      </c>
      <c r="E629" s="83" t="s">
        <v>521</v>
      </c>
      <c r="F629" s="83" t="s">
        <v>101</v>
      </c>
      <c r="G629" s="66"/>
      <c r="H629" s="66"/>
    </row>
    <row r="630" spans="1:9" ht="63.75">
      <c r="A630" s="85" t="s">
        <v>125</v>
      </c>
      <c r="B630" s="86">
        <v>793</v>
      </c>
      <c r="C630" s="83" t="s">
        <v>28</v>
      </c>
      <c r="D630" s="83" t="s">
        <v>93</v>
      </c>
      <c r="E630" s="83"/>
      <c r="F630" s="83"/>
      <c r="G630" s="66">
        <f>G636+G631</f>
        <v>21165103.310000002</v>
      </c>
      <c r="H630" s="66">
        <f>H636+H631</f>
        <v>21165103.310000002</v>
      </c>
    </row>
    <row r="631" spans="1:9" ht="53.25" customHeight="1">
      <c r="A631" s="113" t="s">
        <v>301</v>
      </c>
      <c r="B631" s="86">
        <v>793</v>
      </c>
      <c r="C631" s="83" t="s">
        <v>28</v>
      </c>
      <c r="D631" s="83" t="s">
        <v>93</v>
      </c>
      <c r="E631" s="86" t="s">
        <v>522</v>
      </c>
      <c r="F631" s="86"/>
      <c r="G631" s="66">
        <f>G634</f>
        <v>25000</v>
      </c>
      <c r="H631" s="66">
        <f>H634</f>
        <v>25000</v>
      </c>
    </row>
    <row r="632" spans="1:9" ht="25.5">
      <c r="A632" s="85" t="s">
        <v>683</v>
      </c>
      <c r="B632" s="86">
        <v>793</v>
      </c>
      <c r="C632" s="83" t="s">
        <v>28</v>
      </c>
      <c r="D632" s="83" t="s">
        <v>93</v>
      </c>
      <c r="E632" s="83" t="s">
        <v>312</v>
      </c>
      <c r="F632" s="83"/>
      <c r="G632" s="66">
        <f>G633</f>
        <v>25000</v>
      </c>
      <c r="H632" s="66">
        <f>H633</f>
        <v>25000</v>
      </c>
    </row>
    <row r="633" spans="1:9" ht="25.5">
      <c r="A633" s="85" t="s">
        <v>684</v>
      </c>
      <c r="B633" s="86">
        <v>793</v>
      </c>
      <c r="C633" s="83" t="s">
        <v>28</v>
      </c>
      <c r="D633" s="83" t="s">
        <v>93</v>
      </c>
      <c r="E633" s="83" t="s">
        <v>312</v>
      </c>
      <c r="F633" s="83" t="s">
        <v>52</v>
      </c>
      <c r="G633" s="66">
        <f>G634</f>
        <v>25000</v>
      </c>
      <c r="H633" s="66">
        <f>H634</f>
        <v>25000</v>
      </c>
    </row>
    <row r="634" spans="1:9" ht="38.25">
      <c r="A634" s="85" t="s">
        <v>53</v>
      </c>
      <c r="B634" s="86">
        <v>793</v>
      </c>
      <c r="C634" s="83" t="s">
        <v>28</v>
      </c>
      <c r="D634" s="83" t="s">
        <v>93</v>
      </c>
      <c r="E634" s="83" t="s">
        <v>312</v>
      </c>
      <c r="F634" s="83" t="s">
        <v>54</v>
      </c>
      <c r="G634" s="66">
        <v>25000</v>
      </c>
      <c r="H634" s="66">
        <v>25000</v>
      </c>
    </row>
    <row r="635" spans="1:9" ht="33" hidden="1" customHeight="1">
      <c r="A635" s="85" t="s">
        <v>685</v>
      </c>
      <c r="B635" s="86">
        <v>793</v>
      </c>
      <c r="C635" s="83" t="s">
        <v>28</v>
      </c>
      <c r="D635" s="83" t="s">
        <v>93</v>
      </c>
      <c r="E635" s="83" t="s">
        <v>523</v>
      </c>
      <c r="F635" s="83" t="s">
        <v>55</v>
      </c>
      <c r="G635" s="66"/>
      <c r="H635" s="66"/>
    </row>
    <row r="636" spans="1:9" s="105" customFormat="1" ht="25.5">
      <c r="A636" s="85" t="s">
        <v>675</v>
      </c>
      <c r="B636" s="86">
        <v>793</v>
      </c>
      <c r="C636" s="83" t="s">
        <v>28</v>
      </c>
      <c r="D636" s="83" t="s">
        <v>93</v>
      </c>
      <c r="E636" s="83" t="s">
        <v>519</v>
      </c>
      <c r="F636" s="83"/>
      <c r="G636" s="66">
        <f>G637</f>
        <v>21140103.310000002</v>
      </c>
      <c r="H636" s="66">
        <f>H637</f>
        <v>21140103.310000002</v>
      </c>
      <c r="I636" s="104"/>
    </row>
    <row r="637" spans="1:9" s="105" customFormat="1">
      <c r="A637" s="151" t="s">
        <v>686</v>
      </c>
      <c r="B637" s="86">
        <v>793</v>
      </c>
      <c r="C637" s="83" t="s">
        <v>28</v>
      </c>
      <c r="D637" s="83" t="s">
        <v>93</v>
      </c>
      <c r="E637" s="83" t="s">
        <v>524</v>
      </c>
      <c r="F637" s="83"/>
      <c r="G637" s="66">
        <f>G638+G656+G664+G672+G680</f>
        <v>21140103.310000002</v>
      </c>
      <c r="H637" s="66">
        <f>H638+H656+H664+H672+H680</f>
        <v>21140103.310000002</v>
      </c>
      <c r="I637" s="104"/>
    </row>
    <row r="638" spans="1:9" s="105" customFormat="1" ht="25.5">
      <c r="A638" s="85" t="s">
        <v>126</v>
      </c>
      <c r="B638" s="86">
        <v>793</v>
      </c>
      <c r="C638" s="83" t="s">
        <v>28</v>
      </c>
      <c r="D638" s="83" t="s">
        <v>93</v>
      </c>
      <c r="E638" s="83" t="s">
        <v>525</v>
      </c>
      <c r="F638" s="83"/>
      <c r="G638" s="66">
        <f>G639+G643+G648+G646</f>
        <v>16634703.310000002</v>
      </c>
      <c r="H638" s="66">
        <f>H639+H643+H648+H646</f>
        <v>16634703.310000002</v>
      </c>
      <c r="I638" s="104"/>
    </row>
    <row r="639" spans="1:9" s="105" customFormat="1" ht="63.75">
      <c r="A639" s="85" t="s">
        <v>678</v>
      </c>
      <c r="B639" s="86">
        <v>793</v>
      </c>
      <c r="C639" s="83" t="s">
        <v>28</v>
      </c>
      <c r="D639" s="83" t="s">
        <v>93</v>
      </c>
      <c r="E639" s="83" t="s">
        <v>525</v>
      </c>
      <c r="F639" s="83" t="s">
        <v>99</v>
      </c>
      <c r="G639" s="66">
        <f>G640</f>
        <v>15167555.800000001</v>
      </c>
      <c r="H639" s="66">
        <f>H640</f>
        <v>15167555.800000001</v>
      </c>
      <c r="I639" s="104"/>
    </row>
    <row r="640" spans="1:9" s="105" customFormat="1" ht="25.5">
      <c r="A640" s="85" t="s">
        <v>97</v>
      </c>
      <c r="B640" s="86">
        <v>793</v>
      </c>
      <c r="C640" s="83" t="s">
        <v>28</v>
      </c>
      <c r="D640" s="83" t="s">
        <v>93</v>
      </c>
      <c r="E640" s="83" t="s">
        <v>525</v>
      </c>
      <c r="F640" s="83" t="s">
        <v>100</v>
      </c>
      <c r="G640" s="66">
        <v>15167555.800000001</v>
      </c>
      <c r="H640" s="66">
        <v>15167555.800000001</v>
      </c>
      <c r="I640" s="104"/>
    </row>
    <row r="641" spans="1:9" s="105" customFormat="1" ht="38.25" hidden="1">
      <c r="A641" s="85" t="s">
        <v>98</v>
      </c>
      <c r="B641" s="86">
        <v>793</v>
      </c>
      <c r="C641" s="83" t="s">
        <v>28</v>
      </c>
      <c r="D641" s="83" t="s">
        <v>93</v>
      </c>
      <c r="E641" s="83" t="s">
        <v>525</v>
      </c>
      <c r="F641" s="83" t="s">
        <v>101</v>
      </c>
      <c r="G641" s="66"/>
      <c r="H641" s="66"/>
      <c r="I641" s="104"/>
    </row>
    <row r="642" spans="1:9" s="105" customFormat="1" ht="38.25" hidden="1">
      <c r="A642" s="85" t="s">
        <v>102</v>
      </c>
      <c r="B642" s="86">
        <v>793</v>
      </c>
      <c r="C642" s="83" t="s">
        <v>28</v>
      </c>
      <c r="D642" s="83" t="s">
        <v>93</v>
      </c>
      <c r="E642" s="83" t="s">
        <v>525</v>
      </c>
      <c r="F642" s="83" t="s">
        <v>103</v>
      </c>
      <c r="G642" s="66"/>
      <c r="H642" s="66"/>
      <c r="I642" s="104"/>
    </row>
    <row r="643" spans="1:9" s="105" customFormat="1" ht="25.5">
      <c r="A643" s="85" t="s">
        <v>684</v>
      </c>
      <c r="B643" s="86">
        <v>793</v>
      </c>
      <c r="C643" s="83" t="s">
        <v>28</v>
      </c>
      <c r="D643" s="83" t="s">
        <v>93</v>
      </c>
      <c r="E643" s="83" t="s">
        <v>525</v>
      </c>
      <c r="F643" s="83" t="s">
        <v>52</v>
      </c>
      <c r="G643" s="66">
        <f>G644</f>
        <v>1023491.33</v>
      </c>
      <c r="H643" s="66">
        <f>H644</f>
        <v>1023491.33</v>
      </c>
      <c r="I643" s="104"/>
    </row>
    <row r="644" spans="1:9" s="105" customFormat="1" ht="38.25">
      <c r="A644" s="85" t="s">
        <v>53</v>
      </c>
      <c r="B644" s="86">
        <v>793</v>
      </c>
      <c r="C644" s="83" t="s">
        <v>28</v>
      </c>
      <c r="D644" s="83" t="s">
        <v>93</v>
      </c>
      <c r="E644" s="83" t="s">
        <v>525</v>
      </c>
      <c r="F644" s="83" t="s">
        <v>54</v>
      </c>
      <c r="G644" s="66">
        <v>1023491.33</v>
      </c>
      <c r="H644" s="66">
        <v>1023491.33</v>
      </c>
      <c r="I644" s="104"/>
    </row>
    <row r="645" spans="1:9" s="105" customFormat="1" ht="38.25" hidden="1">
      <c r="A645" s="85" t="s">
        <v>685</v>
      </c>
      <c r="B645" s="86">
        <v>793</v>
      </c>
      <c r="C645" s="83" t="s">
        <v>28</v>
      </c>
      <c r="D645" s="83" t="s">
        <v>93</v>
      </c>
      <c r="E645" s="83" t="s">
        <v>525</v>
      </c>
      <c r="F645" s="83" t="s">
        <v>55</v>
      </c>
      <c r="G645" s="66"/>
      <c r="H645" s="66"/>
      <c r="I645" s="104"/>
    </row>
    <row r="646" spans="1:9" s="105" customFormat="1" ht="25.5">
      <c r="A646" s="85" t="s">
        <v>369</v>
      </c>
      <c r="B646" s="86">
        <v>793</v>
      </c>
      <c r="C646" s="83" t="s">
        <v>28</v>
      </c>
      <c r="D646" s="83" t="s">
        <v>93</v>
      </c>
      <c r="E646" s="83" t="s">
        <v>525</v>
      </c>
      <c r="F646" s="83" t="s">
        <v>370</v>
      </c>
      <c r="G646" s="66">
        <f>G647</f>
        <v>50770.3</v>
      </c>
      <c r="H646" s="66">
        <f>H647</f>
        <v>50770.3</v>
      </c>
      <c r="I646" s="104"/>
    </row>
    <row r="647" spans="1:9" s="105" customFormat="1" ht="25.5">
      <c r="A647" s="85" t="s">
        <v>371</v>
      </c>
      <c r="B647" s="86">
        <v>793</v>
      </c>
      <c r="C647" s="83" t="s">
        <v>28</v>
      </c>
      <c r="D647" s="83" t="s">
        <v>93</v>
      </c>
      <c r="E647" s="83" t="s">
        <v>525</v>
      </c>
      <c r="F647" s="83" t="s">
        <v>372</v>
      </c>
      <c r="G647" s="66">
        <v>50770.3</v>
      </c>
      <c r="H647" s="66">
        <v>50770.3</v>
      </c>
      <c r="I647" s="104"/>
    </row>
    <row r="648" spans="1:9" s="105" customFormat="1">
      <c r="A648" s="85" t="s">
        <v>104</v>
      </c>
      <c r="B648" s="86">
        <v>793</v>
      </c>
      <c r="C648" s="83" t="s">
        <v>28</v>
      </c>
      <c r="D648" s="83" t="s">
        <v>93</v>
      </c>
      <c r="E648" s="83" t="s">
        <v>525</v>
      </c>
      <c r="F648" s="83" t="s">
        <v>105</v>
      </c>
      <c r="G648" s="66">
        <f>G649+G650</f>
        <v>392885.88</v>
      </c>
      <c r="H648" s="66">
        <f>H649+H650</f>
        <v>392885.88</v>
      </c>
      <c r="I648" s="104"/>
    </row>
    <row r="649" spans="1:9" s="105" customFormat="1" hidden="1">
      <c r="A649" s="85" t="s">
        <v>692</v>
      </c>
      <c r="B649" s="86">
        <v>793</v>
      </c>
      <c r="C649" s="83" t="s">
        <v>28</v>
      </c>
      <c r="D649" s="83" t="s">
        <v>93</v>
      </c>
      <c r="E649" s="83" t="s">
        <v>525</v>
      </c>
      <c r="F649" s="83" t="s">
        <v>691</v>
      </c>
      <c r="G649" s="66"/>
      <c r="H649" s="66"/>
      <c r="I649" s="104"/>
    </row>
    <row r="650" spans="1:9" s="105" customFormat="1">
      <c r="A650" s="85" t="s">
        <v>360</v>
      </c>
      <c r="B650" s="86">
        <v>793</v>
      </c>
      <c r="C650" s="83" t="s">
        <v>28</v>
      </c>
      <c r="D650" s="83" t="s">
        <v>93</v>
      </c>
      <c r="E650" s="83" t="s">
        <v>525</v>
      </c>
      <c r="F650" s="83" t="s">
        <v>108</v>
      </c>
      <c r="G650" s="66">
        <v>392885.88</v>
      </c>
      <c r="H650" s="66">
        <v>392885.88</v>
      </c>
      <c r="I650" s="104"/>
    </row>
    <row r="651" spans="1:9" ht="25.5" hidden="1" customHeight="1">
      <c r="A651" s="85" t="s">
        <v>109</v>
      </c>
      <c r="B651" s="86">
        <v>793</v>
      </c>
      <c r="C651" s="83" t="s">
        <v>28</v>
      </c>
      <c r="D651" s="83" t="s">
        <v>93</v>
      </c>
      <c r="E651" s="83" t="s">
        <v>525</v>
      </c>
      <c r="F651" s="83" t="s">
        <v>110</v>
      </c>
      <c r="G651" s="66"/>
      <c r="H651" s="66"/>
    </row>
    <row r="652" spans="1:9" ht="23.25" hidden="1" customHeight="1">
      <c r="A652" s="85" t="s">
        <v>128</v>
      </c>
      <c r="B652" s="86">
        <v>793</v>
      </c>
      <c r="C652" s="83" t="s">
        <v>28</v>
      </c>
      <c r="D652" s="83" t="s">
        <v>93</v>
      </c>
      <c r="E652" s="83" t="s">
        <v>525</v>
      </c>
      <c r="F652" s="83" t="s">
        <v>129</v>
      </c>
      <c r="G652" s="66"/>
      <c r="H652" s="66"/>
    </row>
    <row r="653" spans="1:9" s="145" customFormat="1" ht="51" hidden="1">
      <c r="A653" s="155" t="s">
        <v>694</v>
      </c>
      <c r="B653" s="142">
        <v>793</v>
      </c>
      <c r="C653" s="108" t="s">
        <v>28</v>
      </c>
      <c r="D653" s="108" t="s">
        <v>93</v>
      </c>
      <c r="E653" s="108" t="s">
        <v>695</v>
      </c>
      <c r="F653" s="108" t="s">
        <v>43</v>
      </c>
      <c r="G653" s="156"/>
      <c r="H653" s="156"/>
      <c r="I653" s="144"/>
    </row>
    <row r="654" spans="1:9" s="145" customFormat="1" ht="25.5" hidden="1">
      <c r="A654" s="85" t="s">
        <v>675</v>
      </c>
      <c r="B654" s="86">
        <v>793</v>
      </c>
      <c r="C654" s="83" t="s">
        <v>28</v>
      </c>
      <c r="D654" s="83" t="s">
        <v>93</v>
      </c>
      <c r="E654" s="83" t="s">
        <v>676</v>
      </c>
      <c r="F654" s="108"/>
      <c r="G654" s="156"/>
      <c r="H654" s="156"/>
      <c r="I654" s="144"/>
    </row>
    <row r="655" spans="1:9" s="73" customFormat="1" ht="38.25" hidden="1">
      <c r="A655" s="85" t="s">
        <v>696</v>
      </c>
      <c r="B655" s="86">
        <v>793</v>
      </c>
      <c r="C655" s="83" t="s">
        <v>28</v>
      </c>
      <c r="D655" s="83" t="s">
        <v>93</v>
      </c>
      <c r="E655" s="83" t="s">
        <v>697</v>
      </c>
      <c r="F655" s="83"/>
      <c r="G655" s="66"/>
      <c r="H655" s="66"/>
      <c r="I655" s="72"/>
    </row>
    <row r="656" spans="1:9" s="73" customFormat="1" ht="25.5">
      <c r="A656" s="85" t="s">
        <v>698</v>
      </c>
      <c r="B656" s="86">
        <v>793</v>
      </c>
      <c r="C656" s="83" t="s">
        <v>28</v>
      </c>
      <c r="D656" s="83" t="s">
        <v>93</v>
      </c>
      <c r="E656" s="83" t="s">
        <v>314</v>
      </c>
      <c r="F656" s="83"/>
      <c r="G656" s="66">
        <f>G657+G661</f>
        <v>249700</v>
      </c>
      <c r="H656" s="66">
        <f>H657+H661</f>
        <v>249700</v>
      </c>
      <c r="I656" s="72"/>
    </row>
    <row r="657" spans="1:9" s="73" customFormat="1" ht="63.75">
      <c r="A657" s="85" t="s">
        <v>678</v>
      </c>
      <c r="B657" s="86">
        <v>793</v>
      </c>
      <c r="C657" s="83" t="s">
        <v>28</v>
      </c>
      <c r="D657" s="83" t="s">
        <v>93</v>
      </c>
      <c r="E657" s="83" t="s">
        <v>314</v>
      </c>
      <c r="F657" s="83" t="s">
        <v>99</v>
      </c>
      <c r="G657" s="66">
        <f>G658</f>
        <v>195332.27</v>
      </c>
      <c r="H657" s="66">
        <f>H658</f>
        <v>195332.27</v>
      </c>
      <c r="I657" s="72"/>
    </row>
    <row r="658" spans="1:9" s="73" customFormat="1" ht="25.5">
      <c r="A658" s="85" t="s">
        <v>97</v>
      </c>
      <c r="B658" s="86">
        <v>793</v>
      </c>
      <c r="C658" s="83" t="s">
        <v>28</v>
      </c>
      <c r="D658" s="83" t="s">
        <v>93</v>
      </c>
      <c r="E658" s="83" t="s">
        <v>314</v>
      </c>
      <c r="F658" s="83" t="s">
        <v>100</v>
      </c>
      <c r="G658" s="66">
        <v>195332.27</v>
      </c>
      <c r="H658" s="66">
        <v>195332.27</v>
      </c>
      <c r="I658" s="72"/>
    </row>
    <row r="659" spans="1:9" s="73" customFormat="1" ht="38.25" hidden="1">
      <c r="A659" s="85" t="s">
        <v>98</v>
      </c>
      <c r="B659" s="86">
        <v>793</v>
      </c>
      <c r="C659" s="83" t="s">
        <v>28</v>
      </c>
      <c r="D659" s="83" t="s">
        <v>93</v>
      </c>
      <c r="E659" s="83" t="s">
        <v>526</v>
      </c>
      <c r="F659" s="83" t="s">
        <v>101</v>
      </c>
      <c r="G659" s="66"/>
      <c r="H659" s="66"/>
      <c r="I659" s="72"/>
    </row>
    <row r="660" spans="1:9" s="73" customFormat="1" ht="38.25" hidden="1">
      <c r="A660" s="85" t="s">
        <v>102</v>
      </c>
      <c r="B660" s="86">
        <v>793</v>
      </c>
      <c r="C660" s="83" t="s">
        <v>28</v>
      </c>
      <c r="D660" s="83" t="s">
        <v>93</v>
      </c>
      <c r="E660" s="83" t="s">
        <v>526</v>
      </c>
      <c r="F660" s="83" t="s">
        <v>103</v>
      </c>
      <c r="G660" s="66"/>
      <c r="H660" s="66"/>
      <c r="I660" s="72"/>
    </row>
    <row r="661" spans="1:9" s="73" customFormat="1" ht="25.5">
      <c r="A661" s="85" t="s">
        <v>684</v>
      </c>
      <c r="B661" s="86">
        <v>793</v>
      </c>
      <c r="C661" s="83" t="s">
        <v>28</v>
      </c>
      <c r="D661" s="83" t="s">
        <v>93</v>
      </c>
      <c r="E661" s="83" t="s">
        <v>314</v>
      </c>
      <c r="F661" s="83" t="s">
        <v>52</v>
      </c>
      <c r="G661" s="66">
        <f>G662</f>
        <v>54367.73</v>
      </c>
      <c r="H661" s="66">
        <f>H662</f>
        <v>54367.73</v>
      </c>
      <c r="I661" s="72"/>
    </row>
    <row r="662" spans="1:9" s="73" customFormat="1" ht="38.25">
      <c r="A662" s="85" t="s">
        <v>53</v>
      </c>
      <c r="B662" s="86">
        <v>793</v>
      </c>
      <c r="C662" s="83" t="s">
        <v>28</v>
      </c>
      <c r="D662" s="83" t="s">
        <v>93</v>
      </c>
      <c r="E662" s="83" t="s">
        <v>314</v>
      </c>
      <c r="F662" s="83" t="s">
        <v>54</v>
      </c>
      <c r="G662" s="66">
        <v>54367.73</v>
      </c>
      <c r="H662" s="66">
        <v>54367.73</v>
      </c>
      <c r="I662" s="72"/>
    </row>
    <row r="663" spans="1:9" s="73" customFormat="1" ht="38.25" hidden="1">
      <c r="A663" s="85" t="s">
        <v>685</v>
      </c>
      <c r="B663" s="86">
        <v>793</v>
      </c>
      <c r="C663" s="83" t="s">
        <v>28</v>
      </c>
      <c r="D663" s="83" t="s">
        <v>93</v>
      </c>
      <c r="E663" s="83" t="s">
        <v>526</v>
      </c>
      <c r="F663" s="83" t="s">
        <v>55</v>
      </c>
      <c r="G663" s="66"/>
      <c r="H663" s="66"/>
      <c r="I663" s="72"/>
    </row>
    <row r="664" spans="1:9" ht="41.25" customHeight="1">
      <c r="A664" s="85" t="s">
        <v>703</v>
      </c>
      <c r="B664" s="86">
        <v>793</v>
      </c>
      <c r="C664" s="83" t="s">
        <v>28</v>
      </c>
      <c r="D664" s="83" t="s">
        <v>93</v>
      </c>
      <c r="E664" s="83" t="s">
        <v>313</v>
      </c>
      <c r="F664" s="83"/>
      <c r="G664" s="66">
        <f>G665+G669</f>
        <v>999000</v>
      </c>
      <c r="H664" s="66">
        <f>H665+H669</f>
        <v>999000</v>
      </c>
    </row>
    <row r="665" spans="1:9" ht="63.75">
      <c r="A665" s="85" t="s">
        <v>678</v>
      </c>
      <c r="B665" s="86">
        <v>793</v>
      </c>
      <c r="C665" s="83" t="s">
        <v>28</v>
      </c>
      <c r="D665" s="83" t="s">
        <v>93</v>
      </c>
      <c r="E665" s="83" t="s">
        <v>313</v>
      </c>
      <c r="F665" s="83" t="s">
        <v>99</v>
      </c>
      <c r="G665" s="66">
        <f>G666</f>
        <v>912974.61</v>
      </c>
      <c r="H665" s="66">
        <f>H666</f>
        <v>912974.61</v>
      </c>
    </row>
    <row r="666" spans="1:9" ht="25.5" customHeight="1">
      <c r="A666" s="85" t="s">
        <v>97</v>
      </c>
      <c r="B666" s="86">
        <v>793</v>
      </c>
      <c r="C666" s="83" t="s">
        <v>28</v>
      </c>
      <c r="D666" s="83" t="s">
        <v>93</v>
      </c>
      <c r="E666" s="83" t="s">
        <v>313</v>
      </c>
      <c r="F666" s="83" t="s">
        <v>100</v>
      </c>
      <c r="G666" s="66">
        <v>912974.61</v>
      </c>
      <c r="H666" s="66">
        <v>912974.61</v>
      </c>
    </row>
    <row r="667" spans="1:9" ht="25.5" hidden="1" customHeight="1">
      <c r="A667" s="85" t="s">
        <v>98</v>
      </c>
      <c r="B667" s="86">
        <v>793</v>
      </c>
      <c r="C667" s="83" t="s">
        <v>28</v>
      </c>
      <c r="D667" s="83" t="s">
        <v>93</v>
      </c>
      <c r="E667" s="83" t="s">
        <v>313</v>
      </c>
      <c r="F667" s="83" t="s">
        <v>101</v>
      </c>
      <c r="G667" s="66"/>
      <c r="H667" s="66"/>
    </row>
    <row r="668" spans="1:9" ht="25.5" hidden="1" customHeight="1">
      <c r="A668" s="85" t="s">
        <v>102</v>
      </c>
      <c r="B668" s="86">
        <v>793</v>
      </c>
      <c r="C668" s="83" t="s">
        <v>28</v>
      </c>
      <c r="D668" s="83" t="s">
        <v>93</v>
      </c>
      <c r="E668" s="83" t="s">
        <v>313</v>
      </c>
      <c r="F668" s="83" t="s">
        <v>103</v>
      </c>
      <c r="G668" s="66"/>
      <c r="H668" s="66"/>
    </row>
    <row r="669" spans="1:9" ht="19.5" customHeight="1">
      <c r="A669" s="85" t="s">
        <v>684</v>
      </c>
      <c r="B669" s="86">
        <v>793</v>
      </c>
      <c r="C669" s="83" t="s">
        <v>28</v>
      </c>
      <c r="D669" s="83" t="s">
        <v>93</v>
      </c>
      <c r="E669" s="83" t="s">
        <v>313</v>
      </c>
      <c r="F669" s="83" t="s">
        <v>52</v>
      </c>
      <c r="G669" s="66">
        <f>G670</f>
        <v>86025.39</v>
      </c>
      <c r="H669" s="66">
        <f>H670</f>
        <v>86025.39</v>
      </c>
    </row>
    <row r="670" spans="1:9" ht="25.5" customHeight="1">
      <c r="A670" s="85" t="s">
        <v>53</v>
      </c>
      <c r="B670" s="86">
        <v>793</v>
      </c>
      <c r="C670" s="83" t="s">
        <v>28</v>
      </c>
      <c r="D670" s="83" t="s">
        <v>93</v>
      </c>
      <c r="E670" s="83" t="s">
        <v>313</v>
      </c>
      <c r="F670" s="83" t="s">
        <v>54</v>
      </c>
      <c r="G670" s="66">
        <v>86025.39</v>
      </c>
      <c r="H670" s="66">
        <v>86025.39</v>
      </c>
    </row>
    <row r="671" spans="1:9" ht="25.5" hidden="1" customHeight="1">
      <c r="A671" s="85" t="s">
        <v>685</v>
      </c>
      <c r="B671" s="86">
        <v>793</v>
      </c>
      <c r="C671" s="83" t="s">
        <v>28</v>
      </c>
      <c r="D671" s="83" t="s">
        <v>93</v>
      </c>
      <c r="E671" s="83" t="s">
        <v>527</v>
      </c>
      <c r="F671" s="83" t="s">
        <v>55</v>
      </c>
      <c r="G671" s="66"/>
      <c r="H671" s="66"/>
    </row>
    <row r="672" spans="1:9" ht="31.5" customHeight="1">
      <c r="A672" s="85" t="s">
        <v>705</v>
      </c>
      <c r="B672" s="86">
        <v>793</v>
      </c>
      <c r="C672" s="83" t="s">
        <v>28</v>
      </c>
      <c r="D672" s="83" t="s">
        <v>93</v>
      </c>
      <c r="E672" s="83" t="s">
        <v>315</v>
      </c>
      <c r="F672" s="83"/>
      <c r="G672" s="66">
        <f>G673+G677</f>
        <v>3246700</v>
      </c>
      <c r="H672" s="66">
        <f>H673+H677</f>
        <v>3246700</v>
      </c>
    </row>
    <row r="673" spans="1:9" ht="63.75">
      <c r="A673" s="85" t="s">
        <v>678</v>
      </c>
      <c r="B673" s="86">
        <v>793</v>
      </c>
      <c r="C673" s="83" t="s">
        <v>28</v>
      </c>
      <c r="D673" s="83" t="s">
        <v>93</v>
      </c>
      <c r="E673" s="83" t="s">
        <v>315</v>
      </c>
      <c r="F673" s="83" t="s">
        <v>99</v>
      </c>
      <c r="G673" s="66">
        <f>G674</f>
        <v>2305404.23</v>
      </c>
      <c r="H673" s="66">
        <f>H674</f>
        <v>2305404.23</v>
      </c>
    </row>
    <row r="674" spans="1:9" ht="25.5" customHeight="1">
      <c r="A674" s="85" t="s">
        <v>97</v>
      </c>
      <c r="B674" s="86">
        <v>793</v>
      </c>
      <c r="C674" s="83" t="s">
        <v>28</v>
      </c>
      <c r="D674" s="83" t="s">
        <v>93</v>
      </c>
      <c r="E674" s="83" t="s">
        <v>315</v>
      </c>
      <c r="F674" s="83" t="s">
        <v>100</v>
      </c>
      <c r="G674" s="66">
        <v>2305404.23</v>
      </c>
      <c r="H674" s="66">
        <v>2305404.23</v>
      </c>
    </row>
    <row r="675" spans="1:9" ht="25.5" hidden="1" customHeight="1">
      <c r="A675" s="85" t="s">
        <v>98</v>
      </c>
      <c r="B675" s="86">
        <v>793</v>
      </c>
      <c r="C675" s="83" t="s">
        <v>28</v>
      </c>
      <c r="D675" s="83" t="s">
        <v>93</v>
      </c>
      <c r="E675" s="83" t="s">
        <v>528</v>
      </c>
      <c r="F675" s="83" t="s">
        <v>101</v>
      </c>
      <c r="G675" s="66"/>
      <c r="H675" s="66"/>
    </row>
    <row r="676" spans="1:9" ht="25.5" hidden="1" customHeight="1">
      <c r="A676" s="85" t="s">
        <v>102</v>
      </c>
      <c r="B676" s="86">
        <v>793</v>
      </c>
      <c r="C676" s="83" t="s">
        <v>28</v>
      </c>
      <c r="D676" s="83" t="s">
        <v>93</v>
      </c>
      <c r="E676" s="83" t="s">
        <v>528</v>
      </c>
      <c r="F676" s="83" t="s">
        <v>103</v>
      </c>
      <c r="G676" s="66"/>
      <c r="H676" s="66"/>
    </row>
    <row r="677" spans="1:9" ht="25.5" customHeight="1">
      <c r="A677" s="85" t="s">
        <v>684</v>
      </c>
      <c r="B677" s="86">
        <v>793</v>
      </c>
      <c r="C677" s="83" t="s">
        <v>28</v>
      </c>
      <c r="D677" s="83" t="s">
        <v>93</v>
      </c>
      <c r="E677" s="83" t="s">
        <v>315</v>
      </c>
      <c r="F677" s="83" t="s">
        <v>52</v>
      </c>
      <c r="G677" s="66">
        <f>G678</f>
        <v>941295.77</v>
      </c>
      <c r="H677" s="66">
        <f>H678</f>
        <v>941295.77</v>
      </c>
    </row>
    <row r="678" spans="1:9" ht="25.5" customHeight="1">
      <c r="A678" s="85" t="s">
        <v>53</v>
      </c>
      <c r="B678" s="86">
        <v>793</v>
      </c>
      <c r="C678" s="83" t="s">
        <v>28</v>
      </c>
      <c r="D678" s="83" t="s">
        <v>93</v>
      </c>
      <c r="E678" s="83" t="s">
        <v>315</v>
      </c>
      <c r="F678" s="83" t="s">
        <v>54</v>
      </c>
      <c r="G678" s="66">
        <v>941295.77</v>
      </c>
      <c r="H678" s="66">
        <v>941295.77</v>
      </c>
    </row>
    <row r="679" spans="1:9" ht="25.5" hidden="1" customHeight="1">
      <c r="A679" s="85" t="s">
        <v>685</v>
      </c>
      <c r="B679" s="86">
        <v>793</v>
      </c>
      <c r="C679" s="83" t="s">
        <v>28</v>
      </c>
      <c r="D679" s="83" t="s">
        <v>93</v>
      </c>
      <c r="E679" s="83" t="s">
        <v>528</v>
      </c>
      <c r="F679" s="83" t="s">
        <v>55</v>
      </c>
      <c r="G679" s="66"/>
      <c r="H679" s="66"/>
    </row>
    <row r="680" spans="1:9" s="105" customFormat="1" ht="63.75">
      <c r="A680" s="85" t="s">
        <v>706</v>
      </c>
      <c r="B680" s="86">
        <v>793</v>
      </c>
      <c r="C680" s="83" t="s">
        <v>28</v>
      </c>
      <c r="D680" s="83" t="s">
        <v>93</v>
      </c>
      <c r="E680" s="83" t="s">
        <v>316</v>
      </c>
      <c r="F680" s="83"/>
      <c r="G680" s="66">
        <f>G683</f>
        <v>10000</v>
      </c>
      <c r="H680" s="66">
        <f>H683</f>
        <v>10000</v>
      </c>
      <c r="I680" s="104"/>
    </row>
    <row r="681" spans="1:9" s="105" customFormat="1" ht="51" hidden="1" customHeight="1">
      <c r="A681" s="85" t="s">
        <v>678</v>
      </c>
      <c r="B681" s="86">
        <v>793</v>
      </c>
      <c r="C681" s="83" t="s">
        <v>28</v>
      </c>
      <c r="D681" s="83" t="s">
        <v>93</v>
      </c>
      <c r="E681" s="83" t="s">
        <v>316</v>
      </c>
      <c r="F681" s="83" t="s">
        <v>99</v>
      </c>
      <c r="G681" s="66"/>
      <c r="H681" s="66"/>
      <c r="I681" s="104"/>
    </row>
    <row r="682" spans="1:9" s="105" customFormat="1" ht="25.5" hidden="1">
      <c r="A682" s="85" t="s">
        <v>97</v>
      </c>
      <c r="B682" s="86">
        <v>793</v>
      </c>
      <c r="C682" s="83" t="s">
        <v>28</v>
      </c>
      <c r="D682" s="83" t="s">
        <v>93</v>
      </c>
      <c r="E682" s="83" t="s">
        <v>316</v>
      </c>
      <c r="F682" s="83" t="s">
        <v>100</v>
      </c>
      <c r="G682" s="66"/>
      <c r="H682" s="66"/>
      <c r="I682" s="104"/>
    </row>
    <row r="683" spans="1:9" s="105" customFormat="1" ht="25.5">
      <c r="A683" s="85" t="s">
        <v>684</v>
      </c>
      <c r="B683" s="86">
        <v>793</v>
      </c>
      <c r="C683" s="83" t="s">
        <v>28</v>
      </c>
      <c r="D683" s="83" t="s">
        <v>93</v>
      </c>
      <c r="E683" s="83" t="s">
        <v>316</v>
      </c>
      <c r="F683" s="83" t="s">
        <v>52</v>
      </c>
      <c r="G683" s="66">
        <f>G684</f>
        <v>10000</v>
      </c>
      <c r="H683" s="66">
        <f>H684</f>
        <v>10000</v>
      </c>
      <c r="I683" s="104"/>
    </row>
    <row r="684" spans="1:9" s="105" customFormat="1" ht="38.25">
      <c r="A684" s="85" t="s">
        <v>53</v>
      </c>
      <c r="B684" s="86">
        <v>793</v>
      </c>
      <c r="C684" s="83" t="s">
        <v>28</v>
      </c>
      <c r="D684" s="83" t="s">
        <v>93</v>
      </c>
      <c r="E684" s="83" t="s">
        <v>316</v>
      </c>
      <c r="F684" s="83" t="s">
        <v>54</v>
      </c>
      <c r="G684" s="66">
        <v>10000</v>
      </c>
      <c r="H684" s="66">
        <v>10000</v>
      </c>
      <c r="I684" s="104"/>
    </row>
    <row r="685" spans="1:9" s="105" customFormat="1">
      <c r="A685" s="85" t="s">
        <v>600</v>
      </c>
      <c r="B685" s="86">
        <v>793</v>
      </c>
      <c r="C685" s="83" t="s">
        <v>28</v>
      </c>
      <c r="D685" s="83" t="s">
        <v>402</v>
      </c>
      <c r="E685" s="83"/>
      <c r="F685" s="83"/>
      <c r="G685" s="66">
        <f t="shared" ref="G685:H688" si="26">G686</f>
        <v>140600</v>
      </c>
      <c r="H685" s="66">
        <f t="shared" si="26"/>
        <v>140600</v>
      </c>
      <c r="I685" s="104"/>
    </row>
    <row r="686" spans="1:9" s="105" customFormat="1" ht="25.5">
      <c r="A686" s="85" t="s">
        <v>601</v>
      </c>
      <c r="B686" s="86">
        <v>793</v>
      </c>
      <c r="C686" s="83" t="s">
        <v>28</v>
      </c>
      <c r="D686" s="83" t="s">
        <v>402</v>
      </c>
      <c r="E686" s="83" t="s">
        <v>602</v>
      </c>
      <c r="F686" s="83"/>
      <c r="G686" s="66">
        <f t="shared" si="26"/>
        <v>140600</v>
      </c>
      <c r="H686" s="66">
        <f t="shared" si="26"/>
        <v>140600</v>
      </c>
      <c r="I686" s="104"/>
    </row>
    <row r="687" spans="1:9" s="105" customFormat="1" ht="51">
      <c r="A687" s="85" t="s">
        <v>606</v>
      </c>
      <c r="B687" s="86">
        <v>793</v>
      </c>
      <c r="C687" s="83" t="s">
        <v>28</v>
      </c>
      <c r="D687" s="83" t="s">
        <v>402</v>
      </c>
      <c r="E687" s="83" t="s">
        <v>320</v>
      </c>
      <c r="F687" s="83"/>
      <c r="G687" s="66">
        <f t="shared" si="26"/>
        <v>140600</v>
      </c>
      <c r="H687" s="66">
        <f t="shared" si="26"/>
        <v>140600</v>
      </c>
      <c r="I687" s="104"/>
    </row>
    <row r="688" spans="1:9" s="105" customFormat="1" ht="25.5">
      <c r="A688" s="85" t="s">
        <v>684</v>
      </c>
      <c r="B688" s="86">
        <v>793</v>
      </c>
      <c r="C688" s="83" t="s">
        <v>28</v>
      </c>
      <c r="D688" s="83" t="s">
        <v>402</v>
      </c>
      <c r="E688" s="83" t="s">
        <v>320</v>
      </c>
      <c r="F688" s="83" t="s">
        <v>52</v>
      </c>
      <c r="G688" s="66">
        <f t="shared" si="26"/>
        <v>140600</v>
      </c>
      <c r="H688" s="66">
        <f t="shared" si="26"/>
        <v>140600</v>
      </c>
      <c r="I688" s="104"/>
    </row>
    <row r="689" spans="1:9" s="105" customFormat="1" ht="38.25">
      <c r="A689" s="85" t="s">
        <v>53</v>
      </c>
      <c r="B689" s="86">
        <v>793</v>
      </c>
      <c r="C689" s="83" t="s">
        <v>28</v>
      </c>
      <c r="D689" s="83" t="s">
        <v>402</v>
      </c>
      <c r="E689" s="83" t="s">
        <v>320</v>
      </c>
      <c r="F689" s="83" t="s">
        <v>54</v>
      </c>
      <c r="G689" s="66">
        <v>140600</v>
      </c>
      <c r="H689" s="66">
        <v>140600</v>
      </c>
      <c r="I689" s="104"/>
    </row>
    <row r="690" spans="1:9" s="105" customFormat="1" ht="25.5">
      <c r="A690" s="85" t="s">
        <v>281</v>
      </c>
      <c r="B690" s="86">
        <v>793</v>
      </c>
      <c r="C690" s="83" t="s">
        <v>28</v>
      </c>
      <c r="D690" s="83" t="s">
        <v>37</v>
      </c>
      <c r="E690" s="83"/>
      <c r="F690" s="83"/>
      <c r="G690" s="66">
        <f t="shared" ref="G690:H693" si="27">G691</f>
        <v>1829372</v>
      </c>
      <c r="H690" s="66">
        <f t="shared" si="27"/>
        <v>1829372</v>
      </c>
      <c r="I690" s="104"/>
    </row>
    <row r="691" spans="1:9" s="105" customFormat="1" ht="25.5">
      <c r="A691" s="85" t="s">
        <v>391</v>
      </c>
      <c r="B691" s="86">
        <v>793</v>
      </c>
      <c r="C691" s="83" t="s">
        <v>28</v>
      </c>
      <c r="D691" s="83" t="s">
        <v>37</v>
      </c>
      <c r="E691" s="83" t="s">
        <v>280</v>
      </c>
      <c r="F691" s="83"/>
      <c r="G691" s="66">
        <f t="shared" si="27"/>
        <v>1829372</v>
      </c>
      <c r="H691" s="66">
        <f t="shared" si="27"/>
        <v>1829372</v>
      </c>
      <c r="I691" s="104"/>
    </row>
    <row r="692" spans="1:9" s="105" customFormat="1" ht="25.5">
      <c r="A692" s="85" t="s">
        <v>282</v>
      </c>
      <c r="B692" s="86">
        <v>793</v>
      </c>
      <c r="C692" s="83" t="s">
        <v>28</v>
      </c>
      <c r="D692" s="83" t="s">
        <v>37</v>
      </c>
      <c r="E692" s="83" t="s">
        <v>279</v>
      </c>
      <c r="F692" s="83"/>
      <c r="G692" s="66">
        <f t="shared" si="27"/>
        <v>1829372</v>
      </c>
      <c r="H692" s="66">
        <f t="shared" si="27"/>
        <v>1829372</v>
      </c>
      <c r="I692" s="104"/>
    </row>
    <row r="693" spans="1:9" s="105" customFormat="1">
      <c r="A693" s="85" t="s">
        <v>104</v>
      </c>
      <c r="B693" s="86">
        <v>793</v>
      </c>
      <c r="C693" s="83" t="s">
        <v>28</v>
      </c>
      <c r="D693" s="83" t="s">
        <v>37</v>
      </c>
      <c r="E693" s="83" t="s">
        <v>279</v>
      </c>
      <c r="F693" s="83" t="s">
        <v>105</v>
      </c>
      <c r="G693" s="66">
        <f t="shared" si="27"/>
        <v>1829372</v>
      </c>
      <c r="H693" s="66">
        <f t="shared" si="27"/>
        <v>1829372</v>
      </c>
      <c r="I693" s="104"/>
    </row>
    <row r="694" spans="1:9" s="105" customFormat="1">
      <c r="A694" s="85" t="s">
        <v>798</v>
      </c>
      <c r="B694" s="86">
        <v>793</v>
      </c>
      <c r="C694" s="83" t="s">
        <v>28</v>
      </c>
      <c r="D694" s="83" t="s">
        <v>37</v>
      </c>
      <c r="E694" s="83" t="s">
        <v>279</v>
      </c>
      <c r="F694" s="83" t="s">
        <v>797</v>
      </c>
      <c r="G694" s="66">
        <f>2059372-230000</f>
        <v>1829372</v>
      </c>
      <c r="H694" s="66">
        <f>2059372-230000</f>
        <v>1829372</v>
      </c>
      <c r="I694" s="104"/>
    </row>
    <row r="695" spans="1:9" s="119" customFormat="1">
      <c r="A695" s="149" t="s">
        <v>707</v>
      </c>
      <c r="B695" s="86">
        <v>793</v>
      </c>
      <c r="C695" s="83" t="s">
        <v>28</v>
      </c>
      <c r="D695" s="83" t="s">
        <v>118</v>
      </c>
      <c r="E695" s="83"/>
      <c r="F695" s="83"/>
      <c r="G695" s="66">
        <f t="shared" ref="G695:H698" si="28">G696</f>
        <v>846.66</v>
      </c>
      <c r="H695" s="66">
        <f t="shared" si="28"/>
        <v>0</v>
      </c>
      <c r="I695" s="118"/>
    </row>
    <row r="696" spans="1:9" s="145" customFormat="1" ht="18" customHeight="1">
      <c r="A696" s="113" t="s">
        <v>397</v>
      </c>
      <c r="B696" s="86">
        <v>793</v>
      </c>
      <c r="C696" s="83" t="s">
        <v>28</v>
      </c>
      <c r="D696" s="83" t="s">
        <v>118</v>
      </c>
      <c r="E696" s="83" t="s">
        <v>509</v>
      </c>
      <c r="F696" s="108"/>
      <c r="G696" s="66">
        <f t="shared" si="28"/>
        <v>846.66</v>
      </c>
      <c r="H696" s="66">
        <f t="shared" si="28"/>
        <v>0</v>
      </c>
      <c r="I696" s="144"/>
    </row>
    <row r="697" spans="1:9" ht="25.5">
      <c r="A697" s="113" t="s">
        <v>397</v>
      </c>
      <c r="B697" s="86">
        <v>793</v>
      </c>
      <c r="C697" s="83" t="s">
        <v>28</v>
      </c>
      <c r="D697" s="83" t="s">
        <v>118</v>
      </c>
      <c r="E697" s="83" t="s">
        <v>599</v>
      </c>
      <c r="F697" s="86"/>
      <c r="G697" s="66">
        <f t="shared" si="28"/>
        <v>846.66</v>
      </c>
      <c r="H697" s="66">
        <f t="shared" si="28"/>
        <v>0</v>
      </c>
    </row>
    <row r="698" spans="1:9">
      <c r="A698" s="85" t="s">
        <v>104</v>
      </c>
      <c r="B698" s="86">
        <v>793</v>
      </c>
      <c r="C698" s="83" t="s">
        <v>28</v>
      </c>
      <c r="D698" s="83" t="s">
        <v>118</v>
      </c>
      <c r="E698" s="83" t="s">
        <v>599</v>
      </c>
      <c r="F698" s="83" t="s">
        <v>105</v>
      </c>
      <c r="G698" s="66">
        <f t="shared" si="28"/>
        <v>846.66</v>
      </c>
      <c r="H698" s="66">
        <f t="shared" si="28"/>
        <v>0</v>
      </c>
    </row>
    <row r="699" spans="1:9">
      <c r="A699" s="85" t="s">
        <v>411</v>
      </c>
      <c r="B699" s="86">
        <v>793</v>
      </c>
      <c r="C699" s="83" t="s">
        <v>28</v>
      </c>
      <c r="D699" s="83" t="s">
        <v>118</v>
      </c>
      <c r="E699" s="83" t="s">
        <v>599</v>
      </c>
      <c r="F699" s="83" t="s">
        <v>412</v>
      </c>
      <c r="G699" s="66">
        <v>846.66</v>
      </c>
      <c r="H699" s="66">
        <v>0</v>
      </c>
    </row>
    <row r="700" spans="1:9">
      <c r="A700" s="149" t="s">
        <v>33</v>
      </c>
      <c r="B700" s="86">
        <v>793</v>
      </c>
      <c r="C700" s="83" t="s">
        <v>28</v>
      </c>
      <c r="D700" s="83" t="s">
        <v>34</v>
      </c>
      <c r="E700" s="83"/>
      <c r="F700" s="83"/>
      <c r="G700" s="66">
        <f>G701+G738+G754+G728</f>
        <v>15056134.710000001</v>
      </c>
      <c r="H700" s="66">
        <f>H701+H738+H754+H728</f>
        <v>15052238.24</v>
      </c>
    </row>
    <row r="701" spans="1:9" s="103" customFormat="1" ht="76.5">
      <c r="A701" s="85" t="s">
        <v>189</v>
      </c>
      <c r="B701" s="86">
        <v>793</v>
      </c>
      <c r="C701" s="83" t="s">
        <v>28</v>
      </c>
      <c r="D701" s="83" t="s">
        <v>34</v>
      </c>
      <c r="E701" s="86" t="s">
        <v>529</v>
      </c>
      <c r="F701" s="83"/>
      <c r="G701" s="66">
        <f>G705+G720+G713+G702</f>
        <v>2107800</v>
      </c>
      <c r="H701" s="66">
        <f>H705+H720+H713+H702</f>
        <v>2107800</v>
      </c>
      <c r="I701" s="102"/>
    </row>
    <row r="702" spans="1:9" s="103" customFormat="1" ht="27.75" customHeight="1">
      <c r="A702" s="85" t="s">
        <v>431</v>
      </c>
      <c r="B702" s="86">
        <v>793</v>
      </c>
      <c r="C702" s="83" t="s">
        <v>28</v>
      </c>
      <c r="D702" s="83" t="s">
        <v>34</v>
      </c>
      <c r="E702" s="83" t="s">
        <v>799</v>
      </c>
      <c r="F702" s="83"/>
      <c r="G702" s="66">
        <f>G703</f>
        <v>467000</v>
      </c>
      <c r="H702" s="66">
        <f>H703</f>
        <v>467000</v>
      </c>
      <c r="I702" s="102"/>
    </row>
    <row r="703" spans="1:9" s="103" customFormat="1" ht="28.5" customHeight="1">
      <c r="A703" s="85" t="s">
        <v>42</v>
      </c>
      <c r="B703" s="86">
        <v>793</v>
      </c>
      <c r="C703" s="83" t="s">
        <v>28</v>
      </c>
      <c r="D703" s="83" t="s">
        <v>34</v>
      </c>
      <c r="E703" s="83" t="s">
        <v>799</v>
      </c>
      <c r="F703" s="83" t="s">
        <v>43</v>
      </c>
      <c r="G703" s="66">
        <f>G704</f>
        <v>467000</v>
      </c>
      <c r="H703" s="66">
        <f>H704</f>
        <v>467000</v>
      </c>
      <c r="I703" s="102"/>
    </row>
    <row r="704" spans="1:9" s="103" customFormat="1" ht="31.5" customHeight="1">
      <c r="A704" s="85" t="s">
        <v>14</v>
      </c>
      <c r="B704" s="86">
        <v>793</v>
      </c>
      <c r="C704" s="83" t="s">
        <v>28</v>
      </c>
      <c r="D704" s="83" t="s">
        <v>34</v>
      </c>
      <c r="E704" s="83" t="s">
        <v>799</v>
      </c>
      <c r="F704" s="83" t="s">
        <v>13</v>
      </c>
      <c r="G704" s="66">
        <v>467000</v>
      </c>
      <c r="H704" s="66">
        <v>467000</v>
      </c>
      <c r="I704" s="102"/>
    </row>
    <row r="705" spans="1:9" ht="25.5">
      <c r="A705" s="85" t="s">
        <v>389</v>
      </c>
      <c r="B705" s="86">
        <v>793</v>
      </c>
      <c r="C705" s="83" t="s">
        <v>28</v>
      </c>
      <c r="D705" s="83" t="s">
        <v>34</v>
      </c>
      <c r="E705" s="83" t="s">
        <v>800</v>
      </c>
      <c r="F705" s="83"/>
      <c r="G705" s="66">
        <f>G709+G706+G711</f>
        <v>1364800</v>
      </c>
      <c r="H705" s="66">
        <f>H709+H706+H711</f>
        <v>1364800</v>
      </c>
    </row>
    <row r="706" spans="1:9" s="105" customFormat="1" ht="25.5" hidden="1">
      <c r="A706" s="85" t="s">
        <v>684</v>
      </c>
      <c r="B706" s="86">
        <v>793</v>
      </c>
      <c r="C706" s="83" t="s">
        <v>28</v>
      </c>
      <c r="D706" s="83" t="s">
        <v>34</v>
      </c>
      <c r="E706" s="83" t="s">
        <v>322</v>
      </c>
      <c r="F706" s="83" t="s">
        <v>52</v>
      </c>
      <c r="G706" s="66">
        <f>G707</f>
        <v>0</v>
      </c>
      <c r="H706" s="66">
        <f>H707</f>
        <v>0</v>
      </c>
      <c r="I706" s="104"/>
    </row>
    <row r="707" spans="1:9" s="105" customFormat="1" ht="38.25" hidden="1">
      <c r="A707" s="85" t="s">
        <v>53</v>
      </c>
      <c r="B707" s="86">
        <v>793</v>
      </c>
      <c r="C707" s="83" t="s">
        <v>28</v>
      </c>
      <c r="D707" s="83" t="s">
        <v>34</v>
      </c>
      <c r="E707" s="83" t="s">
        <v>322</v>
      </c>
      <c r="F707" s="83" t="s">
        <v>54</v>
      </c>
      <c r="G707" s="66">
        <v>0</v>
      </c>
      <c r="H707" s="66">
        <v>0</v>
      </c>
      <c r="I707" s="104"/>
    </row>
    <row r="708" spans="1:9" hidden="1">
      <c r="A708" s="85"/>
      <c r="B708" s="86"/>
      <c r="C708" s="83"/>
      <c r="D708" s="83"/>
      <c r="E708" s="83"/>
      <c r="F708" s="83"/>
      <c r="G708" s="66"/>
      <c r="H708" s="66"/>
    </row>
    <row r="709" spans="1:9" ht="19.5" hidden="1" customHeight="1">
      <c r="A709" s="85" t="s">
        <v>380</v>
      </c>
      <c r="B709" s="86">
        <v>793</v>
      </c>
      <c r="C709" s="83" t="s">
        <v>28</v>
      </c>
      <c r="D709" s="83" t="s">
        <v>34</v>
      </c>
      <c r="E709" s="83" t="s">
        <v>530</v>
      </c>
      <c r="F709" s="83" t="s">
        <v>381</v>
      </c>
      <c r="G709" s="66">
        <f>G710</f>
        <v>0</v>
      </c>
      <c r="H709" s="66">
        <f>H710</f>
        <v>0</v>
      </c>
    </row>
    <row r="710" spans="1:9" ht="40.5" hidden="1" customHeight="1">
      <c r="A710" s="85" t="s">
        <v>604</v>
      </c>
      <c r="B710" s="86">
        <v>793</v>
      </c>
      <c r="C710" s="83" t="s">
        <v>28</v>
      </c>
      <c r="D710" s="83" t="s">
        <v>34</v>
      </c>
      <c r="E710" s="83" t="s">
        <v>530</v>
      </c>
      <c r="F710" s="83" t="s">
        <v>399</v>
      </c>
      <c r="G710" s="66"/>
      <c r="H710" s="66"/>
    </row>
    <row r="711" spans="1:9" ht="24" customHeight="1">
      <c r="A711" s="85" t="s">
        <v>380</v>
      </c>
      <c r="B711" s="86">
        <v>793</v>
      </c>
      <c r="C711" s="83" t="s">
        <v>28</v>
      </c>
      <c r="D711" s="83" t="s">
        <v>34</v>
      </c>
      <c r="E711" s="83" t="s">
        <v>800</v>
      </c>
      <c r="F711" s="83" t="s">
        <v>381</v>
      </c>
      <c r="G711" s="66">
        <f>G712</f>
        <v>1364800</v>
      </c>
      <c r="H711" s="66">
        <f>H712</f>
        <v>1364800</v>
      </c>
    </row>
    <row r="712" spans="1:9" ht="25.5" customHeight="1">
      <c r="A712" s="85" t="s">
        <v>398</v>
      </c>
      <c r="B712" s="86">
        <v>793</v>
      </c>
      <c r="C712" s="83" t="s">
        <v>28</v>
      </c>
      <c r="D712" s="83" t="s">
        <v>34</v>
      </c>
      <c r="E712" s="83" t="s">
        <v>800</v>
      </c>
      <c r="F712" s="83" t="s">
        <v>399</v>
      </c>
      <c r="G712" s="66">
        <v>1364800</v>
      </c>
      <c r="H712" s="66">
        <v>1364800</v>
      </c>
    </row>
    <row r="713" spans="1:9" s="103" customFormat="1" ht="27.75" customHeight="1">
      <c r="A713" s="85" t="s">
        <v>263</v>
      </c>
      <c r="B713" s="86">
        <v>793</v>
      </c>
      <c r="C713" s="83" t="s">
        <v>28</v>
      </c>
      <c r="D713" s="83" t="s">
        <v>34</v>
      </c>
      <c r="E713" s="83" t="s">
        <v>531</v>
      </c>
      <c r="F713" s="83"/>
      <c r="G713" s="66">
        <f>G718+G714+G716+G727</f>
        <v>276000</v>
      </c>
      <c r="H713" s="66">
        <f>H718+H714+H716</f>
        <v>276000</v>
      </c>
      <c r="I713" s="102"/>
    </row>
    <row r="714" spans="1:9" s="105" customFormat="1" ht="25.5">
      <c r="A714" s="85" t="s">
        <v>684</v>
      </c>
      <c r="B714" s="86">
        <v>793</v>
      </c>
      <c r="C714" s="83" t="s">
        <v>28</v>
      </c>
      <c r="D714" s="83" t="s">
        <v>34</v>
      </c>
      <c r="E714" s="83" t="s">
        <v>531</v>
      </c>
      <c r="F714" s="83" t="s">
        <v>52</v>
      </c>
      <c r="G714" s="66">
        <f>G715</f>
        <v>241000</v>
      </c>
      <c r="H714" s="66">
        <f>H715+H727</f>
        <v>276000</v>
      </c>
      <c r="I714" s="104"/>
    </row>
    <row r="715" spans="1:9" s="105" customFormat="1" ht="38.25">
      <c r="A715" s="85" t="s">
        <v>53</v>
      </c>
      <c r="B715" s="86">
        <v>793</v>
      </c>
      <c r="C715" s="83" t="s">
        <v>28</v>
      </c>
      <c r="D715" s="83" t="s">
        <v>34</v>
      </c>
      <c r="E715" s="83" t="s">
        <v>531</v>
      </c>
      <c r="F715" s="83" t="s">
        <v>54</v>
      </c>
      <c r="G715" s="66">
        <v>241000</v>
      </c>
      <c r="H715" s="66">
        <v>241000</v>
      </c>
      <c r="I715" s="104"/>
    </row>
    <row r="716" spans="1:9" s="103" customFormat="1" ht="27.75" hidden="1" customHeight="1">
      <c r="A716" s="85" t="s">
        <v>104</v>
      </c>
      <c r="B716" s="86">
        <v>793</v>
      </c>
      <c r="C716" s="83" t="s">
        <v>28</v>
      </c>
      <c r="D716" s="83" t="s">
        <v>34</v>
      </c>
      <c r="E716" s="83" t="s">
        <v>531</v>
      </c>
      <c r="F716" s="83" t="s">
        <v>105</v>
      </c>
      <c r="G716" s="66">
        <f>G717</f>
        <v>0</v>
      </c>
      <c r="H716" s="66">
        <f>H717</f>
        <v>0</v>
      </c>
      <c r="I716" s="102"/>
    </row>
    <row r="717" spans="1:9" s="103" customFormat="1" ht="27.75" hidden="1" customHeight="1">
      <c r="A717" s="85" t="s">
        <v>692</v>
      </c>
      <c r="B717" s="86">
        <v>793</v>
      </c>
      <c r="C717" s="83" t="s">
        <v>28</v>
      </c>
      <c r="D717" s="83" t="s">
        <v>34</v>
      </c>
      <c r="E717" s="83" t="s">
        <v>531</v>
      </c>
      <c r="F717" s="83" t="s">
        <v>108</v>
      </c>
      <c r="G717" s="66"/>
      <c r="H717" s="66"/>
      <c r="I717" s="102"/>
    </row>
    <row r="718" spans="1:9" s="103" customFormat="1" ht="28.5" hidden="1" customHeight="1">
      <c r="A718" s="85" t="s">
        <v>360</v>
      </c>
      <c r="B718" s="86">
        <v>793</v>
      </c>
      <c r="C718" s="83" t="s">
        <v>28</v>
      </c>
      <c r="D718" s="83" t="s">
        <v>34</v>
      </c>
      <c r="E718" s="83" t="s">
        <v>531</v>
      </c>
      <c r="F718" s="83" t="s">
        <v>43</v>
      </c>
      <c r="G718" s="66">
        <f>G719</f>
        <v>0</v>
      </c>
      <c r="H718" s="66">
        <f>H719</f>
        <v>0</v>
      </c>
      <c r="I718" s="102"/>
    </row>
    <row r="719" spans="1:9" s="103" customFormat="1" ht="31.5" hidden="1" customHeight="1">
      <c r="A719" s="85" t="s">
        <v>14</v>
      </c>
      <c r="B719" s="86">
        <v>793</v>
      </c>
      <c r="C719" s="83" t="s">
        <v>28</v>
      </c>
      <c r="D719" s="83" t="s">
        <v>34</v>
      </c>
      <c r="E719" s="83" t="s">
        <v>531</v>
      </c>
      <c r="F719" s="83" t="s">
        <v>13</v>
      </c>
      <c r="G719" s="66"/>
      <c r="H719" s="66"/>
      <c r="I719" s="102"/>
    </row>
    <row r="720" spans="1:9" ht="25.5" hidden="1">
      <c r="A720" s="85" t="s">
        <v>390</v>
      </c>
      <c r="B720" s="86">
        <v>793</v>
      </c>
      <c r="C720" s="83" t="s">
        <v>28</v>
      </c>
      <c r="D720" s="83" t="s">
        <v>34</v>
      </c>
      <c r="E720" s="83" t="s">
        <v>532</v>
      </c>
      <c r="F720" s="83"/>
      <c r="G720" s="66">
        <f>G723+G722+G725</f>
        <v>0</v>
      </c>
      <c r="H720" s="66">
        <f>H723+H722+H725</f>
        <v>0</v>
      </c>
    </row>
    <row r="721" spans="1:9" s="105" customFormat="1" ht="25.5" hidden="1">
      <c r="A721" s="85" t="s">
        <v>684</v>
      </c>
      <c r="B721" s="86">
        <v>793</v>
      </c>
      <c r="C721" s="83" t="s">
        <v>28</v>
      </c>
      <c r="D721" s="83" t="s">
        <v>34</v>
      </c>
      <c r="E721" s="83" t="s">
        <v>532</v>
      </c>
      <c r="F721" s="83" t="s">
        <v>52</v>
      </c>
      <c r="G721" s="66">
        <f>G722</f>
        <v>0</v>
      </c>
      <c r="H721" s="66">
        <f>H722</f>
        <v>0</v>
      </c>
      <c r="I721" s="104"/>
    </row>
    <row r="722" spans="1:9" s="105" customFormat="1" ht="38.25" hidden="1">
      <c r="A722" s="85" t="s">
        <v>53</v>
      </c>
      <c r="B722" s="86">
        <v>793</v>
      </c>
      <c r="C722" s="83" t="s">
        <v>28</v>
      </c>
      <c r="D722" s="83" t="s">
        <v>34</v>
      </c>
      <c r="E722" s="83" t="s">
        <v>532</v>
      </c>
      <c r="F722" s="83" t="s">
        <v>54</v>
      </c>
      <c r="G722" s="66"/>
      <c r="H722" s="66"/>
      <c r="I722" s="104"/>
    </row>
    <row r="723" spans="1:9" ht="20.25" hidden="1" customHeight="1">
      <c r="A723" s="85" t="s">
        <v>380</v>
      </c>
      <c r="B723" s="86">
        <v>793</v>
      </c>
      <c r="C723" s="83" t="s">
        <v>28</v>
      </c>
      <c r="D723" s="83" t="s">
        <v>34</v>
      </c>
      <c r="E723" s="83" t="s">
        <v>532</v>
      </c>
      <c r="F723" s="83" t="s">
        <v>381</v>
      </c>
      <c r="G723" s="66">
        <f>G724</f>
        <v>0</v>
      </c>
      <c r="H723" s="66">
        <f>H724</f>
        <v>0</v>
      </c>
    </row>
    <row r="724" spans="1:9" ht="35.25" hidden="1" customHeight="1">
      <c r="A724" s="85" t="s">
        <v>605</v>
      </c>
      <c r="B724" s="86">
        <v>793</v>
      </c>
      <c r="C724" s="83" t="s">
        <v>28</v>
      </c>
      <c r="D724" s="83" t="s">
        <v>34</v>
      </c>
      <c r="E724" s="83" t="s">
        <v>532</v>
      </c>
      <c r="F724" s="83" t="s">
        <v>399</v>
      </c>
      <c r="G724" s="66"/>
      <c r="H724" s="66"/>
    </row>
    <row r="725" spans="1:9" ht="24" hidden="1" customHeight="1">
      <c r="A725" s="85" t="s">
        <v>380</v>
      </c>
      <c r="B725" s="86">
        <v>793</v>
      </c>
      <c r="C725" s="83" t="s">
        <v>28</v>
      </c>
      <c r="D725" s="83" t="s">
        <v>34</v>
      </c>
      <c r="E725" s="83" t="s">
        <v>532</v>
      </c>
      <c r="F725" s="83" t="s">
        <v>381</v>
      </c>
      <c r="G725" s="66">
        <f>G726</f>
        <v>0</v>
      </c>
      <c r="H725" s="66">
        <f>H726</f>
        <v>0</v>
      </c>
    </row>
    <row r="726" spans="1:9" ht="25.5" hidden="1" customHeight="1">
      <c r="A726" s="85" t="s">
        <v>398</v>
      </c>
      <c r="B726" s="86">
        <v>793</v>
      </c>
      <c r="C726" s="83" t="s">
        <v>28</v>
      </c>
      <c r="D726" s="83" t="s">
        <v>34</v>
      </c>
      <c r="E726" s="83" t="s">
        <v>532</v>
      </c>
      <c r="F726" s="83" t="s">
        <v>399</v>
      </c>
      <c r="G726" s="66"/>
      <c r="H726" s="66"/>
    </row>
    <row r="727" spans="1:9" ht="25.5" customHeight="1">
      <c r="A727" s="85" t="s">
        <v>360</v>
      </c>
      <c r="B727" s="86">
        <v>793</v>
      </c>
      <c r="C727" s="83" t="s">
        <v>28</v>
      </c>
      <c r="D727" s="83" t="s">
        <v>34</v>
      </c>
      <c r="E727" s="83" t="s">
        <v>531</v>
      </c>
      <c r="F727" s="83" t="s">
        <v>108</v>
      </c>
      <c r="G727" s="66">
        <v>35000</v>
      </c>
      <c r="H727" s="66">
        <v>35000</v>
      </c>
    </row>
    <row r="728" spans="1:9" ht="51">
      <c r="A728" s="149" t="s">
        <v>163</v>
      </c>
      <c r="B728" s="86">
        <v>793</v>
      </c>
      <c r="C728" s="83" t="s">
        <v>28</v>
      </c>
      <c r="D728" s="83" t="s">
        <v>34</v>
      </c>
      <c r="E728" s="83" t="s">
        <v>533</v>
      </c>
      <c r="F728" s="83"/>
      <c r="G728" s="66">
        <f>G729+G735+G732</f>
        <v>270496.94</v>
      </c>
      <c r="H728" s="66">
        <f>H729+H735+H732</f>
        <v>270496.94</v>
      </c>
    </row>
    <row r="729" spans="1:9" ht="38.25">
      <c r="A729" s="149" t="s">
        <v>408</v>
      </c>
      <c r="B729" s="86">
        <v>793</v>
      </c>
      <c r="C729" s="83" t="s">
        <v>28</v>
      </c>
      <c r="D729" s="83" t="s">
        <v>34</v>
      </c>
      <c r="E729" s="83" t="s">
        <v>534</v>
      </c>
      <c r="F729" s="83"/>
      <c r="G729" s="66">
        <f>G730</f>
        <v>130000</v>
      </c>
      <c r="H729" s="66">
        <f>H730</f>
        <v>130000</v>
      </c>
    </row>
    <row r="730" spans="1:9" ht="25.5">
      <c r="A730" s="85" t="s">
        <v>684</v>
      </c>
      <c r="B730" s="86">
        <v>793</v>
      </c>
      <c r="C730" s="83" t="s">
        <v>28</v>
      </c>
      <c r="D730" s="83" t="s">
        <v>34</v>
      </c>
      <c r="E730" s="83" t="s">
        <v>534</v>
      </c>
      <c r="F730" s="83" t="s">
        <v>52</v>
      </c>
      <c r="G730" s="66">
        <f>G731</f>
        <v>130000</v>
      </c>
      <c r="H730" s="66">
        <f>H731</f>
        <v>130000</v>
      </c>
    </row>
    <row r="731" spans="1:9" ht="30.75" customHeight="1">
      <c r="A731" s="85" t="s">
        <v>53</v>
      </c>
      <c r="B731" s="86">
        <v>793</v>
      </c>
      <c r="C731" s="83" t="s">
        <v>28</v>
      </c>
      <c r="D731" s="83" t="s">
        <v>34</v>
      </c>
      <c r="E731" s="83" t="s">
        <v>534</v>
      </c>
      <c r="F731" s="83" t="s">
        <v>54</v>
      </c>
      <c r="G731" s="66">
        <v>130000</v>
      </c>
      <c r="H731" s="66">
        <v>130000</v>
      </c>
    </row>
    <row r="732" spans="1:9" ht="25.5">
      <c r="A732" s="149" t="s">
        <v>818</v>
      </c>
      <c r="B732" s="86">
        <v>793</v>
      </c>
      <c r="C732" s="83" t="s">
        <v>28</v>
      </c>
      <c r="D732" s="83" t="s">
        <v>34</v>
      </c>
      <c r="E732" s="83" t="s">
        <v>817</v>
      </c>
      <c r="F732" s="83"/>
      <c r="G732" s="66">
        <f>G733</f>
        <v>120496.94</v>
      </c>
      <c r="H732" s="66">
        <f>H733</f>
        <v>120496.94</v>
      </c>
    </row>
    <row r="733" spans="1:9" ht="25.5">
      <c r="A733" s="85" t="s">
        <v>684</v>
      </c>
      <c r="B733" s="86">
        <v>793</v>
      </c>
      <c r="C733" s="83" t="s">
        <v>28</v>
      </c>
      <c r="D733" s="83" t="s">
        <v>34</v>
      </c>
      <c r="E733" s="83" t="s">
        <v>817</v>
      </c>
      <c r="F733" s="83" t="s">
        <v>52</v>
      </c>
      <c r="G733" s="66">
        <f>G734</f>
        <v>120496.94</v>
      </c>
      <c r="H733" s="66">
        <f>H734</f>
        <v>120496.94</v>
      </c>
    </row>
    <row r="734" spans="1:9" ht="30.75" customHeight="1">
      <c r="A734" s="85" t="s">
        <v>53</v>
      </c>
      <c r="B734" s="86">
        <v>793</v>
      </c>
      <c r="C734" s="83" t="s">
        <v>28</v>
      </c>
      <c r="D734" s="83" t="s">
        <v>34</v>
      </c>
      <c r="E734" s="83" t="s">
        <v>817</v>
      </c>
      <c r="F734" s="83" t="s">
        <v>54</v>
      </c>
      <c r="G734" s="66">
        <v>120496.94</v>
      </c>
      <c r="H734" s="66">
        <v>120496.94</v>
      </c>
    </row>
    <row r="735" spans="1:9" ht="45" customHeight="1">
      <c r="A735" s="149" t="s">
        <v>32</v>
      </c>
      <c r="B735" s="86">
        <v>793</v>
      </c>
      <c r="C735" s="83" t="s">
        <v>28</v>
      </c>
      <c r="D735" s="83" t="s">
        <v>34</v>
      </c>
      <c r="E735" s="83" t="s">
        <v>31</v>
      </c>
      <c r="F735" s="83"/>
      <c r="G735" s="66">
        <f>G736</f>
        <v>20000</v>
      </c>
      <c r="H735" s="66">
        <f>H736</f>
        <v>20000</v>
      </c>
    </row>
    <row r="736" spans="1:9" ht="25.5">
      <c r="A736" s="85" t="s">
        <v>684</v>
      </c>
      <c r="B736" s="86">
        <v>793</v>
      </c>
      <c r="C736" s="83" t="s">
        <v>28</v>
      </c>
      <c r="D736" s="83" t="s">
        <v>34</v>
      </c>
      <c r="E736" s="83" t="s">
        <v>31</v>
      </c>
      <c r="F736" s="83" t="s">
        <v>52</v>
      </c>
      <c r="G736" s="66">
        <f>G737</f>
        <v>20000</v>
      </c>
      <c r="H736" s="66">
        <f>H737</f>
        <v>20000</v>
      </c>
    </row>
    <row r="737" spans="1:8" ht="30.75" customHeight="1">
      <c r="A737" s="85" t="s">
        <v>53</v>
      </c>
      <c r="B737" s="86">
        <v>793</v>
      </c>
      <c r="C737" s="83" t="s">
        <v>28</v>
      </c>
      <c r="D737" s="83" t="s">
        <v>34</v>
      </c>
      <c r="E737" s="83" t="s">
        <v>31</v>
      </c>
      <c r="F737" s="83" t="s">
        <v>54</v>
      </c>
      <c r="G737" s="66">
        <v>20000</v>
      </c>
      <c r="H737" s="66">
        <v>20000</v>
      </c>
    </row>
    <row r="738" spans="1:8" ht="25.5" customHeight="1">
      <c r="A738" s="85" t="s">
        <v>708</v>
      </c>
      <c r="B738" s="86">
        <v>793</v>
      </c>
      <c r="C738" s="83" t="s">
        <v>28</v>
      </c>
      <c r="D738" s="83" t="s">
        <v>34</v>
      </c>
      <c r="E738" s="83" t="s">
        <v>535</v>
      </c>
      <c r="F738" s="83"/>
      <c r="G738" s="66">
        <f>G745+G742+G739</f>
        <v>12573003.370000001</v>
      </c>
      <c r="H738" s="66">
        <f>H745+H742+H739</f>
        <v>12573003.370000001</v>
      </c>
    </row>
    <row r="739" spans="1:8" ht="25.5" hidden="1">
      <c r="A739" s="85" t="s">
        <v>293</v>
      </c>
      <c r="B739" s="86">
        <v>793</v>
      </c>
      <c r="C739" s="83" t="s">
        <v>28</v>
      </c>
      <c r="D739" s="83" t="s">
        <v>34</v>
      </c>
      <c r="E739" s="83" t="s">
        <v>292</v>
      </c>
      <c r="F739" s="83"/>
      <c r="G739" s="66">
        <f>G740</f>
        <v>0</v>
      </c>
      <c r="H739" s="66">
        <f>H740</f>
        <v>0</v>
      </c>
    </row>
    <row r="740" spans="1:8" ht="63.75" hidden="1">
      <c r="A740" s="85" t="s">
        <v>678</v>
      </c>
      <c r="B740" s="86">
        <v>793</v>
      </c>
      <c r="C740" s="83" t="s">
        <v>28</v>
      </c>
      <c r="D740" s="83" t="s">
        <v>34</v>
      </c>
      <c r="E740" s="83" t="s">
        <v>294</v>
      </c>
      <c r="F740" s="83" t="s">
        <v>99</v>
      </c>
      <c r="G740" s="66">
        <f>G741</f>
        <v>0</v>
      </c>
      <c r="H740" s="66">
        <f>H741</f>
        <v>0</v>
      </c>
    </row>
    <row r="741" spans="1:8" ht="25.5" hidden="1">
      <c r="A741" s="85" t="s">
        <v>690</v>
      </c>
      <c r="B741" s="86">
        <v>793</v>
      </c>
      <c r="C741" s="83" t="s">
        <v>28</v>
      </c>
      <c r="D741" s="83" t="s">
        <v>34</v>
      </c>
      <c r="E741" s="83" t="s">
        <v>294</v>
      </c>
      <c r="F741" s="83" t="s">
        <v>689</v>
      </c>
      <c r="G741" s="66"/>
      <c r="H741" s="66"/>
    </row>
    <row r="742" spans="1:8" ht="38.25">
      <c r="A742" s="85" t="s">
        <v>420</v>
      </c>
      <c r="B742" s="86">
        <v>793</v>
      </c>
      <c r="C742" s="83" t="s">
        <v>28</v>
      </c>
      <c r="D742" s="83" t="s">
        <v>34</v>
      </c>
      <c r="E742" s="83" t="s">
        <v>801</v>
      </c>
      <c r="F742" s="83"/>
      <c r="G742" s="66">
        <f>G743</f>
        <v>486440</v>
      </c>
      <c r="H742" s="66">
        <f>H743</f>
        <v>486440</v>
      </c>
    </row>
    <row r="743" spans="1:8" ht="63.75">
      <c r="A743" s="85" t="s">
        <v>678</v>
      </c>
      <c r="B743" s="86">
        <v>793</v>
      </c>
      <c r="C743" s="83" t="s">
        <v>28</v>
      </c>
      <c r="D743" s="83" t="s">
        <v>34</v>
      </c>
      <c r="E743" s="83" t="s">
        <v>801</v>
      </c>
      <c r="F743" s="83" t="s">
        <v>99</v>
      </c>
      <c r="G743" s="66">
        <f>G744</f>
        <v>486440</v>
      </c>
      <c r="H743" s="66">
        <f>H744</f>
        <v>486440</v>
      </c>
    </row>
    <row r="744" spans="1:8" ht="25.5">
      <c r="A744" s="85" t="s">
        <v>690</v>
      </c>
      <c r="B744" s="86">
        <v>793</v>
      </c>
      <c r="C744" s="83" t="s">
        <v>28</v>
      </c>
      <c r="D744" s="83" t="s">
        <v>34</v>
      </c>
      <c r="E744" s="83" t="s">
        <v>801</v>
      </c>
      <c r="F744" s="83" t="s">
        <v>689</v>
      </c>
      <c r="G744" s="66">
        <v>486440</v>
      </c>
      <c r="H744" s="66">
        <v>486440</v>
      </c>
    </row>
    <row r="745" spans="1:8" ht="25.5" customHeight="1">
      <c r="A745" s="85" t="s">
        <v>85</v>
      </c>
      <c r="B745" s="86">
        <v>793</v>
      </c>
      <c r="C745" s="83" t="s">
        <v>28</v>
      </c>
      <c r="D745" s="83" t="s">
        <v>34</v>
      </c>
      <c r="E745" s="83" t="s">
        <v>632</v>
      </c>
      <c r="F745" s="83"/>
      <c r="G745" s="66">
        <f>G746+G749+G751</f>
        <v>12086563.370000001</v>
      </c>
      <c r="H745" s="66">
        <f>H746+H749+H751</f>
        <v>12086563.370000001</v>
      </c>
    </row>
    <row r="746" spans="1:8" ht="63.75">
      <c r="A746" s="85" t="s">
        <v>678</v>
      </c>
      <c r="B746" s="86">
        <v>793</v>
      </c>
      <c r="C746" s="83" t="s">
        <v>28</v>
      </c>
      <c r="D746" s="83" t="s">
        <v>34</v>
      </c>
      <c r="E746" s="83" t="s">
        <v>632</v>
      </c>
      <c r="F746" s="83" t="s">
        <v>99</v>
      </c>
      <c r="G746" s="66">
        <f>G748+G747</f>
        <v>5761993.4500000002</v>
      </c>
      <c r="H746" s="66">
        <f>H748+H747</f>
        <v>5761993.4500000002</v>
      </c>
    </row>
    <row r="747" spans="1:8" ht="25.5">
      <c r="A747" s="85" t="s">
        <v>690</v>
      </c>
      <c r="B747" s="86">
        <v>793</v>
      </c>
      <c r="C747" s="83" t="s">
        <v>28</v>
      </c>
      <c r="D747" s="83" t="s">
        <v>34</v>
      </c>
      <c r="E747" s="83" t="s">
        <v>632</v>
      </c>
      <c r="F747" s="83" t="s">
        <v>689</v>
      </c>
      <c r="G747" s="66">
        <f>5612308+149685.45</f>
        <v>5761993.4500000002</v>
      </c>
      <c r="H747" s="66">
        <f>5612308+149685.45</f>
        <v>5761993.4500000002</v>
      </c>
    </row>
    <row r="748" spans="1:8" ht="24" hidden="1" customHeight="1">
      <c r="A748" s="85" t="s">
        <v>97</v>
      </c>
      <c r="B748" s="86">
        <v>793</v>
      </c>
      <c r="C748" s="83" t="s">
        <v>28</v>
      </c>
      <c r="D748" s="83" t="s">
        <v>34</v>
      </c>
      <c r="E748" s="83" t="s">
        <v>632</v>
      </c>
      <c r="F748" s="83" t="s">
        <v>100</v>
      </c>
      <c r="G748" s="66"/>
      <c r="H748" s="66"/>
    </row>
    <row r="749" spans="1:8" ht="17.25" customHeight="1">
      <c r="A749" s="85" t="s">
        <v>684</v>
      </c>
      <c r="B749" s="86">
        <v>793</v>
      </c>
      <c r="C749" s="83" t="s">
        <v>28</v>
      </c>
      <c r="D749" s="83" t="s">
        <v>34</v>
      </c>
      <c r="E749" s="83" t="s">
        <v>632</v>
      </c>
      <c r="F749" s="83" t="s">
        <v>52</v>
      </c>
      <c r="G749" s="66">
        <f>G750</f>
        <v>5515774.1000000006</v>
      </c>
      <c r="H749" s="66">
        <f>H750</f>
        <v>5515774.1000000006</v>
      </c>
    </row>
    <row r="750" spans="1:8" ht="24" customHeight="1">
      <c r="A750" s="85" t="s">
        <v>53</v>
      </c>
      <c r="B750" s="86">
        <v>793</v>
      </c>
      <c r="C750" s="83" t="s">
        <v>28</v>
      </c>
      <c r="D750" s="83" t="s">
        <v>34</v>
      </c>
      <c r="E750" s="83" t="s">
        <v>632</v>
      </c>
      <c r="F750" s="83" t="s">
        <v>54</v>
      </c>
      <c r="G750" s="66">
        <f>3836524.41+1517662.03-50000+211587.66</f>
        <v>5515774.1000000006</v>
      </c>
      <c r="H750" s="66">
        <f>3836524.41+1517662.03-50000+211587.66</f>
        <v>5515774.1000000006</v>
      </c>
    </row>
    <row r="751" spans="1:8" ht="18.75" customHeight="1">
      <c r="A751" s="85" t="s">
        <v>104</v>
      </c>
      <c r="B751" s="86">
        <v>793</v>
      </c>
      <c r="C751" s="83" t="s">
        <v>28</v>
      </c>
      <c r="D751" s="83" t="s">
        <v>34</v>
      </c>
      <c r="E751" s="83" t="s">
        <v>632</v>
      </c>
      <c r="F751" s="83" t="s">
        <v>105</v>
      </c>
      <c r="G751" s="66">
        <f>G753+G752</f>
        <v>808795.82000000018</v>
      </c>
      <c r="H751" s="66">
        <f>H753+H752</f>
        <v>808795.82000000018</v>
      </c>
    </row>
    <row r="752" spans="1:8" ht="24" customHeight="1">
      <c r="A752" s="85" t="s">
        <v>692</v>
      </c>
      <c r="B752" s="86">
        <v>793</v>
      </c>
      <c r="C752" s="83" t="s">
        <v>28</v>
      </c>
      <c r="D752" s="83" t="s">
        <v>34</v>
      </c>
      <c r="E752" s="83" t="s">
        <v>632</v>
      </c>
      <c r="F752" s="83" t="s">
        <v>691</v>
      </c>
      <c r="G752" s="66">
        <f>10823.19+1708.74</f>
        <v>12531.93</v>
      </c>
      <c r="H752" s="66">
        <f>10823.19+1708.74</f>
        <v>12531.93</v>
      </c>
    </row>
    <row r="753" spans="1:9" ht="17.25" customHeight="1">
      <c r="A753" s="85" t="s">
        <v>360</v>
      </c>
      <c r="B753" s="86">
        <v>793</v>
      </c>
      <c r="C753" s="83" t="s">
        <v>28</v>
      </c>
      <c r="D753" s="83" t="s">
        <v>34</v>
      </c>
      <c r="E753" s="83" t="s">
        <v>632</v>
      </c>
      <c r="F753" s="83" t="s">
        <v>108</v>
      </c>
      <c r="G753" s="66">
        <f>570103.81+227868.82-1708.74</f>
        <v>796263.89000000013</v>
      </c>
      <c r="H753" s="66">
        <f>570103.81+227868.82-1708.74</f>
        <v>796263.89000000013</v>
      </c>
    </row>
    <row r="754" spans="1:9" ht="25.5" customHeight="1">
      <c r="A754" s="85" t="s">
        <v>391</v>
      </c>
      <c r="B754" s="86">
        <v>793</v>
      </c>
      <c r="C754" s="83" t="s">
        <v>28</v>
      </c>
      <c r="D754" s="83" t="s">
        <v>34</v>
      </c>
      <c r="E754" s="83" t="s">
        <v>478</v>
      </c>
      <c r="F754" s="83"/>
      <c r="G754" s="66">
        <f>G755</f>
        <v>104834.4</v>
      </c>
      <c r="H754" s="66">
        <f>H755</f>
        <v>100937.93</v>
      </c>
    </row>
    <row r="755" spans="1:9" ht="18.75" customHeight="1">
      <c r="A755" s="85" t="s">
        <v>692</v>
      </c>
      <c r="B755" s="86">
        <v>793</v>
      </c>
      <c r="C755" s="83" t="s">
        <v>28</v>
      </c>
      <c r="D755" s="83" t="s">
        <v>34</v>
      </c>
      <c r="E755" s="83" t="s">
        <v>479</v>
      </c>
      <c r="F755" s="83"/>
      <c r="G755" s="66">
        <f>G756</f>
        <v>104834.4</v>
      </c>
      <c r="H755" s="66">
        <f>H756</f>
        <v>100937.93</v>
      </c>
    </row>
    <row r="756" spans="1:9" ht="19.5" customHeight="1">
      <c r="A756" s="85" t="s">
        <v>104</v>
      </c>
      <c r="B756" s="86">
        <v>793</v>
      </c>
      <c r="C756" s="83" t="s">
        <v>28</v>
      </c>
      <c r="D756" s="83" t="s">
        <v>34</v>
      </c>
      <c r="E756" s="83" t="s">
        <v>479</v>
      </c>
      <c r="F756" s="83" t="s">
        <v>105</v>
      </c>
      <c r="G756" s="66">
        <f>G757+G758</f>
        <v>104834.4</v>
      </c>
      <c r="H756" s="66">
        <f>H757+H758</f>
        <v>100937.93</v>
      </c>
    </row>
    <row r="757" spans="1:9" ht="18.75" customHeight="1">
      <c r="A757" s="85" t="s">
        <v>692</v>
      </c>
      <c r="B757" s="86">
        <v>793</v>
      </c>
      <c r="C757" s="83" t="s">
        <v>28</v>
      </c>
      <c r="D757" s="83" t="s">
        <v>34</v>
      </c>
      <c r="E757" s="83" t="s">
        <v>479</v>
      </c>
      <c r="F757" s="83" t="s">
        <v>691</v>
      </c>
      <c r="G757" s="66">
        <f>9476.41+9476.41+85881.58</f>
        <v>104834.4</v>
      </c>
      <c r="H757" s="66">
        <v>100937.93</v>
      </c>
    </row>
    <row r="758" spans="1:9" ht="18.75" customHeight="1">
      <c r="A758" s="85" t="s">
        <v>360</v>
      </c>
      <c r="B758" s="86">
        <v>793</v>
      </c>
      <c r="C758" s="83" t="s">
        <v>28</v>
      </c>
      <c r="D758" s="83" t="s">
        <v>34</v>
      </c>
      <c r="E758" s="83" t="s">
        <v>479</v>
      </c>
      <c r="F758" s="83" t="s">
        <v>108</v>
      </c>
      <c r="G758" s="66"/>
      <c r="H758" s="66"/>
    </row>
    <row r="759" spans="1:9" ht="25.5">
      <c r="A759" s="171" t="s">
        <v>395</v>
      </c>
      <c r="B759" s="183">
        <v>793</v>
      </c>
      <c r="C759" s="175" t="s">
        <v>114</v>
      </c>
      <c r="D759" s="175"/>
      <c r="E759" s="175"/>
      <c r="F759" s="175"/>
      <c r="G759" s="170">
        <f>G760+G792+G787</f>
        <v>336029.88</v>
      </c>
      <c r="H759" s="170">
        <f>H760+H792+H787</f>
        <v>334988</v>
      </c>
    </row>
    <row r="760" spans="1:9" s="110" customFormat="1" ht="32.25" customHeight="1">
      <c r="A760" s="148" t="s">
        <v>396</v>
      </c>
      <c r="B760" s="98">
        <v>793</v>
      </c>
      <c r="C760" s="99" t="s">
        <v>114</v>
      </c>
      <c r="D760" s="99" t="s">
        <v>268</v>
      </c>
      <c r="E760" s="99"/>
      <c r="F760" s="99"/>
      <c r="G760" s="100">
        <f>G761+G774+G770</f>
        <v>245529.88</v>
      </c>
      <c r="H760" s="100">
        <f>H761+H774+H770</f>
        <v>244488</v>
      </c>
      <c r="I760" s="109"/>
    </row>
    <row r="761" spans="1:9" s="145" customFormat="1" ht="63.75">
      <c r="A761" s="149" t="s">
        <v>190</v>
      </c>
      <c r="B761" s="86">
        <v>793</v>
      </c>
      <c r="C761" s="83" t="s">
        <v>114</v>
      </c>
      <c r="D761" s="83" t="s">
        <v>268</v>
      </c>
      <c r="E761" s="83" t="s">
        <v>536</v>
      </c>
      <c r="F761" s="108"/>
      <c r="G761" s="66">
        <f>G762+G765+G784+G781</f>
        <v>245529.88</v>
      </c>
      <c r="H761" s="66">
        <f>H762+H765+H784+H781</f>
        <v>244488</v>
      </c>
      <c r="I761" s="118"/>
    </row>
    <row r="762" spans="1:9" s="145" customFormat="1" ht="54.75" customHeight="1">
      <c r="A762" s="149" t="s">
        <v>711</v>
      </c>
      <c r="B762" s="86">
        <v>793</v>
      </c>
      <c r="C762" s="83" t="s">
        <v>114</v>
      </c>
      <c r="D762" s="83" t="s">
        <v>268</v>
      </c>
      <c r="E762" s="83" t="s">
        <v>348</v>
      </c>
      <c r="F762" s="108"/>
      <c r="G762" s="66">
        <f>G763</f>
        <v>30000</v>
      </c>
      <c r="H762" s="66">
        <f>H763</f>
        <v>30000</v>
      </c>
      <c r="I762" s="118"/>
    </row>
    <row r="763" spans="1:9" s="145" customFormat="1" ht="25.5">
      <c r="A763" s="85" t="s">
        <v>684</v>
      </c>
      <c r="B763" s="86">
        <v>793</v>
      </c>
      <c r="C763" s="83" t="s">
        <v>114</v>
      </c>
      <c r="D763" s="83" t="s">
        <v>268</v>
      </c>
      <c r="E763" s="83" t="s">
        <v>348</v>
      </c>
      <c r="F763" s="83" t="s">
        <v>52</v>
      </c>
      <c r="G763" s="66">
        <f>G764</f>
        <v>30000</v>
      </c>
      <c r="H763" s="66">
        <f>H764</f>
        <v>30000</v>
      </c>
      <c r="I763" s="118"/>
    </row>
    <row r="764" spans="1:9" s="145" customFormat="1" ht="38.25">
      <c r="A764" s="85" t="s">
        <v>53</v>
      </c>
      <c r="B764" s="86">
        <v>793</v>
      </c>
      <c r="C764" s="83" t="s">
        <v>114</v>
      </c>
      <c r="D764" s="83" t="s">
        <v>268</v>
      </c>
      <c r="E764" s="83" t="s">
        <v>348</v>
      </c>
      <c r="F764" s="83" t="s">
        <v>54</v>
      </c>
      <c r="G764" s="66">
        <v>30000</v>
      </c>
      <c r="H764" s="66">
        <v>30000</v>
      </c>
      <c r="I764" s="118"/>
    </row>
    <row r="765" spans="1:9" ht="33" customHeight="1">
      <c r="A765" s="150" t="s">
        <v>816</v>
      </c>
      <c r="B765" s="86">
        <v>793</v>
      </c>
      <c r="C765" s="83" t="s">
        <v>114</v>
      </c>
      <c r="D765" s="83" t="s">
        <v>268</v>
      </c>
      <c r="E765" s="83" t="s">
        <v>545</v>
      </c>
      <c r="F765" s="83"/>
      <c r="G765" s="66">
        <f>G768+G766</f>
        <v>160000</v>
      </c>
      <c r="H765" s="66">
        <f>H768+H766</f>
        <v>159448</v>
      </c>
    </row>
    <row r="766" spans="1:9" ht="25.5">
      <c r="A766" s="85" t="s">
        <v>684</v>
      </c>
      <c r="B766" s="86">
        <v>793</v>
      </c>
      <c r="C766" s="83" t="s">
        <v>114</v>
      </c>
      <c r="D766" s="83" t="s">
        <v>268</v>
      </c>
      <c r="E766" s="83" t="s">
        <v>545</v>
      </c>
      <c r="F766" s="83" t="s">
        <v>52</v>
      </c>
      <c r="G766" s="66">
        <f>G767</f>
        <v>160000</v>
      </c>
      <c r="H766" s="66">
        <f>H767</f>
        <v>159448</v>
      </c>
    </row>
    <row r="767" spans="1:9" ht="38.25">
      <c r="A767" s="85" t="s">
        <v>53</v>
      </c>
      <c r="B767" s="86">
        <v>793</v>
      </c>
      <c r="C767" s="83" t="s">
        <v>114</v>
      </c>
      <c r="D767" s="83" t="s">
        <v>268</v>
      </c>
      <c r="E767" s="83" t="s">
        <v>545</v>
      </c>
      <c r="F767" s="83" t="s">
        <v>54</v>
      </c>
      <c r="G767" s="66">
        <f>50000+60000+50000</f>
        <v>160000</v>
      </c>
      <c r="H767" s="66">
        <v>159448</v>
      </c>
    </row>
    <row r="768" spans="1:9" ht="17.25" customHeight="1">
      <c r="A768" s="85" t="s">
        <v>104</v>
      </c>
      <c r="B768" s="86">
        <v>793</v>
      </c>
      <c r="C768" s="83" t="s">
        <v>114</v>
      </c>
      <c r="D768" s="83" t="s">
        <v>268</v>
      </c>
      <c r="E768" s="83" t="s">
        <v>546</v>
      </c>
      <c r="F768" s="83" t="s">
        <v>105</v>
      </c>
      <c r="G768" s="66">
        <f>G769</f>
        <v>0</v>
      </c>
      <c r="H768" s="66">
        <f>H769</f>
        <v>0</v>
      </c>
    </row>
    <row r="769" spans="1:9" ht="13.5" customHeight="1">
      <c r="A769" s="85" t="s">
        <v>411</v>
      </c>
      <c r="B769" s="86">
        <v>793</v>
      </c>
      <c r="C769" s="83" t="s">
        <v>114</v>
      </c>
      <c r="D769" s="83" t="s">
        <v>268</v>
      </c>
      <c r="E769" s="83" t="s">
        <v>546</v>
      </c>
      <c r="F769" s="83" t="s">
        <v>412</v>
      </c>
      <c r="G769" s="66">
        <v>0</v>
      </c>
      <c r="H769" s="66">
        <v>0</v>
      </c>
    </row>
    <row r="770" spans="1:9" s="145" customFormat="1" ht="18" hidden="1" customHeight="1">
      <c r="A770" s="113" t="s">
        <v>397</v>
      </c>
      <c r="B770" s="86">
        <v>793</v>
      </c>
      <c r="C770" s="83" t="s">
        <v>114</v>
      </c>
      <c r="D770" s="83" t="s">
        <v>268</v>
      </c>
      <c r="E770" s="83" t="s">
        <v>509</v>
      </c>
      <c r="F770" s="108"/>
      <c r="G770" s="66">
        <f t="shared" ref="G770:H772" si="29">G771</f>
        <v>0</v>
      </c>
      <c r="H770" s="66">
        <f t="shared" si="29"/>
        <v>0</v>
      </c>
      <c r="I770" s="144"/>
    </row>
    <row r="771" spans="1:9" ht="25.5" hidden="1">
      <c r="A771" s="113" t="s">
        <v>397</v>
      </c>
      <c r="B771" s="86">
        <v>793</v>
      </c>
      <c r="C771" s="83" t="s">
        <v>114</v>
      </c>
      <c r="D771" s="83" t="s">
        <v>268</v>
      </c>
      <c r="E771" s="83" t="s">
        <v>599</v>
      </c>
      <c r="F771" s="86"/>
      <c r="G771" s="66">
        <f t="shared" si="29"/>
        <v>0</v>
      </c>
      <c r="H771" s="66">
        <f t="shared" si="29"/>
        <v>0</v>
      </c>
    </row>
    <row r="772" spans="1:9" ht="19.5" hidden="1" customHeight="1">
      <c r="A772" s="85" t="s">
        <v>684</v>
      </c>
      <c r="B772" s="86">
        <v>793</v>
      </c>
      <c r="C772" s="83" t="s">
        <v>114</v>
      </c>
      <c r="D772" s="83" t="s">
        <v>268</v>
      </c>
      <c r="E772" s="83" t="s">
        <v>599</v>
      </c>
      <c r="F772" s="83" t="s">
        <v>52</v>
      </c>
      <c r="G772" s="66">
        <f t="shared" si="29"/>
        <v>0</v>
      </c>
      <c r="H772" s="66">
        <f t="shared" si="29"/>
        <v>0</v>
      </c>
    </row>
    <row r="773" spans="1:9" ht="38.25" hidden="1">
      <c r="A773" s="85" t="s">
        <v>53</v>
      </c>
      <c r="B773" s="86">
        <v>793</v>
      </c>
      <c r="C773" s="83" t="s">
        <v>114</v>
      </c>
      <c r="D773" s="83" t="s">
        <v>268</v>
      </c>
      <c r="E773" s="83" t="s">
        <v>599</v>
      </c>
      <c r="F773" s="83" t="s">
        <v>54</v>
      </c>
      <c r="G773" s="66"/>
      <c r="H773" s="66"/>
    </row>
    <row r="774" spans="1:9" ht="31.5" hidden="1" customHeight="1">
      <c r="A774" s="85" t="s">
        <v>710</v>
      </c>
      <c r="B774" s="86">
        <v>793</v>
      </c>
      <c r="C774" s="83" t="s">
        <v>114</v>
      </c>
      <c r="D774" s="83" t="s">
        <v>268</v>
      </c>
      <c r="E774" s="83" t="s">
        <v>547</v>
      </c>
      <c r="F774" s="83"/>
      <c r="G774" s="66">
        <f>G775+G778</f>
        <v>0</v>
      </c>
      <c r="H774" s="66">
        <f>H775+H778</f>
        <v>0</v>
      </c>
    </row>
    <row r="775" spans="1:9" ht="62.25" hidden="1" customHeight="1">
      <c r="A775" s="85" t="s">
        <v>711</v>
      </c>
      <c r="B775" s="86">
        <v>793</v>
      </c>
      <c r="C775" s="83" t="s">
        <v>114</v>
      </c>
      <c r="D775" s="83" t="s">
        <v>268</v>
      </c>
      <c r="E775" s="83" t="s">
        <v>548</v>
      </c>
      <c r="F775" s="83"/>
      <c r="G775" s="66">
        <f>G776</f>
        <v>0</v>
      </c>
      <c r="H775" s="66">
        <f>H776</f>
        <v>0</v>
      </c>
    </row>
    <row r="776" spans="1:9" ht="19.5" hidden="1" customHeight="1">
      <c r="A776" s="85" t="s">
        <v>684</v>
      </c>
      <c r="B776" s="86">
        <v>793</v>
      </c>
      <c r="C776" s="83" t="s">
        <v>114</v>
      </c>
      <c r="D776" s="83" t="s">
        <v>268</v>
      </c>
      <c r="E776" s="83" t="s">
        <v>548</v>
      </c>
      <c r="F776" s="83" t="s">
        <v>52</v>
      </c>
      <c r="G776" s="66">
        <f>G777</f>
        <v>0</v>
      </c>
      <c r="H776" s="66">
        <f>H777</f>
        <v>0</v>
      </c>
    </row>
    <row r="777" spans="1:9" ht="38.25" hidden="1">
      <c r="A777" s="85" t="s">
        <v>53</v>
      </c>
      <c r="B777" s="86">
        <v>793</v>
      </c>
      <c r="C777" s="83" t="s">
        <v>114</v>
      </c>
      <c r="D777" s="83" t="s">
        <v>268</v>
      </c>
      <c r="E777" s="83" t="s">
        <v>548</v>
      </c>
      <c r="F777" s="83" t="s">
        <v>54</v>
      </c>
      <c r="G777" s="66"/>
      <c r="H777" s="66"/>
    </row>
    <row r="778" spans="1:9" ht="55.5" hidden="1" customHeight="1">
      <c r="A778" s="85" t="s">
        <v>220</v>
      </c>
      <c r="B778" s="86">
        <v>793</v>
      </c>
      <c r="C778" s="83" t="s">
        <v>114</v>
      </c>
      <c r="D778" s="83" t="s">
        <v>268</v>
      </c>
      <c r="E778" s="83" t="s">
        <v>549</v>
      </c>
      <c r="F778" s="83"/>
      <c r="G778" s="66">
        <f>G779</f>
        <v>0</v>
      </c>
      <c r="H778" s="66">
        <f>H779</f>
        <v>0</v>
      </c>
    </row>
    <row r="779" spans="1:9" ht="21.75" hidden="1" customHeight="1">
      <c r="A779" s="85" t="s">
        <v>684</v>
      </c>
      <c r="B779" s="86">
        <v>793</v>
      </c>
      <c r="C779" s="83" t="s">
        <v>114</v>
      </c>
      <c r="D779" s="83" t="s">
        <v>268</v>
      </c>
      <c r="E779" s="83" t="s">
        <v>549</v>
      </c>
      <c r="F779" s="83" t="s">
        <v>52</v>
      </c>
      <c r="G779" s="66">
        <f>G780</f>
        <v>0</v>
      </c>
      <c r="H779" s="66">
        <f>H780</f>
        <v>0</v>
      </c>
    </row>
    <row r="780" spans="1:9" ht="38.25" hidden="1">
      <c r="A780" s="85" t="s">
        <v>53</v>
      </c>
      <c r="B780" s="86">
        <v>793</v>
      </c>
      <c r="C780" s="83" t="s">
        <v>114</v>
      </c>
      <c r="D780" s="83" t="s">
        <v>268</v>
      </c>
      <c r="E780" s="83" t="s">
        <v>549</v>
      </c>
      <c r="F780" s="83" t="s">
        <v>54</v>
      </c>
      <c r="G780" s="66"/>
      <c r="H780" s="66"/>
    </row>
    <row r="781" spans="1:9" ht="25.5">
      <c r="A781" s="85" t="s">
        <v>814</v>
      </c>
      <c r="B781" s="86">
        <v>793</v>
      </c>
      <c r="C781" s="83" t="s">
        <v>114</v>
      </c>
      <c r="D781" s="83" t="s">
        <v>268</v>
      </c>
      <c r="E781" s="83" t="s">
        <v>815</v>
      </c>
      <c r="F781" s="83"/>
      <c r="G781" s="66">
        <f>G782</f>
        <v>20000</v>
      </c>
      <c r="H781" s="66">
        <f>H782</f>
        <v>20000</v>
      </c>
    </row>
    <row r="782" spans="1:9" ht="25.5">
      <c r="A782" s="85" t="s">
        <v>684</v>
      </c>
      <c r="B782" s="86">
        <v>793</v>
      </c>
      <c r="C782" s="83" t="s">
        <v>114</v>
      </c>
      <c r="D782" s="83" t="s">
        <v>268</v>
      </c>
      <c r="E782" s="83" t="s">
        <v>815</v>
      </c>
      <c r="F782" s="83" t="s">
        <v>52</v>
      </c>
      <c r="G782" s="66">
        <f>G783</f>
        <v>20000</v>
      </c>
      <c r="H782" s="66">
        <f>H783</f>
        <v>20000</v>
      </c>
    </row>
    <row r="783" spans="1:9" ht="38.25">
      <c r="A783" s="85" t="s">
        <v>53</v>
      </c>
      <c r="B783" s="86">
        <v>793</v>
      </c>
      <c r="C783" s="83" t="s">
        <v>114</v>
      </c>
      <c r="D783" s="83" t="s">
        <v>268</v>
      </c>
      <c r="E783" s="83" t="s">
        <v>815</v>
      </c>
      <c r="F783" s="83" t="s">
        <v>54</v>
      </c>
      <c r="G783" s="66">
        <f>20000</f>
        <v>20000</v>
      </c>
      <c r="H783" s="66">
        <f>20000</f>
        <v>20000</v>
      </c>
    </row>
    <row r="784" spans="1:9" ht="55.5" customHeight="1">
      <c r="A784" s="85" t="s">
        <v>330</v>
      </c>
      <c r="B784" s="86">
        <v>793</v>
      </c>
      <c r="C784" s="83" t="s">
        <v>114</v>
      </c>
      <c r="D784" s="83" t="s">
        <v>268</v>
      </c>
      <c r="E784" s="83" t="s">
        <v>609</v>
      </c>
      <c r="F784" s="83"/>
      <c r="G784" s="66">
        <f>G785</f>
        <v>35529.879999999997</v>
      </c>
      <c r="H784" s="66">
        <f>H785</f>
        <v>35040</v>
      </c>
    </row>
    <row r="785" spans="1:9" ht="21.75" customHeight="1">
      <c r="A785" s="85" t="s">
        <v>684</v>
      </c>
      <c r="B785" s="86">
        <v>793</v>
      </c>
      <c r="C785" s="83" t="s">
        <v>114</v>
      </c>
      <c r="D785" s="83" t="s">
        <v>268</v>
      </c>
      <c r="E785" s="83" t="s">
        <v>609</v>
      </c>
      <c r="F785" s="83" t="s">
        <v>52</v>
      </c>
      <c r="G785" s="66">
        <f>G786</f>
        <v>35529.879999999997</v>
      </c>
      <c r="H785" s="66">
        <f>H786</f>
        <v>35040</v>
      </c>
    </row>
    <row r="786" spans="1:9" ht="38.25">
      <c r="A786" s="85" t="s">
        <v>53</v>
      </c>
      <c r="B786" s="86">
        <v>793</v>
      </c>
      <c r="C786" s="83" t="s">
        <v>114</v>
      </c>
      <c r="D786" s="83" t="s">
        <v>268</v>
      </c>
      <c r="E786" s="83" t="s">
        <v>609</v>
      </c>
      <c r="F786" s="83" t="s">
        <v>54</v>
      </c>
      <c r="G786" s="66">
        <v>35529.879999999997</v>
      </c>
      <c r="H786" s="66">
        <v>35040</v>
      </c>
    </row>
    <row r="787" spans="1:9" s="110" customFormat="1" ht="17.25" hidden="1" customHeight="1">
      <c r="A787" s="97" t="s">
        <v>421</v>
      </c>
      <c r="B787" s="98">
        <v>793</v>
      </c>
      <c r="C787" s="99" t="s">
        <v>114</v>
      </c>
      <c r="D787" s="99" t="s">
        <v>113</v>
      </c>
      <c r="E787" s="99"/>
      <c r="F787" s="99"/>
      <c r="G787" s="100">
        <f t="shared" ref="G787:H790" si="30">G788</f>
        <v>0</v>
      </c>
      <c r="H787" s="100">
        <f t="shared" si="30"/>
        <v>0</v>
      </c>
      <c r="I787" s="109"/>
    </row>
    <row r="788" spans="1:9" s="145" customFormat="1" ht="63.75" hidden="1">
      <c r="A788" s="149" t="s">
        <v>190</v>
      </c>
      <c r="B788" s="86">
        <v>793</v>
      </c>
      <c r="C788" s="83" t="s">
        <v>114</v>
      </c>
      <c r="D788" s="83" t="s">
        <v>113</v>
      </c>
      <c r="E788" s="83" t="s">
        <v>536</v>
      </c>
      <c r="F788" s="108"/>
      <c r="G788" s="66">
        <f t="shared" si="30"/>
        <v>0</v>
      </c>
      <c r="H788" s="66">
        <f t="shared" si="30"/>
        <v>0</v>
      </c>
      <c r="I788" s="118"/>
    </row>
    <row r="789" spans="1:9" ht="25.5" hidden="1">
      <c r="A789" s="85" t="s">
        <v>814</v>
      </c>
      <c r="B789" s="86">
        <v>793</v>
      </c>
      <c r="C789" s="83" t="s">
        <v>114</v>
      </c>
      <c r="D789" s="83" t="s">
        <v>113</v>
      </c>
      <c r="E789" s="83" t="s">
        <v>815</v>
      </c>
      <c r="F789" s="83"/>
      <c r="G789" s="66">
        <f t="shared" si="30"/>
        <v>0</v>
      </c>
      <c r="H789" s="66">
        <f t="shared" si="30"/>
        <v>0</v>
      </c>
    </row>
    <row r="790" spans="1:9" ht="25.5" hidden="1">
      <c r="A790" s="85" t="s">
        <v>684</v>
      </c>
      <c r="B790" s="86">
        <v>793</v>
      </c>
      <c r="C790" s="83" t="s">
        <v>114</v>
      </c>
      <c r="D790" s="83" t="s">
        <v>113</v>
      </c>
      <c r="E790" s="83" t="s">
        <v>329</v>
      </c>
      <c r="F790" s="83" t="s">
        <v>52</v>
      </c>
      <c r="G790" s="66">
        <f t="shared" si="30"/>
        <v>0</v>
      </c>
      <c r="H790" s="66">
        <f t="shared" si="30"/>
        <v>0</v>
      </c>
    </row>
    <row r="791" spans="1:9" ht="38.25" hidden="1">
      <c r="A791" s="85" t="s">
        <v>53</v>
      </c>
      <c r="B791" s="86">
        <v>793</v>
      </c>
      <c r="C791" s="83" t="s">
        <v>114</v>
      </c>
      <c r="D791" s="83" t="s">
        <v>113</v>
      </c>
      <c r="E791" s="83" t="s">
        <v>329</v>
      </c>
      <c r="F791" s="83" t="s">
        <v>54</v>
      </c>
      <c r="G791" s="66"/>
      <c r="H791" s="66"/>
    </row>
    <row r="792" spans="1:9" s="110" customFormat="1" ht="38.25">
      <c r="A792" s="97" t="s">
        <v>712</v>
      </c>
      <c r="B792" s="98">
        <v>793</v>
      </c>
      <c r="C792" s="99" t="s">
        <v>114</v>
      </c>
      <c r="D792" s="99" t="s">
        <v>661</v>
      </c>
      <c r="E792" s="99"/>
      <c r="F792" s="99"/>
      <c r="G792" s="100">
        <f>G793+G798</f>
        <v>90500</v>
      </c>
      <c r="H792" s="100">
        <f>H793+H798</f>
        <v>90500</v>
      </c>
      <c r="I792" s="109"/>
    </row>
    <row r="793" spans="1:9" ht="51">
      <c r="A793" s="85" t="s">
        <v>636</v>
      </c>
      <c r="B793" s="86">
        <v>793</v>
      </c>
      <c r="C793" s="83" t="s">
        <v>114</v>
      </c>
      <c r="D793" s="83" t="s">
        <v>661</v>
      </c>
      <c r="E793" s="83" t="s">
        <v>550</v>
      </c>
      <c r="F793" s="83"/>
      <c r="G793" s="66">
        <f t="shared" ref="G793:H795" si="31">G794</f>
        <v>30500</v>
      </c>
      <c r="H793" s="66">
        <f t="shared" si="31"/>
        <v>30500</v>
      </c>
    </row>
    <row r="794" spans="1:9" ht="38.25">
      <c r="A794" s="85" t="s">
        <v>713</v>
      </c>
      <c r="B794" s="86">
        <v>793</v>
      </c>
      <c r="C794" s="83" t="s">
        <v>114</v>
      </c>
      <c r="D794" s="83" t="s">
        <v>661</v>
      </c>
      <c r="E794" s="83" t="s">
        <v>551</v>
      </c>
      <c r="F794" s="83"/>
      <c r="G794" s="66">
        <f t="shared" si="31"/>
        <v>30500</v>
      </c>
      <c r="H794" s="66">
        <f t="shared" si="31"/>
        <v>30500</v>
      </c>
    </row>
    <row r="795" spans="1:9" ht="38.25">
      <c r="A795" s="85" t="s">
        <v>53</v>
      </c>
      <c r="B795" s="86">
        <v>793</v>
      </c>
      <c r="C795" s="83" t="s">
        <v>114</v>
      </c>
      <c r="D795" s="83" t="s">
        <v>661</v>
      </c>
      <c r="E795" s="83" t="s">
        <v>551</v>
      </c>
      <c r="F795" s="83" t="s">
        <v>52</v>
      </c>
      <c r="G795" s="66">
        <f t="shared" si="31"/>
        <v>30500</v>
      </c>
      <c r="H795" s="66">
        <f t="shared" si="31"/>
        <v>30500</v>
      </c>
    </row>
    <row r="796" spans="1:9" ht="30.75" customHeight="1">
      <c r="A796" s="85" t="s">
        <v>53</v>
      </c>
      <c r="B796" s="86">
        <v>793</v>
      </c>
      <c r="C796" s="83" t="s">
        <v>114</v>
      </c>
      <c r="D796" s="83" t="s">
        <v>661</v>
      </c>
      <c r="E796" s="83" t="s">
        <v>551</v>
      </c>
      <c r="F796" s="83" t="s">
        <v>54</v>
      </c>
      <c r="G796" s="66">
        <f>30000+500</f>
        <v>30500</v>
      </c>
      <c r="H796" s="66">
        <f>30000+500</f>
        <v>30500</v>
      </c>
    </row>
    <row r="797" spans="1:9" ht="38.25" hidden="1">
      <c r="A797" s="85" t="s">
        <v>685</v>
      </c>
      <c r="B797" s="86">
        <v>793</v>
      </c>
      <c r="C797" s="83" t="s">
        <v>114</v>
      </c>
      <c r="D797" s="83" t="s">
        <v>661</v>
      </c>
      <c r="E797" s="83" t="s">
        <v>551</v>
      </c>
      <c r="F797" s="83" t="s">
        <v>55</v>
      </c>
      <c r="G797" s="66"/>
      <c r="H797" s="66"/>
    </row>
    <row r="798" spans="1:9" ht="51">
      <c r="A798" s="85" t="s">
        <v>288</v>
      </c>
      <c r="B798" s="86">
        <v>793</v>
      </c>
      <c r="C798" s="83" t="s">
        <v>114</v>
      </c>
      <c r="D798" s="83" t="s">
        <v>661</v>
      </c>
      <c r="E798" s="83" t="s">
        <v>552</v>
      </c>
      <c r="F798" s="83"/>
      <c r="G798" s="66">
        <f t="shared" ref="G798:H800" si="32">G799</f>
        <v>60000</v>
      </c>
      <c r="H798" s="66">
        <f t="shared" si="32"/>
        <v>60000</v>
      </c>
    </row>
    <row r="799" spans="1:9" ht="38.25">
      <c r="A799" s="85" t="s">
        <v>714</v>
      </c>
      <c r="B799" s="86">
        <v>793</v>
      </c>
      <c r="C799" s="83" t="s">
        <v>114</v>
      </c>
      <c r="D799" s="83" t="s">
        <v>661</v>
      </c>
      <c r="E799" s="83" t="s">
        <v>553</v>
      </c>
      <c r="F799" s="83"/>
      <c r="G799" s="66">
        <f t="shared" si="32"/>
        <v>60000</v>
      </c>
      <c r="H799" s="66">
        <f t="shared" si="32"/>
        <v>60000</v>
      </c>
    </row>
    <row r="800" spans="1:9" ht="38.25">
      <c r="A800" s="85" t="s">
        <v>53</v>
      </c>
      <c r="B800" s="86">
        <v>793</v>
      </c>
      <c r="C800" s="83" t="s">
        <v>114</v>
      </c>
      <c r="D800" s="83" t="s">
        <v>661</v>
      </c>
      <c r="E800" s="83" t="s">
        <v>553</v>
      </c>
      <c r="F800" s="83" t="s">
        <v>52</v>
      </c>
      <c r="G800" s="66">
        <f t="shared" si="32"/>
        <v>60000</v>
      </c>
      <c r="H800" s="66">
        <f t="shared" si="32"/>
        <v>60000</v>
      </c>
    </row>
    <row r="801" spans="1:9" ht="31.5" customHeight="1">
      <c r="A801" s="85" t="s">
        <v>53</v>
      </c>
      <c r="B801" s="86">
        <v>793</v>
      </c>
      <c r="C801" s="83" t="s">
        <v>114</v>
      </c>
      <c r="D801" s="83" t="s">
        <v>661</v>
      </c>
      <c r="E801" s="83" t="s">
        <v>553</v>
      </c>
      <c r="F801" s="83" t="s">
        <v>54</v>
      </c>
      <c r="G801" s="66">
        <v>60000</v>
      </c>
      <c r="H801" s="66">
        <v>60000</v>
      </c>
    </row>
    <row r="802" spans="1:9" ht="38.25" hidden="1">
      <c r="A802" s="85" t="s">
        <v>685</v>
      </c>
      <c r="B802" s="86">
        <v>793</v>
      </c>
      <c r="C802" s="83" t="s">
        <v>114</v>
      </c>
      <c r="D802" s="83" t="s">
        <v>661</v>
      </c>
      <c r="E802" s="83" t="s">
        <v>553</v>
      </c>
      <c r="F802" s="83" t="s">
        <v>55</v>
      </c>
      <c r="G802" s="66"/>
      <c r="H802" s="66"/>
    </row>
    <row r="803" spans="1:9">
      <c r="A803" s="171" t="s">
        <v>143</v>
      </c>
      <c r="B803" s="183">
        <v>793</v>
      </c>
      <c r="C803" s="175" t="s">
        <v>93</v>
      </c>
      <c r="D803" s="175"/>
      <c r="E803" s="175"/>
      <c r="F803" s="175"/>
      <c r="G803" s="170">
        <f>G804+G813+G846</f>
        <v>5010731.34</v>
      </c>
      <c r="H803" s="170">
        <f>H804+H813+H846</f>
        <v>4188488.92</v>
      </c>
    </row>
    <row r="804" spans="1:9" s="105" customFormat="1" ht="16.5" customHeight="1">
      <c r="A804" s="85" t="s">
        <v>725</v>
      </c>
      <c r="B804" s="86">
        <v>793</v>
      </c>
      <c r="C804" s="83" t="s">
        <v>93</v>
      </c>
      <c r="D804" s="83" t="s">
        <v>74</v>
      </c>
      <c r="E804" s="83"/>
      <c r="F804" s="83"/>
      <c r="G804" s="66">
        <f>G806</f>
        <v>816581.48</v>
      </c>
      <c r="H804" s="66">
        <f>H806</f>
        <v>774339.06</v>
      </c>
      <c r="I804" s="104"/>
    </row>
    <row r="805" spans="1:9" s="119" customFormat="1" ht="27" customHeight="1">
      <c r="A805" s="85" t="s">
        <v>734</v>
      </c>
      <c r="B805" s="86">
        <v>793</v>
      </c>
      <c r="C805" s="83" t="s">
        <v>93</v>
      </c>
      <c r="D805" s="83" t="s">
        <v>74</v>
      </c>
      <c r="E805" s="83" t="s">
        <v>512</v>
      </c>
      <c r="F805" s="83"/>
      <c r="G805" s="66">
        <f>G807+G810</f>
        <v>816581.48</v>
      </c>
      <c r="H805" s="66">
        <f>H807+H810</f>
        <v>774339.06</v>
      </c>
      <c r="I805" s="118"/>
    </row>
    <row r="806" spans="1:9" s="105" customFormat="1" ht="18" customHeight="1">
      <c r="A806" s="85" t="s">
        <v>726</v>
      </c>
      <c r="B806" s="86">
        <v>793</v>
      </c>
      <c r="C806" s="83" t="s">
        <v>93</v>
      </c>
      <c r="D806" s="83" t="s">
        <v>74</v>
      </c>
      <c r="E806" s="83" t="s">
        <v>171</v>
      </c>
      <c r="F806" s="83"/>
      <c r="G806" s="66">
        <f>G807+G810</f>
        <v>816581.48</v>
      </c>
      <c r="H806" s="66">
        <f>H807+H810</f>
        <v>774339.06</v>
      </c>
      <c r="I806" s="104"/>
    </row>
    <row r="807" spans="1:9" s="105" customFormat="1" ht="44.25" customHeight="1">
      <c r="A807" s="85" t="s">
        <v>720</v>
      </c>
      <c r="B807" s="86">
        <v>793</v>
      </c>
      <c r="C807" s="83" t="s">
        <v>93</v>
      </c>
      <c r="D807" s="83" t="s">
        <v>74</v>
      </c>
      <c r="E807" s="83" t="s">
        <v>719</v>
      </c>
      <c r="F807" s="83"/>
      <c r="G807" s="66">
        <f>G808</f>
        <v>816581.48</v>
      </c>
      <c r="H807" s="66">
        <f>H808</f>
        <v>774339.06</v>
      </c>
      <c r="I807" s="104"/>
    </row>
    <row r="808" spans="1:9" s="105" customFormat="1" ht="27.75" customHeight="1">
      <c r="A808" s="85" t="s">
        <v>53</v>
      </c>
      <c r="B808" s="86">
        <v>793</v>
      </c>
      <c r="C808" s="83" t="s">
        <v>93</v>
      </c>
      <c r="D808" s="83" t="s">
        <v>74</v>
      </c>
      <c r="E808" s="83" t="s">
        <v>719</v>
      </c>
      <c r="F808" s="83" t="s">
        <v>52</v>
      </c>
      <c r="G808" s="66">
        <f>G809</f>
        <v>816581.48</v>
      </c>
      <c r="H808" s="66">
        <f>H809</f>
        <v>774339.06</v>
      </c>
      <c r="I808" s="104"/>
    </row>
    <row r="809" spans="1:9" s="105" customFormat="1" ht="44.25" customHeight="1">
      <c r="A809" s="85" t="s">
        <v>53</v>
      </c>
      <c r="B809" s="86">
        <v>793</v>
      </c>
      <c r="C809" s="83" t="s">
        <v>93</v>
      </c>
      <c r="D809" s="83" t="s">
        <v>74</v>
      </c>
      <c r="E809" s="83" t="s">
        <v>719</v>
      </c>
      <c r="F809" s="83" t="s">
        <v>54</v>
      </c>
      <c r="G809" s="66">
        <f>1026476-209894.52</f>
        <v>816581.48</v>
      </c>
      <c r="H809" s="66">
        <v>774339.06</v>
      </c>
      <c r="I809" s="104"/>
    </row>
    <row r="810" spans="1:9" ht="34.5" hidden="1" customHeight="1">
      <c r="A810" s="85" t="s">
        <v>228</v>
      </c>
      <c r="B810" s="86">
        <v>793</v>
      </c>
      <c r="C810" s="83" t="s">
        <v>93</v>
      </c>
      <c r="D810" s="83" t="s">
        <v>74</v>
      </c>
      <c r="E810" s="83" t="s">
        <v>718</v>
      </c>
      <c r="F810" s="83"/>
      <c r="G810" s="66">
        <f>G811</f>
        <v>0</v>
      </c>
      <c r="H810" s="66">
        <f>H811</f>
        <v>0</v>
      </c>
    </row>
    <row r="811" spans="1:9" ht="25.5" hidden="1" customHeight="1">
      <c r="A811" s="85" t="s">
        <v>53</v>
      </c>
      <c r="B811" s="86">
        <v>793</v>
      </c>
      <c r="C811" s="83" t="s">
        <v>93</v>
      </c>
      <c r="D811" s="83" t="s">
        <v>74</v>
      </c>
      <c r="E811" s="83" t="s">
        <v>718</v>
      </c>
      <c r="F811" s="83" t="s">
        <v>52</v>
      </c>
      <c r="G811" s="66">
        <f>G812</f>
        <v>0</v>
      </c>
      <c r="H811" s="66">
        <f>H812</f>
        <v>0</v>
      </c>
    </row>
    <row r="812" spans="1:9" ht="39.75" hidden="1" customHeight="1">
      <c r="A812" s="85" t="s">
        <v>53</v>
      </c>
      <c r="B812" s="86">
        <v>793</v>
      </c>
      <c r="C812" s="83" t="s">
        <v>93</v>
      </c>
      <c r="D812" s="83" t="s">
        <v>74</v>
      </c>
      <c r="E812" s="83" t="s">
        <v>718</v>
      </c>
      <c r="F812" s="83" t="s">
        <v>54</v>
      </c>
      <c r="G812" s="66"/>
      <c r="H812" s="66"/>
    </row>
    <row r="813" spans="1:9" s="105" customFormat="1">
      <c r="A813" s="127" t="s">
        <v>400</v>
      </c>
      <c r="B813" s="86">
        <v>793</v>
      </c>
      <c r="C813" s="83" t="s">
        <v>93</v>
      </c>
      <c r="D813" s="83" t="s">
        <v>268</v>
      </c>
      <c r="E813" s="83"/>
      <c r="F813" s="83"/>
      <c r="G813" s="66">
        <f>G816+G839+G829+G833+G836</f>
        <v>1940611.88</v>
      </c>
      <c r="H813" s="66">
        <f>H816+H839+H829+H833+H836</f>
        <v>1160611.8799999999</v>
      </c>
      <c r="I813" s="104"/>
    </row>
    <row r="814" spans="1:9" s="105" customFormat="1" hidden="1">
      <c r="A814" s="127"/>
      <c r="B814" s="86"/>
      <c r="C814" s="83"/>
      <c r="D814" s="83"/>
      <c r="E814" s="83"/>
      <c r="F814" s="83"/>
      <c r="G814" s="66"/>
      <c r="H814" s="66"/>
      <c r="I814" s="104"/>
    </row>
    <row r="815" spans="1:9" s="105" customFormat="1" hidden="1">
      <c r="A815" s="127"/>
      <c r="B815" s="86"/>
      <c r="C815" s="83"/>
      <c r="D815" s="83"/>
      <c r="E815" s="83"/>
      <c r="F815" s="83"/>
      <c r="G815" s="66"/>
      <c r="H815" s="66"/>
      <c r="I815" s="104"/>
    </row>
    <row r="816" spans="1:9" s="119" customFormat="1" ht="27" hidden="1" customHeight="1">
      <c r="A816" s="85" t="s">
        <v>734</v>
      </c>
      <c r="B816" s="86">
        <v>793</v>
      </c>
      <c r="C816" s="83" t="s">
        <v>93</v>
      </c>
      <c r="D816" s="83" t="s">
        <v>268</v>
      </c>
      <c r="E816" s="83" t="s">
        <v>512</v>
      </c>
      <c r="F816" s="83"/>
      <c r="G816" s="66">
        <f>G817+G821+G825</f>
        <v>0</v>
      </c>
      <c r="H816" s="66">
        <f>H817+H821+H825</f>
        <v>0</v>
      </c>
      <c r="I816" s="118"/>
    </row>
    <row r="817" spans="1:16" s="119" customFormat="1" ht="66" hidden="1" customHeight="1">
      <c r="A817" s="111" t="s">
        <v>199</v>
      </c>
      <c r="B817" s="86">
        <v>793</v>
      </c>
      <c r="C817" s="83" t="s">
        <v>93</v>
      </c>
      <c r="D817" s="83" t="s">
        <v>268</v>
      </c>
      <c r="E817" s="83" t="s">
        <v>197</v>
      </c>
      <c r="F817" s="83"/>
      <c r="G817" s="66">
        <f t="shared" ref="G817:H819" si="33">G818</f>
        <v>0</v>
      </c>
      <c r="H817" s="66">
        <f t="shared" si="33"/>
        <v>0</v>
      </c>
      <c r="I817" s="118" t="e">
        <f>#REF!+#REF!+#REF!+#REF!</f>
        <v>#REF!</v>
      </c>
    </row>
    <row r="818" spans="1:16" s="119" customFormat="1" ht="94.5" hidden="1" customHeight="1">
      <c r="A818" s="111" t="s">
        <v>449</v>
      </c>
      <c r="B818" s="86">
        <v>793</v>
      </c>
      <c r="C818" s="83" t="s">
        <v>93</v>
      </c>
      <c r="D818" s="83" t="s">
        <v>268</v>
      </c>
      <c r="E818" s="83" t="s">
        <v>424</v>
      </c>
      <c r="F818" s="83"/>
      <c r="G818" s="66">
        <f t="shared" si="33"/>
        <v>0</v>
      </c>
      <c r="H818" s="66">
        <f t="shared" si="33"/>
        <v>0</v>
      </c>
      <c r="I818" s="118"/>
    </row>
    <row r="819" spans="1:16" s="119" customFormat="1" ht="16.5" hidden="1" customHeight="1">
      <c r="A819" s="85" t="s">
        <v>380</v>
      </c>
      <c r="B819" s="86">
        <v>793</v>
      </c>
      <c r="C819" s="83" t="s">
        <v>93</v>
      </c>
      <c r="D819" s="83" t="s">
        <v>268</v>
      </c>
      <c r="E819" s="83" t="s">
        <v>424</v>
      </c>
      <c r="F819" s="83" t="s">
        <v>381</v>
      </c>
      <c r="G819" s="66">
        <f t="shared" si="33"/>
        <v>0</v>
      </c>
      <c r="H819" s="66">
        <f t="shared" si="33"/>
        <v>0</v>
      </c>
      <c r="I819" s="118"/>
    </row>
    <row r="820" spans="1:16" s="119" customFormat="1" ht="15" hidden="1" customHeight="1">
      <c r="A820" s="85" t="s">
        <v>409</v>
      </c>
      <c r="B820" s="86">
        <v>793</v>
      </c>
      <c r="C820" s="83" t="s">
        <v>93</v>
      </c>
      <c r="D820" s="83" t="s">
        <v>268</v>
      </c>
      <c r="E820" s="83" t="s">
        <v>424</v>
      </c>
      <c r="F820" s="83" t="s">
        <v>410</v>
      </c>
      <c r="G820" s="66"/>
      <c r="H820" s="66"/>
      <c r="I820" s="118"/>
    </row>
    <row r="821" spans="1:16" ht="63.75" hidden="1" customHeight="1">
      <c r="A821" s="85" t="s">
        <v>203</v>
      </c>
      <c r="B821" s="117">
        <v>795</v>
      </c>
      <c r="C821" s="83" t="s">
        <v>93</v>
      </c>
      <c r="D821" s="83" t="s">
        <v>268</v>
      </c>
      <c r="E821" s="83" t="s">
        <v>201</v>
      </c>
      <c r="F821" s="83"/>
      <c r="G821" s="66">
        <f t="shared" ref="G821:H823" si="34">G822</f>
        <v>0</v>
      </c>
      <c r="H821" s="66">
        <f t="shared" si="34"/>
        <v>0</v>
      </c>
    </row>
    <row r="822" spans="1:16" s="119" customFormat="1" ht="101.25" hidden="1" customHeight="1">
      <c r="A822" s="85" t="s">
        <v>79</v>
      </c>
      <c r="B822" s="117">
        <v>793</v>
      </c>
      <c r="C822" s="83" t="s">
        <v>93</v>
      </c>
      <c r="D822" s="83" t="s">
        <v>268</v>
      </c>
      <c r="E822" s="83" t="s">
        <v>78</v>
      </c>
      <c r="F822" s="83"/>
      <c r="G822" s="66">
        <f t="shared" si="34"/>
        <v>0</v>
      </c>
      <c r="H822" s="66">
        <f t="shared" si="34"/>
        <v>0</v>
      </c>
      <c r="I822" s="118"/>
    </row>
    <row r="823" spans="1:16" ht="22.5" hidden="1" customHeight="1">
      <c r="A823" s="85" t="s">
        <v>380</v>
      </c>
      <c r="B823" s="117">
        <v>793</v>
      </c>
      <c r="C823" s="83" t="s">
        <v>93</v>
      </c>
      <c r="D823" s="83" t="s">
        <v>268</v>
      </c>
      <c r="E823" s="83" t="s">
        <v>78</v>
      </c>
      <c r="F823" s="83" t="s">
        <v>381</v>
      </c>
      <c r="G823" s="66">
        <f t="shared" si="34"/>
        <v>0</v>
      </c>
      <c r="H823" s="66">
        <f t="shared" si="34"/>
        <v>0</v>
      </c>
    </row>
    <row r="824" spans="1:16" ht="16.5" hidden="1" customHeight="1">
      <c r="A824" s="85" t="s">
        <v>409</v>
      </c>
      <c r="B824" s="117">
        <v>793</v>
      </c>
      <c r="C824" s="83" t="s">
        <v>93</v>
      </c>
      <c r="D824" s="83" t="s">
        <v>268</v>
      </c>
      <c r="E824" s="83" t="s">
        <v>78</v>
      </c>
      <c r="F824" s="83" t="s">
        <v>410</v>
      </c>
      <c r="G824" s="66"/>
      <c r="H824" s="66"/>
    </row>
    <row r="825" spans="1:16" s="119" customFormat="1" ht="111.75" hidden="1" customHeight="1">
      <c r="A825" s="85" t="s">
        <v>682</v>
      </c>
      <c r="B825" s="117">
        <v>793</v>
      </c>
      <c r="C825" s="83" t="s">
        <v>93</v>
      </c>
      <c r="D825" s="83" t="s">
        <v>268</v>
      </c>
      <c r="E825" s="83" t="s">
        <v>196</v>
      </c>
      <c r="F825" s="83"/>
      <c r="G825" s="66">
        <f t="shared" ref="G825:H827" si="35">G826</f>
        <v>0</v>
      </c>
      <c r="H825" s="66">
        <f t="shared" si="35"/>
        <v>0</v>
      </c>
      <c r="I825" s="118" t="e">
        <f>H846+#REF!+H921+#REF!+#REF!+#REF!</f>
        <v>#REF!</v>
      </c>
      <c r="J825" s="119">
        <v>240</v>
      </c>
    </row>
    <row r="826" spans="1:16" s="119" customFormat="1" ht="32.25" hidden="1" customHeight="1">
      <c r="A826" s="85" t="s">
        <v>170</v>
      </c>
      <c r="B826" s="117">
        <v>793</v>
      </c>
      <c r="C826" s="83" t="s">
        <v>93</v>
      </c>
      <c r="D826" s="83" t="s">
        <v>268</v>
      </c>
      <c r="E826" s="83" t="s">
        <v>681</v>
      </c>
      <c r="F826" s="83"/>
      <c r="G826" s="66">
        <f t="shared" si="35"/>
        <v>0</v>
      </c>
      <c r="H826" s="66">
        <f t="shared" si="35"/>
        <v>0</v>
      </c>
      <c r="I826" s="118"/>
    </row>
    <row r="827" spans="1:16" s="119" customFormat="1" ht="32.25" hidden="1" customHeight="1">
      <c r="A827" s="85" t="s">
        <v>684</v>
      </c>
      <c r="B827" s="117">
        <v>793</v>
      </c>
      <c r="C827" s="83" t="s">
        <v>93</v>
      </c>
      <c r="D827" s="83" t="s">
        <v>268</v>
      </c>
      <c r="E827" s="83" t="s">
        <v>681</v>
      </c>
      <c r="F827" s="83" t="s">
        <v>52</v>
      </c>
      <c r="G827" s="66">
        <f t="shared" si="35"/>
        <v>0</v>
      </c>
      <c r="H827" s="66">
        <f t="shared" si="35"/>
        <v>0</v>
      </c>
      <c r="I827" s="118"/>
    </row>
    <row r="828" spans="1:16" s="119" customFormat="1" ht="32.25" hidden="1" customHeight="1">
      <c r="A828" s="85" t="s">
        <v>53</v>
      </c>
      <c r="B828" s="117">
        <v>793</v>
      </c>
      <c r="C828" s="83" t="s">
        <v>93</v>
      </c>
      <c r="D828" s="83" t="s">
        <v>268</v>
      </c>
      <c r="E828" s="83" t="s">
        <v>681</v>
      </c>
      <c r="F828" s="83" t="s">
        <v>54</v>
      </c>
      <c r="G828" s="66"/>
      <c r="H828" s="66"/>
      <c r="I828" s="118"/>
    </row>
    <row r="829" spans="1:16" s="119" customFormat="1" ht="66" customHeight="1">
      <c r="A829" s="111" t="s">
        <v>195</v>
      </c>
      <c r="B829" s="117">
        <v>793</v>
      </c>
      <c r="C829" s="83" t="s">
        <v>93</v>
      </c>
      <c r="D829" s="83" t="s">
        <v>268</v>
      </c>
      <c r="E829" s="83" t="s">
        <v>196</v>
      </c>
      <c r="F829" s="83"/>
      <c r="G829" s="66">
        <f>G830+G842</f>
        <v>215370</v>
      </c>
      <c r="H829" s="66">
        <f>H830+H842</f>
        <v>215370</v>
      </c>
      <c r="I829" s="118" t="e">
        <f>#REF!+H863+#REF!+H886</f>
        <v>#REF!</v>
      </c>
    </row>
    <row r="830" spans="1:16" s="119" customFormat="1" ht="53.25" customHeight="1">
      <c r="A830" s="111" t="s">
        <v>650</v>
      </c>
      <c r="B830" s="117">
        <v>793</v>
      </c>
      <c r="C830" s="83" t="s">
        <v>93</v>
      </c>
      <c r="D830" s="83" t="s">
        <v>268</v>
      </c>
      <c r="E830" s="83" t="s">
        <v>651</v>
      </c>
      <c r="F830" s="83"/>
      <c r="G830" s="66">
        <f>G831</f>
        <v>215370</v>
      </c>
      <c r="H830" s="66">
        <f>H831</f>
        <v>215370</v>
      </c>
      <c r="I830" s="118"/>
    </row>
    <row r="831" spans="1:16" s="119" customFormat="1" ht="31.5" customHeight="1">
      <c r="A831" s="85" t="s">
        <v>684</v>
      </c>
      <c r="B831" s="117">
        <v>793</v>
      </c>
      <c r="C831" s="83" t="s">
        <v>93</v>
      </c>
      <c r="D831" s="83" t="s">
        <v>268</v>
      </c>
      <c r="E831" s="83" t="s">
        <v>651</v>
      </c>
      <c r="F831" s="83" t="s">
        <v>52</v>
      </c>
      <c r="G831" s="66">
        <f>G832</f>
        <v>215370</v>
      </c>
      <c r="H831" s="66">
        <f>H832</f>
        <v>215370</v>
      </c>
      <c r="I831" s="118"/>
    </row>
    <row r="832" spans="1:16" s="119" customFormat="1" ht="32.25" customHeight="1">
      <c r="A832" s="85" t="s">
        <v>53</v>
      </c>
      <c r="B832" s="117">
        <v>793</v>
      </c>
      <c r="C832" s="83" t="s">
        <v>93</v>
      </c>
      <c r="D832" s="83" t="s">
        <v>268</v>
      </c>
      <c r="E832" s="83" t="s">
        <v>651</v>
      </c>
      <c r="F832" s="83" t="s">
        <v>54</v>
      </c>
      <c r="G832" s="66">
        <f>700000-484630</f>
        <v>215370</v>
      </c>
      <c r="H832" s="66">
        <f>700000-484630</f>
        <v>215370</v>
      </c>
      <c r="I832" s="118"/>
      <c r="P832" s="118"/>
    </row>
    <row r="833" spans="1:16" s="119" customFormat="1" ht="42.75" customHeight="1">
      <c r="A833" s="111" t="s">
        <v>835</v>
      </c>
      <c r="B833" s="117">
        <v>793</v>
      </c>
      <c r="C833" s="83" t="s">
        <v>93</v>
      </c>
      <c r="D833" s="83" t="s">
        <v>268</v>
      </c>
      <c r="E833" s="83" t="s">
        <v>834</v>
      </c>
      <c r="F833" s="83"/>
      <c r="G833" s="66">
        <f>G834</f>
        <v>920441.88</v>
      </c>
      <c r="H833" s="66">
        <f>H834</f>
        <v>920441.88</v>
      </c>
      <c r="I833" s="118"/>
    </row>
    <row r="834" spans="1:16" s="119" customFormat="1" ht="31.5" customHeight="1">
      <c r="A834" s="85" t="s">
        <v>684</v>
      </c>
      <c r="B834" s="117">
        <v>793</v>
      </c>
      <c r="C834" s="83" t="s">
        <v>93</v>
      </c>
      <c r="D834" s="83" t="s">
        <v>268</v>
      </c>
      <c r="E834" s="83" t="s">
        <v>834</v>
      </c>
      <c r="F834" s="83" t="s">
        <v>52</v>
      </c>
      <c r="G834" s="66">
        <f>G835</f>
        <v>920441.88</v>
      </c>
      <c r="H834" s="66">
        <f>H835</f>
        <v>920441.88</v>
      </c>
      <c r="I834" s="118"/>
    </row>
    <row r="835" spans="1:16" s="119" customFormat="1" ht="32.25" customHeight="1">
      <c r="A835" s="85" t="s">
        <v>53</v>
      </c>
      <c r="B835" s="117">
        <v>793</v>
      </c>
      <c r="C835" s="83" t="s">
        <v>93</v>
      </c>
      <c r="D835" s="83" t="s">
        <v>268</v>
      </c>
      <c r="E835" s="83" t="s">
        <v>834</v>
      </c>
      <c r="F835" s="83" t="s">
        <v>54</v>
      </c>
      <c r="G835" s="66">
        <f>435811.88+484630</f>
        <v>920441.88</v>
      </c>
      <c r="H835" s="66">
        <f>435811.88+484630</f>
        <v>920441.88</v>
      </c>
      <c r="I835" s="118"/>
      <c r="P835" s="118"/>
    </row>
    <row r="836" spans="1:16" ht="27.75" customHeight="1">
      <c r="A836" s="113" t="s">
        <v>397</v>
      </c>
      <c r="B836" s="86">
        <v>793</v>
      </c>
      <c r="C836" s="83" t="s">
        <v>93</v>
      </c>
      <c r="D836" s="83" t="s">
        <v>268</v>
      </c>
      <c r="E836" s="83" t="s">
        <v>843</v>
      </c>
      <c r="F836" s="83"/>
      <c r="G836" s="66">
        <f>G837</f>
        <v>24800</v>
      </c>
      <c r="H836" s="66">
        <f>H837</f>
        <v>24800</v>
      </c>
    </row>
    <row r="837" spans="1:16" ht="27.75" customHeight="1">
      <c r="A837" s="85" t="s">
        <v>684</v>
      </c>
      <c r="B837" s="86">
        <v>793</v>
      </c>
      <c r="C837" s="83" t="s">
        <v>93</v>
      </c>
      <c r="D837" s="83" t="s">
        <v>268</v>
      </c>
      <c r="E837" s="83" t="s">
        <v>843</v>
      </c>
      <c r="F837" s="83" t="s">
        <v>52</v>
      </c>
      <c r="G837" s="66">
        <f>G838</f>
        <v>24800</v>
      </c>
      <c r="H837" s="66">
        <f>H838</f>
        <v>24800</v>
      </c>
    </row>
    <row r="838" spans="1:16" ht="27.75" customHeight="1">
      <c r="A838" s="85" t="s">
        <v>53</v>
      </c>
      <c r="B838" s="86">
        <v>793</v>
      </c>
      <c r="C838" s="83" t="s">
        <v>93</v>
      </c>
      <c r="D838" s="83" t="s">
        <v>268</v>
      </c>
      <c r="E838" s="83" t="s">
        <v>843</v>
      </c>
      <c r="F838" s="83" t="s">
        <v>54</v>
      </c>
      <c r="G838" s="66">
        <v>24800</v>
      </c>
      <c r="H838" s="66">
        <v>24800</v>
      </c>
    </row>
    <row r="839" spans="1:16" ht="18.75" customHeight="1">
      <c r="A839" s="85" t="s">
        <v>434</v>
      </c>
      <c r="B839" s="86">
        <v>793</v>
      </c>
      <c r="C839" s="83" t="s">
        <v>93</v>
      </c>
      <c r="D839" s="83" t="s">
        <v>268</v>
      </c>
      <c r="E839" s="83" t="s">
        <v>433</v>
      </c>
      <c r="F839" s="83"/>
      <c r="G839" s="66">
        <f>G840+G843</f>
        <v>780000</v>
      </c>
      <c r="H839" s="66">
        <f>H840+H843</f>
        <v>0</v>
      </c>
    </row>
    <row r="840" spans="1:16" ht="17.25" hidden="1" customHeight="1">
      <c r="A840" s="85" t="s">
        <v>709</v>
      </c>
      <c r="B840" s="86">
        <v>793</v>
      </c>
      <c r="C840" s="83" t="s">
        <v>93</v>
      </c>
      <c r="D840" s="83" t="s">
        <v>268</v>
      </c>
      <c r="E840" s="83" t="s">
        <v>432</v>
      </c>
      <c r="F840" s="83"/>
      <c r="G840" s="66">
        <f>G841</f>
        <v>0</v>
      </c>
      <c r="H840" s="66">
        <f>H841</f>
        <v>0</v>
      </c>
    </row>
    <row r="841" spans="1:16" ht="25.5" hidden="1" customHeight="1">
      <c r="A841" s="85" t="s">
        <v>53</v>
      </c>
      <c r="B841" s="86">
        <v>793</v>
      </c>
      <c r="C841" s="83" t="s">
        <v>93</v>
      </c>
      <c r="D841" s="83" t="s">
        <v>268</v>
      </c>
      <c r="E841" s="83" t="s">
        <v>432</v>
      </c>
      <c r="F841" s="83" t="s">
        <v>52</v>
      </c>
      <c r="G841" s="66">
        <f>G842</f>
        <v>0</v>
      </c>
      <c r="H841" s="66">
        <f>H842</f>
        <v>0</v>
      </c>
    </row>
    <row r="842" spans="1:16" ht="42.75" hidden="1" customHeight="1">
      <c r="A842" s="85" t="s">
        <v>53</v>
      </c>
      <c r="B842" s="86">
        <v>793</v>
      </c>
      <c r="C842" s="83" t="s">
        <v>93</v>
      </c>
      <c r="D842" s="83" t="s">
        <v>268</v>
      </c>
      <c r="E842" s="83" t="s">
        <v>432</v>
      </c>
      <c r="F842" s="83" t="s">
        <v>54</v>
      </c>
      <c r="G842" s="66"/>
      <c r="H842" s="66"/>
    </row>
    <row r="843" spans="1:16" ht="42.75" customHeight="1">
      <c r="A843" s="85" t="s">
        <v>354</v>
      </c>
      <c r="B843" s="86">
        <v>793</v>
      </c>
      <c r="C843" s="83" t="s">
        <v>93</v>
      </c>
      <c r="D843" s="83" t="s">
        <v>268</v>
      </c>
      <c r="E843" s="83" t="s">
        <v>353</v>
      </c>
      <c r="F843" s="83"/>
      <c r="G843" s="66">
        <f>G844</f>
        <v>780000</v>
      </c>
      <c r="H843" s="66">
        <f>H844</f>
        <v>0</v>
      </c>
    </row>
    <row r="844" spans="1:16" ht="24.75" customHeight="1">
      <c r="A844" s="85" t="s">
        <v>380</v>
      </c>
      <c r="B844" s="86">
        <v>793</v>
      </c>
      <c r="C844" s="83" t="s">
        <v>93</v>
      </c>
      <c r="D844" s="83" t="s">
        <v>268</v>
      </c>
      <c r="E844" s="83" t="s">
        <v>353</v>
      </c>
      <c r="F844" s="83" t="s">
        <v>381</v>
      </c>
      <c r="G844" s="66">
        <f>G845</f>
        <v>780000</v>
      </c>
      <c r="H844" s="66">
        <f>H845</f>
        <v>0</v>
      </c>
    </row>
    <row r="845" spans="1:16" ht="27.75" customHeight="1">
      <c r="A845" s="85" t="s">
        <v>409</v>
      </c>
      <c r="B845" s="86">
        <v>793</v>
      </c>
      <c r="C845" s="83" t="s">
        <v>93</v>
      </c>
      <c r="D845" s="83" t="s">
        <v>268</v>
      </c>
      <c r="E845" s="83" t="s">
        <v>353</v>
      </c>
      <c r="F845" s="83" t="s">
        <v>410</v>
      </c>
      <c r="G845" s="66">
        <v>780000</v>
      </c>
      <c r="H845" s="66">
        <v>0</v>
      </c>
    </row>
    <row r="846" spans="1:16" ht="25.5">
      <c r="A846" s="85" t="s">
        <v>144</v>
      </c>
      <c r="B846" s="86">
        <v>793</v>
      </c>
      <c r="C846" s="83" t="s">
        <v>93</v>
      </c>
      <c r="D846" s="83" t="s">
        <v>145</v>
      </c>
      <c r="E846" s="86"/>
      <c r="F846" s="86"/>
      <c r="G846" s="66">
        <f>G847+G857</f>
        <v>2253537.98</v>
      </c>
      <c r="H846" s="66">
        <f>H847+H857</f>
        <v>2253537.98</v>
      </c>
    </row>
    <row r="847" spans="1:16" ht="42.75" customHeight="1">
      <c r="A847" s="85" t="s">
        <v>301</v>
      </c>
      <c r="B847" s="86">
        <v>793</v>
      </c>
      <c r="C847" s="83" t="s">
        <v>93</v>
      </c>
      <c r="D847" s="83" t="s">
        <v>145</v>
      </c>
      <c r="E847" s="86" t="s">
        <v>522</v>
      </c>
      <c r="F847" s="86"/>
      <c r="G847" s="66">
        <f>G851+G848+G854</f>
        <v>282125</v>
      </c>
      <c r="H847" s="66">
        <f>H851+H848+H854</f>
        <v>282125</v>
      </c>
    </row>
    <row r="848" spans="1:16" ht="30" customHeight="1">
      <c r="A848" s="85" t="s">
        <v>727</v>
      </c>
      <c r="B848" s="86">
        <v>793</v>
      </c>
      <c r="C848" s="83" t="s">
        <v>93</v>
      </c>
      <c r="D848" s="83" t="s">
        <v>145</v>
      </c>
      <c r="E848" s="86" t="s">
        <v>324</v>
      </c>
      <c r="F848" s="86"/>
      <c r="G848" s="66">
        <f>G849</f>
        <v>75900</v>
      </c>
      <c r="H848" s="66">
        <f>H849</f>
        <v>75900</v>
      </c>
    </row>
    <row r="849" spans="1:8">
      <c r="A849" s="85" t="s">
        <v>104</v>
      </c>
      <c r="B849" s="86">
        <v>793</v>
      </c>
      <c r="C849" s="83" t="s">
        <v>93</v>
      </c>
      <c r="D849" s="83" t="s">
        <v>145</v>
      </c>
      <c r="E849" s="86" t="s">
        <v>324</v>
      </c>
      <c r="F849" s="86">
        <v>800</v>
      </c>
      <c r="G849" s="66">
        <f>G850</f>
        <v>75900</v>
      </c>
      <c r="H849" s="66">
        <f>H850</f>
        <v>75900</v>
      </c>
    </row>
    <row r="850" spans="1:8" ht="45.75" customHeight="1">
      <c r="A850" s="85" t="s">
        <v>723</v>
      </c>
      <c r="B850" s="86">
        <v>793</v>
      </c>
      <c r="C850" s="83" t="s">
        <v>93</v>
      </c>
      <c r="D850" s="83" t="s">
        <v>145</v>
      </c>
      <c r="E850" s="86" t="s">
        <v>324</v>
      </c>
      <c r="F850" s="86">
        <v>810</v>
      </c>
      <c r="G850" s="66">
        <v>75900</v>
      </c>
      <c r="H850" s="66">
        <v>75900</v>
      </c>
    </row>
    <row r="851" spans="1:8" ht="47.25" customHeight="1">
      <c r="A851" s="85" t="s">
        <v>728</v>
      </c>
      <c r="B851" s="86">
        <v>793</v>
      </c>
      <c r="C851" s="83" t="s">
        <v>93</v>
      </c>
      <c r="D851" s="83" t="s">
        <v>145</v>
      </c>
      <c r="E851" s="86" t="s">
        <v>554</v>
      </c>
      <c r="F851" s="86"/>
      <c r="G851" s="66">
        <f>G852</f>
        <v>206225</v>
      </c>
      <c r="H851" s="66">
        <f>H852</f>
        <v>206225</v>
      </c>
    </row>
    <row r="852" spans="1:8">
      <c r="A852" s="85" t="s">
        <v>104</v>
      </c>
      <c r="B852" s="86">
        <v>793</v>
      </c>
      <c r="C852" s="83" t="s">
        <v>93</v>
      </c>
      <c r="D852" s="83" t="s">
        <v>145</v>
      </c>
      <c r="E852" s="86" t="s">
        <v>554</v>
      </c>
      <c r="F852" s="86">
        <v>800</v>
      </c>
      <c r="G852" s="66">
        <f>G853</f>
        <v>206225</v>
      </c>
      <c r="H852" s="66">
        <f>H853</f>
        <v>206225</v>
      </c>
    </row>
    <row r="853" spans="1:8" ht="45" customHeight="1">
      <c r="A853" s="85" t="s">
        <v>723</v>
      </c>
      <c r="B853" s="86">
        <v>793</v>
      </c>
      <c r="C853" s="83" t="s">
        <v>93</v>
      </c>
      <c r="D853" s="83" t="s">
        <v>145</v>
      </c>
      <c r="E853" s="86" t="s">
        <v>554</v>
      </c>
      <c r="F853" s="86">
        <v>810</v>
      </c>
      <c r="G853" s="66">
        <v>206225</v>
      </c>
      <c r="H853" s="66">
        <v>206225</v>
      </c>
    </row>
    <row r="854" spans="1:8" ht="29.25" hidden="1" customHeight="1">
      <c r="A854" s="85" t="s">
        <v>133</v>
      </c>
      <c r="B854" s="86">
        <v>793</v>
      </c>
      <c r="C854" s="83" t="s">
        <v>93</v>
      </c>
      <c r="D854" s="83" t="s">
        <v>145</v>
      </c>
      <c r="E854" s="86" t="s">
        <v>134</v>
      </c>
      <c r="F854" s="86"/>
      <c r="G854" s="66">
        <f>G855</f>
        <v>0</v>
      </c>
      <c r="H854" s="66">
        <f>H855</f>
        <v>0</v>
      </c>
    </row>
    <row r="855" spans="1:8" ht="25.5" hidden="1">
      <c r="A855" s="85" t="s">
        <v>684</v>
      </c>
      <c r="B855" s="86">
        <v>793</v>
      </c>
      <c r="C855" s="83" t="s">
        <v>93</v>
      </c>
      <c r="D855" s="83" t="s">
        <v>145</v>
      </c>
      <c r="E855" s="86" t="s">
        <v>134</v>
      </c>
      <c r="F855" s="86">
        <v>200</v>
      </c>
      <c r="G855" s="66">
        <f>G856</f>
        <v>0</v>
      </c>
      <c r="H855" s="66">
        <f>H856</f>
        <v>0</v>
      </c>
    </row>
    <row r="856" spans="1:8" ht="34.5" hidden="1" customHeight="1">
      <c r="A856" s="85" t="s">
        <v>53</v>
      </c>
      <c r="B856" s="86">
        <v>793</v>
      </c>
      <c r="C856" s="83" t="s">
        <v>93</v>
      </c>
      <c r="D856" s="83" t="s">
        <v>145</v>
      </c>
      <c r="E856" s="86" t="s">
        <v>134</v>
      </c>
      <c r="F856" s="86">
        <v>240</v>
      </c>
      <c r="G856" s="66"/>
      <c r="H856" s="66"/>
    </row>
    <row r="857" spans="1:8" ht="36" customHeight="1">
      <c r="A857" s="85" t="s">
        <v>191</v>
      </c>
      <c r="B857" s="86">
        <v>793</v>
      </c>
      <c r="C857" s="83" t="s">
        <v>93</v>
      </c>
      <c r="D857" s="83" t="s">
        <v>145</v>
      </c>
      <c r="E857" s="86" t="s">
        <v>555</v>
      </c>
      <c r="F857" s="86"/>
      <c r="G857" s="66">
        <f>G858+G861+G864</f>
        <v>1971412.98</v>
      </c>
      <c r="H857" s="66">
        <f>H858+H861+H864</f>
        <v>1971412.98</v>
      </c>
    </row>
    <row r="858" spans="1:8" ht="39" customHeight="1">
      <c r="A858" s="85" t="s">
        <v>778</v>
      </c>
      <c r="B858" s="86">
        <v>793</v>
      </c>
      <c r="C858" s="83" t="s">
        <v>93</v>
      </c>
      <c r="D858" s="83" t="s">
        <v>145</v>
      </c>
      <c r="E858" s="86" t="s">
        <v>556</v>
      </c>
      <c r="F858" s="86"/>
      <c r="G858" s="66">
        <f>G859</f>
        <v>120000</v>
      </c>
      <c r="H858" s="66">
        <f>H859</f>
        <v>120000</v>
      </c>
    </row>
    <row r="859" spans="1:8" ht="17.25" customHeight="1">
      <c r="A859" s="85" t="s">
        <v>684</v>
      </c>
      <c r="B859" s="86">
        <v>793</v>
      </c>
      <c r="C859" s="83" t="s">
        <v>93</v>
      </c>
      <c r="D859" s="83" t="s">
        <v>145</v>
      </c>
      <c r="E859" s="86" t="s">
        <v>556</v>
      </c>
      <c r="F859" s="86">
        <v>200</v>
      </c>
      <c r="G859" s="66">
        <f>G860</f>
        <v>120000</v>
      </c>
      <c r="H859" s="66">
        <f>H860</f>
        <v>120000</v>
      </c>
    </row>
    <row r="860" spans="1:8" ht="27.75" customHeight="1">
      <c r="A860" s="85" t="s">
        <v>53</v>
      </c>
      <c r="B860" s="86">
        <v>793</v>
      </c>
      <c r="C860" s="83" t="s">
        <v>93</v>
      </c>
      <c r="D860" s="83" t="s">
        <v>145</v>
      </c>
      <c r="E860" s="86" t="s">
        <v>556</v>
      </c>
      <c r="F860" s="86">
        <v>240</v>
      </c>
      <c r="G860" s="66">
        <v>120000</v>
      </c>
      <c r="H860" s="66">
        <v>120000</v>
      </c>
    </row>
    <row r="861" spans="1:8" ht="59.25" customHeight="1">
      <c r="A861" s="85" t="s">
        <v>829</v>
      </c>
      <c r="B861" s="86">
        <v>793</v>
      </c>
      <c r="C861" s="83" t="s">
        <v>93</v>
      </c>
      <c r="D861" s="83" t="s">
        <v>145</v>
      </c>
      <c r="E861" s="86" t="s">
        <v>828</v>
      </c>
      <c r="F861" s="86"/>
      <c r="G861" s="66">
        <f>G862</f>
        <v>1328150.6200000001</v>
      </c>
      <c r="H861" s="66">
        <f>H862</f>
        <v>1328150.6200000001</v>
      </c>
    </row>
    <row r="862" spans="1:8" ht="17.25" customHeight="1">
      <c r="A862" s="85" t="s">
        <v>380</v>
      </c>
      <c r="B862" s="86">
        <v>793</v>
      </c>
      <c r="C862" s="83" t="s">
        <v>93</v>
      </c>
      <c r="D862" s="83" t="s">
        <v>145</v>
      </c>
      <c r="E862" s="86" t="s">
        <v>828</v>
      </c>
      <c r="F862" s="86">
        <v>500</v>
      </c>
      <c r="G862" s="66">
        <f>G863</f>
        <v>1328150.6200000001</v>
      </c>
      <c r="H862" s="66">
        <f>H863</f>
        <v>1328150.6200000001</v>
      </c>
    </row>
    <row r="863" spans="1:8">
      <c r="A863" s="85" t="s">
        <v>398</v>
      </c>
      <c r="B863" s="86">
        <v>793</v>
      </c>
      <c r="C863" s="83" t="s">
        <v>93</v>
      </c>
      <c r="D863" s="83" t="s">
        <v>145</v>
      </c>
      <c r="E863" s="86" t="s">
        <v>828</v>
      </c>
      <c r="F863" s="86">
        <v>520</v>
      </c>
      <c r="G863" s="66">
        <f>1195335.56+132815.06</f>
        <v>1328150.6200000001</v>
      </c>
      <c r="H863" s="66">
        <f>1195335.56+132815.06</f>
        <v>1328150.6200000001</v>
      </c>
    </row>
    <row r="864" spans="1:8" ht="38.25">
      <c r="A864" s="85" t="s">
        <v>831</v>
      </c>
      <c r="B864" s="86">
        <v>793</v>
      </c>
      <c r="C864" s="83" t="s">
        <v>93</v>
      </c>
      <c r="D864" s="83" t="s">
        <v>145</v>
      </c>
      <c r="E864" s="86" t="s">
        <v>830</v>
      </c>
      <c r="F864" s="86"/>
      <c r="G864" s="66">
        <f>G865</f>
        <v>523262.36</v>
      </c>
      <c r="H864" s="66">
        <f>H865</f>
        <v>523262.36</v>
      </c>
    </row>
    <row r="865" spans="1:9" ht="20.25" customHeight="1">
      <c r="A865" s="85" t="s">
        <v>380</v>
      </c>
      <c r="B865" s="86">
        <v>793</v>
      </c>
      <c r="C865" s="83" t="s">
        <v>93</v>
      </c>
      <c r="D865" s="83" t="s">
        <v>145</v>
      </c>
      <c r="E865" s="86" t="s">
        <v>830</v>
      </c>
      <c r="F865" s="86">
        <v>500</v>
      </c>
      <c r="G865" s="66">
        <f>G866</f>
        <v>523262.36</v>
      </c>
      <c r="H865" s="66">
        <f>H866</f>
        <v>523262.36</v>
      </c>
    </row>
    <row r="866" spans="1:9" ht="18.75" customHeight="1">
      <c r="A866" s="85" t="s">
        <v>398</v>
      </c>
      <c r="B866" s="86">
        <v>793</v>
      </c>
      <c r="C866" s="83" t="s">
        <v>93</v>
      </c>
      <c r="D866" s="83" t="s">
        <v>145</v>
      </c>
      <c r="E866" s="86" t="s">
        <v>830</v>
      </c>
      <c r="F866" s="86">
        <v>520</v>
      </c>
      <c r="G866" s="66">
        <f>470936.12+52326.24</f>
        <v>523262.36</v>
      </c>
      <c r="H866" s="66">
        <f>470936.12+52326.24</f>
        <v>523262.36</v>
      </c>
    </row>
    <row r="867" spans="1:9" ht="9.75" customHeight="1">
      <c r="A867" s="85"/>
      <c r="B867" s="86"/>
      <c r="C867" s="83"/>
      <c r="D867" s="83"/>
      <c r="E867" s="86"/>
      <c r="F867" s="86"/>
      <c r="G867" s="66"/>
      <c r="H867" s="66"/>
    </row>
    <row r="868" spans="1:9" ht="15" customHeight="1">
      <c r="A868" s="187" t="s">
        <v>729</v>
      </c>
      <c r="B868" s="92">
        <v>793</v>
      </c>
      <c r="C868" s="175" t="s">
        <v>402</v>
      </c>
      <c r="D868" s="175"/>
      <c r="E868" s="175"/>
      <c r="F868" s="175"/>
      <c r="G868" s="170">
        <f>G869+G877</f>
        <v>75752.389999999985</v>
      </c>
      <c r="H868" s="170">
        <f>H869+H877</f>
        <v>75752.389999999985</v>
      </c>
    </row>
    <row r="869" spans="1:9" ht="12.75" customHeight="1">
      <c r="A869" s="127" t="s">
        <v>405</v>
      </c>
      <c r="B869" s="86">
        <v>793</v>
      </c>
      <c r="C869" s="83" t="s">
        <v>402</v>
      </c>
      <c r="D869" s="83" t="s">
        <v>39</v>
      </c>
      <c r="E869" s="83"/>
      <c r="F869" s="83"/>
      <c r="G869" s="66">
        <f>G870</f>
        <v>9639</v>
      </c>
      <c r="H869" s="66">
        <f>H870</f>
        <v>9639</v>
      </c>
    </row>
    <row r="870" spans="1:9" s="73" customFormat="1" ht="25.5" customHeight="1">
      <c r="A870" s="194" t="s">
        <v>404</v>
      </c>
      <c r="B870" s="92">
        <v>793</v>
      </c>
      <c r="C870" s="162" t="s">
        <v>402</v>
      </c>
      <c r="D870" s="83" t="s">
        <v>39</v>
      </c>
      <c r="E870" s="158" t="s">
        <v>514</v>
      </c>
      <c r="F870" s="158"/>
      <c r="G870" s="137">
        <f>G874+G871</f>
        <v>9639</v>
      </c>
      <c r="H870" s="137">
        <f>H874+H871</f>
        <v>9639</v>
      </c>
      <c r="I870" s="72"/>
    </row>
    <row r="871" spans="1:9" ht="17.25" hidden="1" customHeight="1">
      <c r="A871" s="85" t="s">
        <v>709</v>
      </c>
      <c r="B871" s="86">
        <v>793</v>
      </c>
      <c r="C871" s="162" t="s">
        <v>402</v>
      </c>
      <c r="D871" s="83" t="s">
        <v>39</v>
      </c>
      <c r="E871" s="83" t="s">
        <v>693</v>
      </c>
      <c r="F871" s="83"/>
      <c r="G871" s="66">
        <f>G872</f>
        <v>0</v>
      </c>
      <c r="H871" s="66">
        <f>H872</f>
        <v>0</v>
      </c>
    </row>
    <row r="872" spans="1:9" ht="25.5" hidden="1" customHeight="1">
      <c r="A872" s="85" t="s">
        <v>53</v>
      </c>
      <c r="B872" s="86">
        <v>793</v>
      </c>
      <c r="C872" s="162" t="s">
        <v>402</v>
      </c>
      <c r="D872" s="83" t="s">
        <v>39</v>
      </c>
      <c r="E872" s="83" t="s">
        <v>693</v>
      </c>
      <c r="F872" s="83" t="s">
        <v>52</v>
      </c>
      <c r="G872" s="66">
        <f>G873</f>
        <v>0</v>
      </c>
      <c r="H872" s="66">
        <f>H873</f>
        <v>0</v>
      </c>
    </row>
    <row r="873" spans="1:9" ht="39.75" hidden="1" customHeight="1">
      <c r="A873" s="85" t="s">
        <v>53</v>
      </c>
      <c r="B873" s="86">
        <v>793</v>
      </c>
      <c r="C873" s="162" t="s">
        <v>402</v>
      </c>
      <c r="D873" s="83" t="s">
        <v>39</v>
      </c>
      <c r="E873" s="83" t="s">
        <v>693</v>
      </c>
      <c r="F873" s="83" t="s">
        <v>54</v>
      </c>
      <c r="G873" s="66"/>
      <c r="H873" s="66"/>
    </row>
    <row r="874" spans="1:9" s="119" customFormat="1" ht="21.75" customHeight="1">
      <c r="A874" s="85" t="s">
        <v>86</v>
      </c>
      <c r="B874" s="92">
        <v>793</v>
      </c>
      <c r="C874" s="83" t="s">
        <v>402</v>
      </c>
      <c r="D874" s="83" t="s">
        <v>39</v>
      </c>
      <c r="E874" s="83" t="s">
        <v>87</v>
      </c>
      <c r="F874" s="83"/>
      <c r="G874" s="66">
        <f>G875</f>
        <v>9639</v>
      </c>
      <c r="H874" s="66">
        <f>H875</f>
        <v>9639</v>
      </c>
      <c r="I874" s="118"/>
    </row>
    <row r="875" spans="1:9" ht="23.25" customHeight="1">
      <c r="A875" s="85" t="s">
        <v>684</v>
      </c>
      <c r="B875" s="92">
        <v>793</v>
      </c>
      <c r="C875" s="83" t="s">
        <v>402</v>
      </c>
      <c r="D875" s="83" t="s">
        <v>39</v>
      </c>
      <c r="E875" s="83" t="s">
        <v>87</v>
      </c>
      <c r="F875" s="83" t="s">
        <v>52</v>
      </c>
      <c r="G875" s="66">
        <f>G876</f>
        <v>9639</v>
      </c>
      <c r="H875" s="66">
        <f>H876</f>
        <v>9639</v>
      </c>
    </row>
    <row r="876" spans="1:9" s="119" customFormat="1" ht="23.25" customHeight="1">
      <c r="A876" s="85" t="s">
        <v>53</v>
      </c>
      <c r="B876" s="92">
        <v>793</v>
      </c>
      <c r="C876" s="83" t="s">
        <v>402</v>
      </c>
      <c r="D876" s="83" t="s">
        <v>39</v>
      </c>
      <c r="E876" s="83" t="s">
        <v>87</v>
      </c>
      <c r="F876" s="83" t="s">
        <v>54</v>
      </c>
      <c r="G876" s="66">
        <v>9639</v>
      </c>
      <c r="H876" s="66">
        <v>9639</v>
      </c>
      <c r="I876" s="118"/>
    </row>
    <row r="877" spans="1:9" s="110" customFormat="1" ht="17.25" customHeight="1">
      <c r="A877" s="97" t="s">
        <v>618</v>
      </c>
      <c r="B877" s="98">
        <v>793</v>
      </c>
      <c r="C877" s="99" t="s">
        <v>402</v>
      </c>
      <c r="D877" s="99" t="s">
        <v>114</v>
      </c>
      <c r="E877" s="99"/>
      <c r="F877" s="99"/>
      <c r="G877" s="100">
        <f>G878</f>
        <v>66113.389999999985</v>
      </c>
      <c r="H877" s="100">
        <f>H878</f>
        <v>66113.389999999985</v>
      </c>
      <c r="I877" s="109"/>
    </row>
    <row r="878" spans="1:9" s="73" customFormat="1" ht="48.75" customHeight="1">
      <c r="A878" s="85" t="s">
        <v>803</v>
      </c>
      <c r="B878" s="86">
        <v>793</v>
      </c>
      <c r="C878" s="83" t="s">
        <v>402</v>
      </c>
      <c r="D878" s="83" t="s">
        <v>114</v>
      </c>
      <c r="E878" s="83" t="s">
        <v>642</v>
      </c>
      <c r="F878" s="83"/>
      <c r="G878" s="66">
        <f>G879</f>
        <v>66113.389999999985</v>
      </c>
      <c r="H878" s="66">
        <f>H879</f>
        <v>66113.389999999985</v>
      </c>
      <c r="I878" s="72"/>
    </row>
    <row r="879" spans="1:9" s="73" customFormat="1" ht="17.25" customHeight="1">
      <c r="A879" s="85" t="s">
        <v>804</v>
      </c>
      <c r="B879" s="86">
        <v>793</v>
      </c>
      <c r="C879" s="83" t="s">
        <v>402</v>
      </c>
      <c r="D879" s="83" t="s">
        <v>114</v>
      </c>
      <c r="E879" s="83" t="s">
        <v>802</v>
      </c>
      <c r="F879" s="83"/>
      <c r="G879" s="66">
        <f>G882+G880</f>
        <v>66113.389999999985</v>
      </c>
      <c r="H879" s="66">
        <f>H882+H880</f>
        <v>66113.389999999985</v>
      </c>
      <c r="I879" s="72"/>
    </row>
    <row r="880" spans="1:9" ht="23.25" customHeight="1">
      <c r="A880" s="85" t="s">
        <v>684</v>
      </c>
      <c r="B880" s="92">
        <v>793</v>
      </c>
      <c r="C880" s="83" t="s">
        <v>402</v>
      </c>
      <c r="D880" s="83" t="s">
        <v>114</v>
      </c>
      <c r="E880" s="83" t="s">
        <v>802</v>
      </c>
      <c r="F880" s="83" t="s">
        <v>52</v>
      </c>
      <c r="G880" s="66">
        <f>G881</f>
        <v>66113.389999999985</v>
      </c>
      <c r="H880" s="66">
        <f>H881</f>
        <v>66113.389999999985</v>
      </c>
    </row>
    <row r="881" spans="1:9" s="119" customFormat="1" ht="23.25" customHeight="1">
      <c r="A881" s="85" t="s">
        <v>53</v>
      </c>
      <c r="B881" s="92">
        <v>793</v>
      </c>
      <c r="C881" s="83" t="s">
        <v>402</v>
      </c>
      <c r="D881" s="83" t="s">
        <v>114</v>
      </c>
      <c r="E881" s="83" t="s">
        <v>802</v>
      </c>
      <c r="F881" s="83" t="s">
        <v>54</v>
      </c>
      <c r="G881" s="66">
        <f>19097.62+19097.62+40000-12081.85</f>
        <v>66113.389999999985</v>
      </c>
      <c r="H881" s="66">
        <f>19097.62+19097.62+40000-12081.85</f>
        <v>66113.389999999985</v>
      </c>
      <c r="I881" s="118"/>
    </row>
    <row r="882" spans="1:9" s="73" customFormat="1" ht="21" hidden="1" customHeight="1">
      <c r="A882" s="85" t="s">
        <v>380</v>
      </c>
      <c r="B882" s="86">
        <v>793</v>
      </c>
      <c r="C882" s="83" t="s">
        <v>402</v>
      </c>
      <c r="D882" s="83" t="s">
        <v>114</v>
      </c>
      <c r="E882" s="83"/>
      <c r="F882" s="83" t="s">
        <v>381</v>
      </c>
      <c r="G882" s="66">
        <f>G889</f>
        <v>0</v>
      </c>
      <c r="H882" s="66">
        <f>H889</f>
        <v>0</v>
      </c>
      <c r="I882" s="72"/>
    </row>
    <row r="883" spans="1:9" s="110" customFormat="1">
      <c r="A883" s="78" t="s">
        <v>73</v>
      </c>
      <c r="B883" s="80">
        <v>793</v>
      </c>
      <c r="C883" s="121" t="s">
        <v>74</v>
      </c>
      <c r="D883" s="121"/>
      <c r="E883" s="121"/>
      <c r="F883" s="121"/>
      <c r="G883" s="160">
        <f>G884</f>
        <v>10000</v>
      </c>
      <c r="H883" s="160">
        <f>H884</f>
        <v>10000</v>
      </c>
      <c r="I883" s="109"/>
    </row>
    <row r="884" spans="1:9">
      <c r="A884" s="85" t="s">
        <v>75</v>
      </c>
      <c r="B884" s="86">
        <v>793</v>
      </c>
      <c r="C884" s="83" t="s">
        <v>74</v>
      </c>
      <c r="D884" s="83" t="s">
        <v>28</v>
      </c>
      <c r="E884" s="83"/>
      <c r="F884" s="83"/>
      <c r="G884" s="66">
        <f>G888+G938</f>
        <v>10000</v>
      </c>
      <c r="H884" s="66">
        <f>H888+H938</f>
        <v>10000</v>
      </c>
    </row>
    <row r="885" spans="1:9" ht="25.5">
      <c r="A885" s="85" t="s">
        <v>397</v>
      </c>
      <c r="B885" s="86">
        <v>793</v>
      </c>
      <c r="C885" s="83" t="s">
        <v>74</v>
      </c>
      <c r="D885" s="83" t="s">
        <v>28</v>
      </c>
      <c r="E885" s="83" t="s">
        <v>509</v>
      </c>
      <c r="F885" s="83"/>
      <c r="G885" s="66">
        <f>G887</f>
        <v>10000</v>
      </c>
      <c r="H885" s="66">
        <f>H887</f>
        <v>10000</v>
      </c>
    </row>
    <row r="886" spans="1:9" ht="25.5">
      <c r="A886" s="85" t="s">
        <v>397</v>
      </c>
      <c r="B886" s="86">
        <v>793</v>
      </c>
      <c r="C886" s="83" t="s">
        <v>74</v>
      </c>
      <c r="D886" s="83" t="s">
        <v>28</v>
      </c>
      <c r="E886" s="83" t="s">
        <v>599</v>
      </c>
      <c r="F886" s="83"/>
      <c r="G886" s="66">
        <f>G887</f>
        <v>10000</v>
      </c>
      <c r="H886" s="66">
        <f>H887</f>
        <v>10000</v>
      </c>
    </row>
    <row r="887" spans="1:9">
      <c r="A887" s="85" t="s">
        <v>380</v>
      </c>
      <c r="B887" s="86">
        <v>793</v>
      </c>
      <c r="C887" s="83" t="s">
        <v>74</v>
      </c>
      <c r="D887" s="83" t="s">
        <v>28</v>
      </c>
      <c r="E887" s="83" t="s">
        <v>599</v>
      </c>
      <c r="F887" s="83" t="s">
        <v>381</v>
      </c>
      <c r="G887" s="66">
        <f>G888</f>
        <v>10000</v>
      </c>
      <c r="H887" s="66">
        <f>H888</f>
        <v>10000</v>
      </c>
    </row>
    <row r="888" spans="1:9" s="73" customFormat="1" ht="21" customHeight="1">
      <c r="A888" s="85" t="s">
        <v>409</v>
      </c>
      <c r="B888" s="86">
        <v>793</v>
      </c>
      <c r="C888" s="83" t="s">
        <v>74</v>
      </c>
      <c r="D888" s="83" t="s">
        <v>28</v>
      </c>
      <c r="E888" s="83" t="s">
        <v>599</v>
      </c>
      <c r="F888" s="83" t="s">
        <v>410</v>
      </c>
      <c r="G888" s="66">
        <v>10000</v>
      </c>
      <c r="H888" s="66">
        <v>10000</v>
      </c>
      <c r="I888" s="72"/>
    </row>
    <row r="889" spans="1:9" s="119" customFormat="1" ht="19.5" hidden="1" customHeight="1">
      <c r="A889" s="85" t="s">
        <v>409</v>
      </c>
      <c r="B889" s="86">
        <v>793</v>
      </c>
      <c r="C889" s="83" t="s">
        <v>402</v>
      </c>
      <c r="D889" s="83" t="s">
        <v>114</v>
      </c>
      <c r="E889" s="83" t="s">
        <v>599</v>
      </c>
      <c r="F889" s="83" t="s">
        <v>410</v>
      </c>
      <c r="G889" s="66"/>
      <c r="H889" s="66"/>
      <c r="I889" s="118"/>
    </row>
    <row r="890" spans="1:9">
      <c r="A890" s="171" t="s">
        <v>361</v>
      </c>
      <c r="B890" s="80">
        <v>793</v>
      </c>
      <c r="C890" s="175" t="s">
        <v>113</v>
      </c>
      <c r="D890" s="175"/>
      <c r="E890" s="175"/>
      <c r="F890" s="175"/>
      <c r="G890" s="170">
        <f>G891+G897+G931+G955</f>
        <v>11538598.91</v>
      </c>
      <c r="H890" s="170">
        <f>H891+H897+H931+H955</f>
        <v>11446464.91</v>
      </c>
    </row>
    <row r="891" spans="1:9">
      <c r="A891" s="85" t="s">
        <v>362</v>
      </c>
      <c r="B891" s="86">
        <v>793</v>
      </c>
      <c r="C891" s="83" t="s">
        <v>113</v>
      </c>
      <c r="D891" s="83" t="s">
        <v>28</v>
      </c>
      <c r="E891" s="83"/>
      <c r="F891" s="83"/>
      <c r="G891" s="66">
        <f t="shared" ref="G891:H894" si="36">G892</f>
        <v>403370.04000000004</v>
      </c>
      <c r="H891" s="66">
        <f t="shared" si="36"/>
        <v>403370.04000000004</v>
      </c>
    </row>
    <row r="892" spans="1:9" s="145" customFormat="1" ht="38.25">
      <c r="A892" s="85" t="s">
        <v>621</v>
      </c>
      <c r="B892" s="86">
        <v>793</v>
      </c>
      <c r="C892" s="83" t="s">
        <v>113</v>
      </c>
      <c r="D892" s="83" t="s">
        <v>28</v>
      </c>
      <c r="E892" s="83" t="s">
        <v>620</v>
      </c>
      <c r="F892" s="108"/>
      <c r="G892" s="66">
        <f t="shared" si="36"/>
        <v>403370.04000000004</v>
      </c>
      <c r="H892" s="66">
        <f t="shared" si="36"/>
        <v>403370.04000000004</v>
      </c>
      <c r="I892" s="144"/>
    </row>
    <row r="893" spans="1:9" s="145" customFormat="1">
      <c r="A893" s="85" t="s">
        <v>368</v>
      </c>
      <c r="B893" s="86">
        <v>793</v>
      </c>
      <c r="C893" s="83" t="s">
        <v>113</v>
      </c>
      <c r="D893" s="83" t="s">
        <v>28</v>
      </c>
      <c r="E893" s="83" t="s">
        <v>626</v>
      </c>
      <c r="F893" s="108"/>
      <c r="G893" s="66">
        <f t="shared" si="36"/>
        <v>403370.04000000004</v>
      </c>
      <c r="H893" s="66">
        <f t="shared" si="36"/>
        <v>403370.04000000004</v>
      </c>
      <c r="I893" s="144"/>
    </row>
    <row r="894" spans="1:9" s="145" customFormat="1" ht="25.5">
      <c r="A894" s="85" t="s">
        <v>369</v>
      </c>
      <c r="B894" s="86">
        <v>793</v>
      </c>
      <c r="C894" s="83" t="s">
        <v>113</v>
      </c>
      <c r="D894" s="83" t="s">
        <v>28</v>
      </c>
      <c r="E894" s="83" t="s">
        <v>626</v>
      </c>
      <c r="F894" s="83" t="s">
        <v>370</v>
      </c>
      <c r="G894" s="66">
        <f t="shared" si="36"/>
        <v>403370.04000000004</v>
      </c>
      <c r="H894" s="66">
        <f t="shared" si="36"/>
        <v>403370.04000000004</v>
      </c>
      <c r="I894" s="144"/>
    </row>
    <row r="895" spans="1:9" s="145" customFormat="1" ht="25.5">
      <c r="A895" s="85" t="s">
        <v>371</v>
      </c>
      <c r="B895" s="86">
        <v>793</v>
      </c>
      <c r="C895" s="83" t="s">
        <v>113</v>
      </c>
      <c r="D895" s="83" t="s">
        <v>28</v>
      </c>
      <c r="E895" s="83" t="s">
        <v>626</v>
      </c>
      <c r="F895" s="83" t="s">
        <v>372</v>
      </c>
      <c r="G895" s="66">
        <f>672000-91128-177501.96</f>
        <v>403370.04000000004</v>
      </c>
      <c r="H895" s="66">
        <f>672000-91128-177501.96</f>
        <v>403370.04000000004</v>
      </c>
      <c r="I895" s="144"/>
    </row>
    <row r="896" spans="1:9" s="145" customFormat="1" ht="38.25" hidden="1">
      <c r="A896" s="85" t="s">
        <v>373</v>
      </c>
      <c r="B896" s="86">
        <v>793</v>
      </c>
      <c r="C896" s="83" t="s">
        <v>113</v>
      </c>
      <c r="D896" s="83" t="s">
        <v>28</v>
      </c>
      <c r="E896" s="83" t="s">
        <v>626</v>
      </c>
      <c r="F896" s="83" t="s">
        <v>374</v>
      </c>
      <c r="G896" s="66"/>
      <c r="H896" s="66"/>
      <c r="I896" s="144"/>
    </row>
    <row r="897" spans="1:9">
      <c r="A897" s="85" t="s">
        <v>112</v>
      </c>
      <c r="B897" s="86">
        <v>793</v>
      </c>
      <c r="C897" s="83" t="s">
        <v>113</v>
      </c>
      <c r="D897" s="83" t="s">
        <v>114</v>
      </c>
      <c r="E897" s="83"/>
      <c r="F897" s="83"/>
      <c r="G897" s="66">
        <f>G916+G911+G923+G898+G927</f>
        <v>3794068.87</v>
      </c>
      <c r="H897" s="66">
        <f>H916+H911+H923+H898+H927</f>
        <v>3701934.87</v>
      </c>
    </row>
    <row r="898" spans="1:9" ht="42.75" customHeight="1">
      <c r="A898" s="85" t="s">
        <v>287</v>
      </c>
      <c r="B898" s="86">
        <v>793</v>
      </c>
      <c r="C898" s="83" t="s">
        <v>113</v>
      </c>
      <c r="D898" s="83" t="s">
        <v>114</v>
      </c>
      <c r="E898" s="83" t="s">
        <v>559</v>
      </c>
      <c r="F898" s="83"/>
      <c r="G898" s="66">
        <f>G899+G902+G905</f>
        <v>2912292</v>
      </c>
      <c r="H898" s="66">
        <f>H899+H902+H905</f>
        <v>2866158</v>
      </c>
    </row>
    <row r="899" spans="1:9" ht="67.5" customHeight="1">
      <c r="A899" s="111" t="s">
        <v>178</v>
      </c>
      <c r="B899" s="86">
        <v>793</v>
      </c>
      <c r="C899" s="83" t="s">
        <v>113</v>
      </c>
      <c r="D899" s="83" t="s">
        <v>114</v>
      </c>
      <c r="E899" s="83" t="s">
        <v>177</v>
      </c>
      <c r="F899" s="83"/>
      <c r="G899" s="66">
        <f>G900</f>
        <v>2267523.11</v>
      </c>
      <c r="H899" s="66">
        <f>H900</f>
        <v>2267523.11</v>
      </c>
    </row>
    <row r="900" spans="1:9" ht="21" customHeight="1">
      <c r="A900" s="85" t="s">
        <v>369</v>
      </c>
      <c r="B900" s="86">
        <v>793</v>
      </c>
      <c r="C900" s="83" t="s">
        <v>113</v>
      </c>
      <c r="D900" s="83" t="s">
        <v>114</v>
      </c>
      <c r="E900" s="83" t="s">
        <v>177</v>
      </c>
      <c r="F900" s="83" t="s">
        <v>370</v>
      </c>
      <c r="G900" s="66">
        <f>G901</f>
        <v>2267523.11</v>
      </c>
      <c r="H900" s="66">
        <f>H901</f>
        <v>2267523.11</v>
      </c>
    </row>
    <row r="901" spans="1:9" ht="30.75" customHeight="1">
      <c r="A901" s="85" t="s">
        <v>371</v>
      </c>
      <c r="B901" s="86">
        <v>793</v>
      </c>
      <c r="C901" s="83" t="s">
        <v>113</v>
      </c>
      <c r="D901" s="83" t="s">
        <v>114</v>
      </c>
      <c r="E901" s="83" t="s">
        <v>177</v>
      </c>
      <c r="F901" s="83" t="s">
        <v>372</v>
      </c>
      <c r="G901" s="66">
        <f>2731862-464338.89</f>
        <v>2267523.11</v>
      </c>
      <c r="H901" s="66">
        <f>2731862-464338.89</f>
        <v>2267523.11</v>
      </c>
    </row>
    <row r="902" spans="1:9" ht="60" customHeight="1">
      <c r="A902" s="111" t="s">
        <v>179</v>
      </c>
      <c r="B902" s="86">
        <v>793</v>
      </c>
      <c r="C902" s="83" t="s">
        <v>113</v>
      </c>
      <c r="D902" s="83" t="s">
        <v>114</v>
      </c>
      <c r="E902" s="83" t="s">
        <v>805</v>
      </c>
      <c r="F902" s="83"/>
      <c r="G902" s="66">
        <f>G903</f>
        <v>644768.89</v>
      </c>
      <c r="H902" s="66">
        <f>H903</f>
        <v>598634.89</v>
      </c>
    </row>
    <row r="903" spans="1:9" ht="21" customHeight="1">
      <c r="A903" s="85" t="s">
        <v>369</v>
      </c>
      <c r="B903" s="86">
        <v>793</v>
      </c>
      <c r="C903" s="83" t="s">
        <v>113</v>
      </c>
      <c r="D903" s="83" t="s">
        <v>114</v>
      </c>
      <c r="E903" s="83" t="s">
        <v>805</v>
      </c>
      <c r="F903" s="83" t="s">
        <v>370</v>
      </c>
      <c r="G903" s="66">
        <f>G904</f>
        <v>644768.89</v>
      </c>
      <c r="H903" s="66">
        <f>H904</f>
        <v>598634.89</v>
      </c>
    </row>
    <row r="904" spans="1:9" ht="30.75" customHeight="1">
      <c r="A904" s="85" t="s">
        <v>371</v>
      </c>
      <c r="B904" s="86">
        <v>793</v>
      </c>
      <c r="C904" s="83" t="s">
        <v>113</v>
      </c>
      <c r="D904" s="83" t="s">
        <v>114</v>
      </c>
      <c r="E904" s="83" t="s">
        <v>805</v>
      </c>
      <c r="F904" s="83" t="s">
        <v>372</v>
      </c>
      <c r="G904" s="66">
        <f>1111374-466605.11</f>
        <v>644768.89</v>
      </c>
      <c r="H904" s="66">
        <v>598634.89</v>
      </c>
    </row>
    <row r="905" spans="1:9" ht="45" hidden="1" customHeight="1">
      <c r="A905" s="85" t="s">
        <v>746</v>
      </c>
      <c r="B905" s="86">
        <v>793</v>
      </c>
      <c r="C905" s="83" t="s">
        <v>113</v>
      </c>
      <c r="D905" s="83" t="s">
        <v>114</v>
      </c>
      <c r="E905" s="83" t="s">
        <v>560</v>
      </c>
      <c r="F905" s="83"/>
      <c r="G905" s="66">
        <f>G906</f>
        <v>0</v>
      </c>
      <c r="H905" s="66">
        <f>H906</f>
        <v>0</v>
      </c>
    </row>
    <row r="906" spans="1:9" ht="21" hidden="1" customHeight="1">
      <c r="A906" s="85" t="s">
        <v>369</v>
      </c>
      <c r="B906" s="86">
        <v>793</v>
      </c>
      <c r="C906" s="83" t="s">
        <v>113</v>
      </c>
      <c r="D906" s="83" t="s">
        <v>114</v>
      </c>
      <c r="E906" s="83" t="s">
        <v>560</v>
      </c>
      <c r="F906" s="83" t="s">
        <v>370</v>
      </c>
      <c r="G906" s="66">
        <f>G907</f>
        <v>0</v>
      </c>
      <c r="H906" s="66">
        <f>H907</f>
        <v>0</v>
      </c>
    </row>
    <row r="907" spans="1:9" ht="30.75" hidden="1" customHeight="1">
      <c r="A907" s="85" t="s">
        <v>371</v>
      </c>
      <c r="B907" s="86">
        <v>793</v>
      </c>
      <c r="C907" s="83" t="s">
        <v>113</v>
      </c>
      <c r="D907" s="83" t="s">
        <v>114</v>
      </c>
      <c r="E907" s="83" t="s">
        <v>560</v>
      </c>
      <c r="F907" s="83" t="s">
        <v>372</v>
      </c>
      <c r="G907" s="66"/>
      <c r="H907" s="66"/>
    </row>
    <row r="908" spans="1:9" ht="48.75" hidden="1" customHeight="1">
      <c r="A908" s="85" t="s">
        <v>590</v>
      </c>
      <c r="B908" s="86">
        <v>793</v>
      </c>
      <c r="C908" s="83" t="s">
        <v>113</v>
      </c>
      <c r="D908" s="83" t="s">
        <v>114</v>
      </c>
      <c r="E908" s="83" t="s">
        <v>589</v>
      </c>
      <c r="F908" s="83"/>
      <c r="G908" s="66">
        <f>G909</f>
        <v>0</v>
      </c>
      <c r="H908" s="66">
        <f>H909</f>
        <v>0</v>
      </c>
    </row>
    <row r="909" spans="1:9" ht="30.75" hidden="1" customHeight="1">
      <c r="A909" s="85" t="s">
        <v>369</v>
      </c>
      <c r="B909" s="86">
        <v>793</v>
      </c>
      <c r="C909" s="83" t="s">
        <v>113</v>
      </c>
      <c r="D909" s="83" t="s">
        <v>114</v>
      </c>
      <c r="E909" s="83" t="s">
        <v>589</v>
      </c>
      <c r="F909" s="83" t="s">
        <v>370</v>
      </c>
      <c r="G909" s="66">
        <f>G910</f>
        <v>0</v>
      </c>
      <c r="H909" s="66">
        <f>H910</f>
        <v>0</v>
      </c>
    </row>
    <row r="910" spans="1:9" ht="30.75" hidden="1" customHeight="1">
      <c r="A910" s="85" t="s">
        <v>371</v>
      </c>
      <c r="B910" s="86">
        <v>793</v>
      </c>
      <c r="C910" s="83" t="s">
        <v>113</v>
      </c>
      <c r="D910" s="83" t="s">
        <v>114</v>
      </c>
      <c r="E910" s="83" t="s">
        <v>589</v>
      </c>
      <c r="F910" s="83" t="s">
        <v>372</v>
      </c>
      <c r="G910" s="66"/>
      <c r="H910" s="66"/>
    </row>
    <row r="911" spans="1:9" s="119" customFormat="1" ht="38.25">
      <c r="A911" s="127" t="s">
        <v>637</v>
      </c>
      <c r="B911" s="86">
        <v>793</v>
      </c>
      <c r="C911" s="83" t="s">
        <v>113</v>
      </c>
      <c r="D911" s="83" t="s">
        <v>114</v>
      </c>
      <c r="E911" s="83" t="s">
        <v>489</v>
      </c>
      <c r="F911" s="83"/>
      <c r="G911" s="66">
        <f t="shared" ref="G911:H913" si="37">G912</f>
        <v>320000</v>
      </c>
      <c r="H911" s="66">
        <f t="shared" si="37"/>
        <v>284000</v>
      </c>
      <c r="I911" s="118"/>
    </row>
    <row r="912" spans="1:9" s="119" customFormat="1" ht="25.5">
      <c r="A912" s="85" t="s">
        <v>193</v>
      </c>
      <c r="B912" s="86">
        <v>793</v>
      </c>
      <c r="C912" s="83" t="s">
        <v>113</v>
      </c>
      <c r="D912" s="83" t="s">
        <v>114</v>
      </c>
      <c r="E912" s="83" t="s">
        <v>490</v>
      </c>
      <c r="F912" s="83"/>
      <c r="G912" s="66">
        <f t="shared" si="37"/>
        <v>320000</v>
      </c>
      <c r="H912" s="66">
        <f t="shared" si="37"/>
        <v>284000</v>
      </c>
      <c r="I912" s="118"/>
    </row>
    <row r="913" spans="1:9" s="119" customFormat="1" ht="24.75" customHeight="1">
      <c r="A913" s="85" t="s">
        <v>747</v>
      </c>
      <c r="B913" s="86">
        <v>793</v>
      </c>
      <c r="C913" s="83" t="s">
        <v>113</v>
      </c>
      <c r="D913" s="83" t="s">
        <v>114</v>
      </c>
      <c r="E913" s="83" t="s">
        <v>490</v>
      </c>
      <c r="F913" s="83" t="s">
        <v>370</v>
      </c>
      <c r="G913" s="66">
        <f t="shared" si="37"/>
        <v>320000</v>
      </c>
      <c r="H913" s="66">
        <f t="shared" si="37"/>
        <v>284000</v>
      </c>
      <c r="I913" s="118"/>
    </row>
    <row r="914" spans="1:9" s="119" customFormat="1" ht="25.5">
      <c r="A914" s="85" t="s">
        <v>748</v>
      </c>
      <c r="B914" s="86">
        <v>793</v>
      </c>
      <c r="C914" s="83" t="s">
        <v>113</v>
      </c>
      <c r="D914" s="83" t="s">
        <v>114</v>
      </c>
      <c r="E914" s="83" t="s">
        <v>490</v>
      </c>
      <c r="F914" s="83" t="s">
        <v>749</v>
      </c>
      <c r="G914" s="66">
        <f>210000+50000+60000</f>
        <v>320000</v>
      </c>
      <c r="H914" s="66">
        <v>284000</v>
      </c>
      <c r="I914" s="118"/>
    </row>
    <row r="915" spans="1:9" s="119" customFormat="1" ht="38.25" hidden="1">
      <c r="A915" s="85" t="s">
        <v>750</v>
      </c>
      <c r="B915" s="86">
        <v>793</v>
      </c>
      <c r="C915" s="83" t="s">
        <v>113</v>
      </c>
      <c r="D915" s="83" t="s">
        <v>114</v>
      </c>
      <c r="E915" s="83" t="s">
        <v>490</v>
      </c>
      <c r="F915" s="83" t="s">
        <v>751</v>
      </c>
      <c r="G915" s="66"/>
      <c r="H915" s="66"/>
      <c r="I915" s="118"/>
    </row>
    <row r="916" spans="1:9" s="145" customFormat="1" ht="27.75" customHeight="1">
      <c r="A916" s="85" t="s">
        <v>621</v>
      </c>
      <c r="B916" s="86">
        <v>793</v>
      </c>
      <c r="C916" s="83" t="s">
        <v>113</v>
      </c>
      <c r="D916" s="83" t="s">
        <v>114</v>
      </c>
      <c r="E916" s="83" t="s">
        <v>620</v>
      </c>
      <c r="F916" s="108"/>
      <c r="G916" s="66">
        <f>G917+G920</f>
        <v>391776.87</v>
      </c>
      <c r="H916" s="66">
        <f>H917+H920</f>
        <v>391776.87</v>
      </c>
      <c r="I916" s="144"/>
    </row>
    <row r="917" spans="1:9" s="145" customFormat="1" ht="54" customHeight="1">
      <c r="A917" s="85" t="s">
        <v>752</v>
      </c>
      <c r="B917" s="86">
        <v>793</v>
      </c>
      <c r="C917" s="83" t="s">
        <v>113</v>
      </c>
      <c r="D917" s="83" t="s">
        <v>114</v>
      </c>
      <c r="E917" s="83" t="s">
        <v>321</v>
      </c>
      <c r="F917" s="108"/>
      <c r="G917" s="66">
        <f>G918</f>
        <v>152400.12</v>
      </c>
      <c r="H917" s="66">
        <f>H918</f>
        <v>152400.12</v>
      </c>
      <c r="I917" s="118"/>
    </row>
    <row r="918" spans="1:9" s="145" customFormat="1" ht="27" customHeight="1">
      <c r="A918" s="85" t="s">
        <v>104</v>
      </c>
      <c r="B918" s="86">
        <v>793</v>
      </c>
      <c r="C918" s="83" t="s">
        <v>113</v>
      </c>
      <c r="D918" s="83" t="s">
        <v>114</v>
      </c>
      <c r="E918" s="83" t="s">
        <v>321</v>
      </c>
      <c r="F918" s="83" t="s">
        <v>105</v>
      </c>
      <c r="G918" s="66">
        <f>G919</f>
        <v>152400.12</v>
      </c>
      <c r="H918" s="66">
        <f>H919</f>
        <v>152400.12</v>
      </c>
      <c r="I918" s="144"/>
    </row>
    <row r="919" spans="1:9" ht="51">
      <c r="A919" s="85" t="s">
        <v>723</v>
      </c>
      <c r="B919" s="86">
        <v>793</v>
      </c>
      <c r="C919" s="83" t="s">
        <v>113</v>
      </c>
      <c r="D919" s="83" t="s">
        <v>114</v>
      </c>
      <c r="E919" s="83" t="s">
        <v>321</v>
      </c>
      <c r="F919" s="83" t="s">
        <v>724</v>
      </c>
      <c r="G919" s="66">
        <f>152400+0.12</f>
        <v>152400.12</v>
      </c>
      <c r="H919" s="66">
        <f>152400+0.12</f>
        <v>152400.12</v>
      </c>
    </row>
    <row r="920" spans="1:9" ht="25.5" customHeight="1">
      <c r="A920" s="85" t="s">
        <v>753</v>
      </c>
      <c r="B920" s="86">
        <v>793</v>
      </c>
      <c r="C920" s="83" t="s">
        <v>113</v>
      </c>
      <c r="D920" s="83" t="s">
        <v>114</v>
      </c>
      <c r="E920" s="83" t="s">
        <v>630</v>
      </c>
      <c r="F920" s="83"/>
      <c r="G920" s="66">
        <f>G921</f>
        <v>239376.75</v>
      </c>
      <c r="H920" s="66">
        <f>H921</f>
        <v>239376.75</v>
      </c>
    </row>
    <row r="921" spans="1:9" ht="25.5" customHeight="1">
      <c r="A921" s="85" t="s">
        <v>760</v>
      </c>
      <c r="B921" s="86">
        <v>793</v>
      </c>
      <c r="C921" s="83" t="s">
        <v>113</v>
      </c>
      <c r="D921" s="83" t="s">
        <v>114</v>
      </c>
      <c r="E921" s="83" t="s">
        <v>630</v>
      </c>
      <c r="F921" s="83" t="s">
        <v>370</v>
      </c>
      <c r="G921" s="66">
        <f>G922</f>
        <v>239376.75</v>
      </c>
      <c r="H921" s="66">
        <f>H922</f>
        <v>239376.75</v>
      </c>
    </row>
    <row r="922" spans="1:9" ht="25.5" customHeight="1">
      <c r="A922" s="85" t="s">
        <v>748</v>
      </c>
      <c r="B922" s="86">
        <v>793</v>
      </c>
      <c r="C922" s="83" t="s">
        <v>113</v>
      </c>
      <c r="D922" s="83" t="s">
        <v>114</v>
      </c>
      <c r="E922" s="83" t="s">
        <v>630</v>
      </c>
      <c r="F922" s="83" t="s">
        <v>749</v>
      </c>
      <c r="G922" s="66">
        <f>205000+36000-1623.25</f>
        <v>239376.75</v>
      </c>
      <c r="H922" s="66">
        <f>205000+36000-1623.25</f>
        <v>239376.75</v>
      </c>
    </row>
    <row r="923" spans="1:9" ht="26.25" hidden="1" customHeight="1">
      <c r="A923" s="85" t="s">
        <v>397</v>
      </c>
      <c r="B923" s="86">
        <v>793</v>
      </c>
      <c r="C923" s="83" t="s">
        <v>113</v>
      </c>
      <c r="D923" s="83" t="s">
        <v>114</v>
      </c>
      <c r="E923" s="83" t="s">
        <v>509</v>
      </c>
      <c r="F923" s="83"/>
      <c r="G923" s="66">
        <f>G924</f>
        <v>0</v>
      </c>
      <c r="H923" s="66">
        <f>H924</f>
        <v>0</v>
      </c>
    </row>
    <row r="924" spans="1:9" ht="29.25" hidden="1" customHeight="1">
      <c r="A924" s="85" t="s">
        <v>397</v>
      </c>
      <c r="B924" s="86">
        <v>793</v>
      </c>
      <c r="C924" s="83" t="s">
        <v>113</v>
      </c>
      <c r="D924" s="83" t="s">
        <v>114</v>
      </c>
      <c r="E924" s="83" t="s">
        <v>599</v>
      </c>
      <c r="F924" s="83"/>
      <c r="G924" s="66">
        <f>G926</f>
        <v>0</v>
      </c>
      <c r="H924" s="66">
        <f>H926</f>
        <v>0</v>
      </c>
    </row>
    <row r="925" spans="1:9" ht="25.5" hidden="1" customHeight="1">
      <c r="A925" s="85" t="s">
        <v>760</v>
      </c>
      <c r="B925" s="86">
        <v>793</v>
      </c>
      <c r="C925" s="83" t="s">
        <v>113</v>
      </c>
      <c r="D925" s="83" t="s">
        <v>114</v>
      </c>
      <c r="E925" s="83" t="s">
        <v>599</v>
      </c>
      <c r="F925" s="83" t="s">
        <v>370</v>
      </c>
      <c r="G925" s="66">
        <f>G926</f>
        <v>0</v>
      </c>
      <c r="H925" s="66">
        <f>H926</f>
        <v>0</v>
      </c>
    </row>
    <row r="926" spans="1:9" ht="30.75" hidden="1" customHeight="1">
      <c r="A926" s="85" t="s">
        <v>373</v>
      </c>
      <c r="B926" s="86">
        <v>793</v>
      </c>
      <c r="C926" s="83" t="s">
        <v>113</v>
      </c>
      <c r="D926" s="83" t="s">
        <v>114</v>
      </c>
      <c r="E926" s="83" t="s">
        <v>599</v>
      </c>
      <c r="F926" s="83" t="s">
        <v>372</v>
      </c>
      <c r="G926" s="66"/>
      <c r="H926" s="66"/>
    </row>
    <row r="927" spans="1:9" ht="30.75" customHeight="1">
      <c r="A927" s="85" t="s">
        <v>397</v>
      </c>
      <c r="B927" s="86">
        <v>793</v>
      </c>
      <c r="C927" s="83" t="s">
        <v>113</v>
      </c>
      <c r="D927" s="83" t="s">
        <v>114</v>
      </c>
      <c r="E927" s="83" t="s">
        <v>509</v>
      </c>
      <c r="F927" s="83"/>
      <c r="G927" s="66">
        <f t="shared" ref="G927:H929" si="38">G928</f>
        <v>170000</v>
      </c>
      <c r="H927" s="66">
        <f t="shared" si="38"/>
        <v>160000</v>
      </c>
    </row>
    <row r="928" spans="1:9" ht="30.75" customHeight="1">
      <c r="A928" s="85" t="s">
        <v>397</v>
      </c>
      <c r="B928" s="86">
        <v>793</v>
      </c>
      <c r="C928" s="83" t="s">
        <v>113</v>
      </c>
      <c r="D928" s="83" t="s">
        <v>114</v>
      </c>
      <c r="E928" s="83" t="s">
        <v>599</v>
      </c>
      <c r="F928" s="83"/>
      <c r="G928" s="66">
        <f t="shared" si="38"/>
        <v>170000</v>
      </c>
      <c r="H928" s="66">
        <f t="shared" si="38"/>
        <v>160000</v>
      </c>
    </row>
    <row r="929" spans="1:9" ht="30.75" customHeight="1">
      <c r="A929" s="85" t="s">
        <v>760</v>
      </c>
      <c r="B929" s="86">
        <v>793</v>
      </c>
      <c r="C929" s="83" t="s">
        <v>113</v>
      </c>
      <c r="D929" s="83" t="s">
        <v>114</v>
      </c>
      <c r="E929" s="83" t="s">
        <v>599</v>
      </c>
      <c r="F929" s="83" t="s">
        <v>370</v>
      </c>
      <c r="G929" s="66">
        <f t="shared" si="38"/>
        <v>170000</v>
      </c>
      <c r="H929" s="66">
        <f t="shared" si="38"/>
        <v>160000</v>
      </c>
    </row>
    <row r="930" spans="1:9" ht="30.75" customHeight="1">
      <c r="A930" s="85" t="s">
        <v>371</v>
      </c>
      <c r="B930" s="86">
        <v>793</v>
      </c>
      <c r="C930" s="83" t="s">
        <v>113</v>
      </c>
      <c r="D930" s="83" t="s">
        <v>114</v>
      </c>
      <c r="E930" s="83" t="s">
        <v>599</v>
      </c>
      <c r="F930" s="83" t="s">
        <v>372</v>
      </c>
      <c r="G930" s="66">
        <v>170000</v>
      </c>
      <c r="H930" s="66">
        <v>160000</v>
      </c>
    </row>
    <row r="931" spans="1:9">
      <c r="A931" s="127" t="s">
        <v>375</v>
      </c>
      <c r="B931" s="86">
        <v>793</v>
      </c>
      <c r="C931" s="83" t="s">
        <v>113</v>
      </c>
      <c r="D931" s="83" t="s">
        <v>93</v>
      </c>
      <c r="E931" s="83"/>
      <c r="F931" s="83"/>
      <c r="G931" s="66">
        <f>G932</f>
        <v>7341160</v>
      </c>
      <c r="H931" s="66">
        <f>H932</f>
        <v>7341160</v>
      </c>
    </row>
    <row r="932" spans="1:9" s="105" customFormat="1" ht="38.25">
      <c r="A932" s="85" t="s">
        <v>621</v>
      </c>
      <c r="B932" s="86">
        <v>793</v>
      </c>
      <c r="C932" s="83" t="s">
        <v>113</v>
      </c>
      <c r="D932" s="83" t="s">
        <v>93</v>
      </c>
      <c r="E932" s="83" t="s">
        <v>620</v>
      </c>
      <c r="F932" s="83"/>
      <c r="G932" s="66">
        <f>G940+G945+G952+G949</f>
        <v>7341160</v>
      </c>
      <c r="H932" s="66">
        <f>H940+H945+H952+H949</f>
        <v>7341160</v>
      </c>
      <c r="I932" s="104"/>
    </row>
    <row r="933" spans="1:9" s="105" customFormat="1" hidden="1">
      <c r="A933" s="85"/>
      <c r="B933" s="86">
        <v>793</v>
      </c>
      <c r="C933" s="83"/>
      <c r="D933" s="83"/>
      <c r="E933" s="83"/>
      <c r="F933" s="83"/>
      <c r="G933" s="66"/>
      <c r="H933" s="66"/>
      <c r="I933" s="104"/>
    </row>
    <row r="934" spans="1:9" s="105" customFormat="1" ht="63.75" hidden="1">
      <c r="A934" s="85" t="s">
        <v>624</v>
      </c>
      <c r="B934" s="86">
        <v>793</v>
      </c>
      <c r="C934" s="83" t="s">
        <v>113</v>
      </c>
      <c r="D934" s="83" t="s">
        <v>93</v>
      </c>
      <c r="E934" s="83" t="s">
        <v>622</v>
      </c>
      <c r="F934" s="83"/>
      <c r="G934" s="66">
        <f>G938+G935</f>
        <v>0</v>
      </c>
      <c r="H934" s="66">
        <f>H938+H935</f>
        <v>0</v>
      </c>
      <c r="I934" s="104"/>
    </row>
    <row r="935" spans="1:9" ht="25.5" hidden="1">
      <c r="A935" s="85" t="s">
        <v>684</v>
      </c>
      <c r="B935" s="86">
        <v>793</v>
      </c>
      <c r="C935" s="83" t="s">
        <v>113</v>
      </c>
      <c r="D935" s="83" t="s">
        <v>93</v>
      </c>
      <c r="E935" s="83" t="s">
        <v>648</v>
      </c>
      <c r="F935" s="83" t="s">
        <v>52</v>
      </c>
      <c r="G935" s="66">
        <f>G936</f>
        <v>0</v>
      </c>
      <c r="H935" s="66">
        <f>H936</f>
        <v>0</v>
      </c>
    </row>
    <row r="936" spans="1:9" ht="38.25" hidden="1">
      <c r="A936" s="85" t="s">
        <v>53</v>
      </c>
      <c r="B936" s="86">
        <v>793</v>
      </c>
      <c r="C936" s="83" t="s">
        <v>113</v>
      </c>
      <c r="D936" s="83" t="s">
        <v>93</v>
      </c>
      <c r="E936" s="83" t="s">
        <v>648</v>
      </c>
      <c r="F936" s="83" t="s">
        <v>54</v>
      </c>
      <c r="G936" s="66">
        <f>G937</f>
        <v>0</v>
      </c>
      <c r="H936" s="66">
        <f>H937</f>
        <v>0</v>
      </c>
    </row>
    <row r="937" spans="1:9" ht="33" hidden="1" customHeight="1">
      <c r="A937" s="85" t="s">
        <v>685</v>
      </c>
      <c r="B937" s="86">
        <v>793</v>
      </c>
      <c r="C937" s="83" t="s">
        <v>113</v>
      </c>
      <c r="D937" s="83" t="s">
        <v>93</v>
      </c>
      <c r="E937" s="83" t="s">
        <v>648</v>
      </c>
      <c r="F937" s="83" t="s">
        <v>55</v>
      </c>
      <c r="G937" s="66"/>
      <c r="H937" s="66"/>
    </row>
    <row r="938" spans="1:9" s="105" customFormat="1" ht="38.25" hidden="1">
      <c r="A938" s="85" t="s">
        <v>732</v>
      </c>
      <c r="B938" s="86">
        <v>793</v>
      </c>
      <c r="C938" s="83" t="s">
        <v>113</v>
      </c>
      <c r="D938" s="83" t="s">
        <v>93</v>
      </c>
      <c r="E938" s="83" t="s">
        <v>622</v>
      </c>
      <c r="F938" s="83" t="s">
        <v>733</v>
      </c>
      <c r="G938" s="66">
        <f>G939</f>
        <v>0</v>
      </c>
      <c r="H938" s="66">
        <f>H939</f>
        <v>0</v>
      </c>
      <c r="I938" s="104"/>
    </row>
    <row r="939" spans="1:9" s="105" customFormat="1" hidden="1">
      <c r="A939" s="85" t="s">
        <v>736</v>
      </c>
      <c r="B939" s="86">
        <v>793</v>
      </c>
      <c r="C939" s="83" t="s">
        <v>113</v>
      </c>
      <c r="D939" s="83" t="s">
        <v>93</v>
      </c>
      <c r="E939" s="83" t="s">
        <v>622</v>
      </c>
      <c r="F939" s="83" t="s">
        <v>737</v>
      </c>
      <c r="G939" s="66"/>
      <c r="H939" s="66"/>
      <c r="I939" s="104"/>
    </row>
    <row r="940" spans="1:9" ht="60" hidden="1" customHeight="1">
      <c r="A940" s="85" t="s">
        <v>442</v>
      </c>
      <c r="B940" s="86">
        <v>793</v>
      </c>
      <c r="C940" s="83" t="s">
        <v>113</v>
      </c>
      <c r="D940" s="83" t="s">
        <v>93</v>
      </c>
      <c r="E940" s="83" t="s">
        <v>444</v>
      </c>
      <c r="F940" s="83"/>
      <c r="G940" s="66">
        <f>G941</f>
        <v>0</v>
      </c>
      <c r="H940" s="66">
        <f>H941</f>
        <v>0</v>
      </c>
    </row>
    <row r="941" spans="1:9" ht="52.5" hidden="1" customHeight="1">
      <c r="A941" s="85" t="s">
        <v>443</v>
      </c>
      <c r="B941" s="86">
        <v>793</v>
      </c>
      <c r="C941" s="83" t="s">
        <v>113</v>
      </c>
      <c r="D941" s="83" t="s">
        <v>93</v>
      </c>
      <c r="E941" s="83" t="s">
        <v>441</v>
      </c>
      <c r="F941" s="83"/>
      <c r="G941" s="66">
        <f>G943</f>
        <v>0</v>
      </c>
      <c r="H941" s="66">
        <f>H943</f>
        <v>0</v>
      </c>
    </row>
    <row r="942" spans="1:9" ht="38.25" hidden="1">
      <c r="A942" s="85" t="s">
        <v>732</v>
      </c>
      <c r="B942" s="86">
        <v>793</v>
      </c>
      <c r="C942" s="83" t="s">
        <v>113</v>
      </c>
      <c r="D942" s="83" t="s">
        <v>93</v>
      </c>
      <c r="E942" s="83" t="s">
        <v>623</v>
      </c>
      <c r="F942" s="83" t="s">
        <v>733</v>
      </c>
      <c r="G942" s="66">
        <f>G943</f>
        <v>0</v>
      </c>
      <c r="H942" s="66">
        <f>H943</f>
        <v>0</v>
      </c>
    </row>
    <row r="943" spans="1:9" hidden="1">
      <c r="A943" s="85" t="s">
        <v>736</v>
      </c>
      <c r="B943" s="86">
        <v>793</v>
      </c>
      <c r="C943" s="83" t="s">
        <v>113</v>
      </c>
      <c r="D943" s="83" t="s">
        <v>93</v>
      </c>
      <c r="E943" s="83" t="s">
        <v>441</v>
      </c>
      <c r="F943" s="83" t="s">
        <v>737</v>
      </c>
      <c r="G943" s="66"/>
      <c r="H943" s="66"/>
    </row>
    <row r="944" spans="1:9" s="119" customFormat="1" hidden="1">
      <c r="A944" s="85"/>
      <c r="B944" s="86"/>
      <c r="C944" s="83"/>
      <c r="D944" s="83"/>
      <c r="E944" s="83"/>
      <c r="F944" s="83"/>
      <c r="G944" s="66"/>
      <c r="H944" s="66"/>
      <c r="I944" s="118"/>
    </row>
    <row r="945" spans="1:9" ht="60" customHeight="1">
      <c r="A945" s="85" t="s">
        <v>442</v>
      </c>
      <c r="B945" s="86">
        <v>793</v>
      </c>
      <c r="C945" s="83" t="s">
        <v>113</v>
      </c>
      <c r="D945" s="83" t="s">
        <v>93</v>
      </c>
      <c r="E945" s="83" t="s">
        <v>318</v>
      </c>
      <c r="F945" s="83"/>
      <c r="G945" s="66">
        <f>G946</f>
        <v>4521717.72</v>
      </c>
      <c r="H945" s="66">
        <f>H946</f>
        <v>4521717.72</v>
      </c>
    </row>
    <row r="946" spans="1:9" ht="52.5" customHeight="1">
      <c r="A946" s="85" t="s">
        <v>443</v>
      </c>
      <c r="B946" s="86">
        <v>793</v>
      </c>
      <c r="C946" s="83" t="s">
        <v>113</v>
      </c>
      <c r="D946" s="83" t="s">
        <v>93</v>
      </c>
      <c r="E946" s="83" t="s">
        <v>318</v>
      </c>
      <c r="F946" s="83"/>
      <c r="G946" s="66">
        <f>G948</f>
        <v>4521717.72</v>
      </c>
      <c r="H946" s="66">
        <f>H948</f>
        <v>4521717.72</v>
      </c>
    </row>
    <row r="947" spans="1:9" ht="38.25">
      <c r="A947" s="85" t="s">
        <v>732</v>
      </c>
      <c r="B947" s="86">
        <v>793</v>
      </c>
      <c r="C947" s="83" t="s">
        <v>113</v>
      </c>
      <c r="D947" s="83" t="s">
        <v>93</v>
      </c>
      <c r="E947" s="83" t="s">
        <v>318</v>
      </c>
      <c r="F947" s="83" t="s">
        <v>733</v>
      </c>
      <c r="G947" s="66">
        <f>G948</f>
        <v>4521717.72</v>
      </c>
      <c r="H947" s="66">
        <f>H948</f>
        <v>4521717.72</v>
      </c>
    </row>
    <row r="948" spans="1:9">
      <c r="A948" s="85" t="s">
        <v>736</v>
      </c>
      <c r="B948" s="86">
        <v>793</v>
      </c>
      <c r="C948" s="83" t="s">
        <v>113</v>
      </c>
      <c r="D948" s="83" t="s">
        <v>93</v>
      </c>
      <c r="E948" s="83" t="s">
        <v>318</v>
      </c>
      <c r="F948" s="83" t="s">
        <v>737</v>
      </c>
      <c r="G948" s="66">
        <v>4521717.72</v>
      </c>
      <c r="H948" s="66">
        <v>4521717.72</v>
      </c>
    </row>
    <row r="949" spans="1:9" ht="63.75">
      <c r="A949" s="85" t="s">
        <v>625</v>
      </c>
      <c r="B949" s="86">
        <v>793</v>
      </c>
      <c r="C949" s="83" t="s">
        <v>113</v>
      </c>
      <c r="D949" s="83" t="s">
        <v>93</v>
      </c>
      <c r="E949" s="83" t="s">
        <v>317</v>
      </c>
      <c r="F949" s="83"/>
      <c r="G949" s="66">
        <f>G950</f>
        <v>2635442.2799999998</v>
      </c>
      <c r="H949" s="66">
        <f>H950</f>
        <v>2635442.2799999998</v>
      </c>
    </row>
    <row r="950" spans="1:9" ht="38.25">
      <c r="A950" s="85" t="s">
        <v>732</v>
      </c>
      <c r="B950" s="86">
        <v>793</v>
      </c>
      <c r="C950" s="83" t="s">
        <v>113</v>
      </c>
      <c r="D950" s="83" t="s">
        <v>93</v>
      </c>
      <c r="E950" s="83" t="s">
        <v>317</v>
      </c>
      <c r="F950" s="83" t="s">
        <v>733</v>
      </c>
      <c r="G950" s="66">
        <f>G951</f>
        <v>2635442.2799999998</v>
      </c>
      <c r="H950" s="66">
        <f>H951</f>
        <v>2635442.2799999998</v>
      </c>
    </row>
    <row r="951" spans="1:9">
      <c r="A951" s="85" t="s">
        <v>736</v>
      </c>
      <c r="B951" s="86">
        <v>793</v>
      </c>
      <c r="C951" s="83" t="s">
        <v>113</v>
      </c>
      <c r="D951" s="83" t="s">
        <v>93</v>
      </c>
      <c r="E951" s="83" t="s">
        <v>317</v>
      </c>
      <c r="F951" s="83" t="s">
        <v>737</v>
      </c>
      <c r="G951" s="66">
        <f>2635400+42.28</f>
        <v>2635442.2799999998</v>
      </c>
      <c r="H951" s="66">
        <f>2635400+42.28</f>
        <v>2635442.2799999998</v>
      </c>
    </row>
    <row r="952" spans="1:9" s="119" customFormat="1" ht="25.5">
      <c r="A952" s="85" t="s">
        <v>761</v>
      </c>
      <c r="B952" s="86">
        <v>793</v>
      </c>
      <c r="C952" s="83" t="s">
        <v>113</v>
      </c>
      <c r="D952" s="83" t="s">
        <v>93</v>
      </c>
      <c r="E952" s="83" t="s">
        <v>629</v>
      </c>
      <c r="F952" s="83"/>
      <c r="G952" s="66">
        <f>G953</f>
        <v>184000</v>
      </c>
      <c r="H952" s="66">
        <f>H953</f>
        <v>184000</v>
      </c>
      <c r="I952" s="118"/>
    </row>
    <row r="953" spans="1:9" s="119" customFormat="1" ht="25.5">
      <c r="A953" s="85" t="s">
        <v>753</v>
      </c>
      <c r="B953" s="86">
        <v>793</v>
      </c>
      <c r="C953" s="83" t="s">
        <v>113</v>
      </c>
      <c r="D953" s="83" t="s">
        <v>93</v>
      </c>
      <c r="E953" s="83" t="s">
        <v>629</v>
      </c>
      <c r="F953" s="83" t="s">
        <v>370</v>
      </c>
      <c r="G953" s="66">
        <f>G954</f>
        <v>184000</v>
      </c>
      <c r="H953" s="66">
        <f>H954</f>
        <v>184000</v>
      </c>
      <c r="I953" s="118"/>
    </row>
    <row r="954" spans="1:9" s="119" customFormat="1" ht="25.5">
      <c r="A954" s="85" t="s">
        <v>748</v>
      </c>
      <c r="B954" s="86">
        <v>793</v>
      </c>
      <c r="C954" s="83" t="s">
        <v>113</v>
      </c>
      <c r="D954" s="83" t="s">
        <v>93</v>
      </c>
      <c r="E954" s="83" t="s">
        <v>629</v>
      </c>
      <c r="F954" s="83" t="s">
        <v>749</v>
      </c>
      <c r="G954" s="66">
        <f>220000-36000</f>
        <v>184000</v>
      </c>
      <c r="H954" s="66">
        <f>220000-36000</f>
        <v>184000</v>
      </c>
      <c r="I954" s="118"/>
    </row>
    <row r="955" spans="1:9" s="105" customFormat="1" ht="25.5" hidden="1">
      <c r="A955" s="195" t="s">
        <v>762</v>
      </c>
      <c r="B955" s="86">
        <v>793</v>
      </c>
      <c r="C955" s="83" t="s">
        <v>113</v>
      </c>
      <c r="D955" s="83" t="s">
        <v>385</v>
      </c>
      <c r="E955" s="83"/>
      <c r="F955" s="83"/>
      <c r="G955" s="66">
        <f t="shared" ref="G955:H958" si="39">G956</f>
        <v>0</v>
      </c>
      <c r="H955" s="66">
        <f t="shared" si="39"/>
        <v>0</v>
      </c>
      <c r="I955" s="104"/>
    </row>
    <row r="956" spans="1:9" s="105" customFormat="1" ht="38.25" hidden="1">
      <c r="A956" s="85" t="s">
        <v>621</v>
      </c>
      <c r="B956" s="86">
        <v>793</v>
      </c>
      <c r="C956" s="83" t="s">
        <v>113</v>
      </c>
      <c r="D956" s="83" t="s">
        <v>385</v>
      </c>
      <c r="E956" s="83" t="s">
        <v>620</v>
      </c>
      <c r="F956" s="83"/>
      <c r="G956" s="66">
        <f t="shared" si="39"/>
        <v>0</v>
      </c>
      <c r="H956" s="66">
        <f t="shared" si="39"/>
        <v>0</v>
      </c>
      <c r="I956" s="104"/>
    </row>
    <row r="957" spans="1:9" s="105" customFormat="1" ht="38.25" hidden="1">
      <c r="A957" s="151" t="s">
        <v>763</v>
      </c>
      <c r="B957" s="86">
        <v>793</v>
      </c>
      <c r="C957" s="83" t="s">
        <v>113</v>
      </c>
      <c r="D957" s="83" t="s">
        <v>385</v>
      </c>
      <c r="E957" s="83" t="s">
        <v>617</v>
      </c>
      <c r="F957" s="83"/>
      <c r="G957" s="66">
        <f t="shared" si="39"/>
        <v>0</v>
      </c>
      <c r="H957" s="66">
        <f t="shared" si="39"/>
        <v>0</v>
      </c>
      <c r="I957" s="104"/>
    </row>
    <row r="958" spans="1:9" s="105" customFormat="1" ht="25.5" hidden="1">
      <c r="A958" s="85" t="s">
        <v>760</v>
      </c>
      <c r="B958" s="86">
        <v>793</v>
      </c>
      <c r="C958" s="83" t="s">
        <v>113</v>
      </c>
      <c r="D958" s="83" t="s">
        <v>385</v>
      </c>
      <c r="E958" s="83" t="s">
        <v>617</v>
      </c>
      <c r="F958" s="83" t="s">
        <v>370</v>
      </c>
      <c r="G958" s="66">
        <f t="shared" si="39"/>
        <v>0</v>
      </c>
      <c r="H958" s="66">
        <f t="shared" si="39"/>
        <v>0</v>
      </c>
      <c r="I958" s="104"/>
    </row>
    <row r="959" spans="1:9" s="105" customFormat="1" ht="38.25" hidden="1">
      <c r="A959" s="85" t="s">
        <v>373</v>
      </c>
      <c r="B959" s="86">
        <v>793</v>
      </c>
      <c r="C959" s="83" t="s">
        <v>113</v>
      </c>
      <c r="D959" s="83" t="s">
        <v>385</v>
      </c>
      <c r="E959" s="83" t="s">
        <v>617</v>
      </c>
      <c r="F959" s="83" t="s">
        <v>372</v>
      </c>
      <c r="G959" s="66"/>
      <c r="H959" s="66"/>
      <c r="I959" s="104"/>
    </row>
    <row r="960" spans="1:9" s="110" customFormat="1" hidden="1">
      <c r="A960" s="97" t="s">
        <v>764</v>
      </c>
      <c r="B960" s="183">
        <v>793</v>
      </c>
      <c r="C960" s="175" t="s">
        <v>118</v>
      </c>
      <c r="D960" s="175"/>
      <c r="E960" s="175"/>
      <c r="F960" s="175"/>
      <c r="G960" s="160">
        <f>G961</f>
        <v>0</v>
      </c>
      <c r="H960" s="160">
        <f>H961</f>
        <v>0</v>
      </c>
      <c r="I960" s="109"/>
    </row>
    <row r="961" spans="1:11" s="105" customFormat="1" hidden="1">
      <c r="A961" s="85" t="s">
        <v>117</v>
      </c>
      <c r="B961" s="86">
        <v>793</v>
      </c>
      <c r="C961" s="83" t="s">
        <v>118</v>
      </c>
      <c r="D961" s="83" t="s">
        <v>39</v>
      </c>
      <c r="E961" s="83"/>
      <c r="F961" s="83"/>
      <c r="G961" s="66">
        <f>G962</f>
        <v>0</v>
      </c>
      <c r="H961" s="66">
        <f>H962</f>
        <v>0</v>
      </c>
      <c r="I961" s="104"/>
    </row>
    <row r="962" spans="1:11" s="105" customFormat="1" ht="25.5" hidden="1">
      <c r="A962" s="85" t="s">
        <v>766</v>
      </c>
      <c r="B962" s="86">
        <v>793</v>
      </c>
      <c r="C962" s="83" t="s">
        <v>118</v>
      </c>
      <c r="D962" s="83" t="s">
        <v>39</v>
      </c>
      <c r="E962" s="83" t="s">
        <v>561</v>
      </c>
      <c r="F962" s="83"/>
      <c r="G962" s="66">
        <f>G963+G966</f>
        <v>0</v>
      </c>
      <c r="H962" s="66">
        <f>H963+H966</f>
        <v>0</v>
      </c>
      <c r="I962" s="104"/>
    </row>
    <row r="963" spans="1:11" s="105" customFormat="1" ht="32.25" hidden="1" customHeight="1">
      <c r="A963" s="85" t="s">
        <v>544</v>
      </c>
      <c r="B963" s="86">
        <v>793</v>
      </c>
      <c r="C963" s="83" t="s">
        <v>118</v>
      </c>
      <c r="D963" s="83" t="s">
        <v>39</v>
      </c>
      <c r="E963" s="83" t="s">
        <v>562</v>
      </c>
      <c r="F963" s="83"/>
      <c r="G963" s="66">
        <f>G964</f>
        <v>0</v>
      </c>
      <c r="H963" s="66">
        <f>H964</f>
        <v>0</v>
      </c>
      <c r="I963" s="104"/>
    </row>
    <row r="964" spans="1:11" s="105" customFormat="1" ht="25.5" hidden="1">
      <c r="A964" s="85" t="s">
        <v>51</v>
      </c>
      <c r="B964" s="86">
        <v>793</v>
      </c>
      <c r="C964" s="83" t="s">
        <v>118</v>
      </c>
      <c r="D964" s="83" t="s">
        <v>39</v>
      </c>
      <c r="E964" s="83" t="s">
        <v>562</v>
      </c>
      <c r="F964" s="83" t="s">
        <v>52</v>
      </c>
      <c r="G964" s="66">
        <f>G965</f>
        <v>0</v>
      </c>
      <c r="H964" s="66">
        <f>H965</f>
        <v>0</v>
      </c>
      <c r="I964" s="104"/>
    </row>
    <row r="965" spans="1:11" s="105" customFormat="1" ht="38.25" hidden="1">
      <c r="A965" s="85" t="s">
        <v>53</v>
      </c>
      <c r="B965" s="86">
        <v>793</v>
      </c>
      <c r="C965" s="83" t="s">
        <v>118</v>
      </c>
      <c r="D965" s="83" t="s">
        <v>39</v>
      </c>
      <c r="E965" s="83" t="s">
        <v>562</v>
      </c>
      <c r="F965" s="83" t="s">
        <v>54</v>
      </c>
      <c r="G965" s="66"/>
      <c r="H965" s="66"/>
      <c r="I965" s="104"/>
    </row>
    <row r="966" spans="1:11" s="105" customFormat="1" ht="36" hidden="1" customHeight="1">
      <c r="A966" s="85" t="s">
        <v>543</v>
      </c>
      <c r="B966" s="86">
        <v>793</v>
      </c>
      <c r="C966" s="83" t="s">
        <v>118</v>
      </c>
      <c r="D966" s="83" t="s">
        <v>39</v>
      </c>
      <c r="E966" s="83" t="s">
        <v>542</v>
      </c>
      <c r="F966" s="83"/>
      <c r="G966" s="66">
        <f>G967</f>
        <v>0</v>
      </c>
      <c r="H966" s="66">
        <f>H967</f>
        <v>0</v>
      </c>
      <c r="I966" s="104"/>
    </row>
    <row r="967" spans="1:11" s="105" customFormat="1" hidden="1">
      <c r="A967" s="85" t="s">
        <v>104</v>
      </c>
      <c r="B967" s="86">
        <v>793</v>
      </c>
      <c r="C967" s="83" t="s">
        <v>118</v>
      </c>
      <c r="D967" s="83" t="s">
        <v>39</v>
      </c>
      <c r="E967" s="83" t="s">
        <v>542</v>
      </c>
      <c r="F967" s="83" t="s">
        <v>105</v>
      </c>
      <c r="G967" s="66">
        <f>G968</f>
        <v>0</v>
      </c>
      <c r="H967" s="66">
        <f>H968</f>
        <v>0</v>
      </c>
      <c r="I967" s="104"/>
    </row>
    <row r="968" spans="1:11" s="105" customFormat="1" hidden="1">
      <c r="A968" s="85" t="s">
        <v>107</v>
      </c>
      <c r="B968" s="86">
        <v>793</v>
      </c>
      <c r="C968" s="83" t="s">
        <v>118</v>
      </c>
      <c r="D968" s="83" t="s">
        <v>39</v>
      </c>
      <c r="E968" s="83" t="s">
        <v>542</v>
      </c>
      <c r="F968" s="83" t="s">
        <v>108</v>
      </c>
      <c r="G968" s="66"/>
      <c r="H968" s="66"/>
      <c r="I968" s="104"/>
    </row>
    <row r="969" spans="1:11" ht="25.5">
      <c r="A969" s="187" t="s">
        <v>652</v>
      </c>
      <c r="B969" s="80">
        <v>793</v>
      </c>
      <c r="C969" s="175" t="s">
        <v>34</v>
      </c>
      <c r="D969" s="175"/>
      <c r="E969" s="175"/>
      <c r="F969" s="175"/>
      <c r="G969" s="170">
        <f t="shared" ref="G969:H974" si="40">G970</f>
        <v>900753.26</v>
      </c>
      <c r="H969" s="170">
        <f t="shared" si="40"/>
        <v>887058</v>
      </c>
    </row>
    <row r="970" spans="1:11" ht="28.5" customHeight="1">
      <c r="A970" s="127" t="s">
        <v>653</v>
      </c>
      <c r="B970" s="86">
        <v>793</v>
      </c>
      <c r="C970" s="83" t="s">
        <v>34</v>
      </c>
      <c r="D970" s="83" t="s">
        <v>28</v>
      </c>
      <c r="E970" s="99"/>
      <c r="F970" s="99"/>
      <c r="G970" s="66">
        <f t="shared" si="40"/>
        <v>900753.26</v>
      </c>
      <c r="H970" s="66">
        <f t="shared" si="40"/>
        <v>887058</v>
      </c>
    </row>
    <row r="971" spans="1:11" s="145" customFormat="1" ht="51">
      <c r="A971" s="85" t="s">
        <v>289</v>
      </c>
      <c r="B971" s="86">
        <v>793</v>
      </c>
      <c r="C971" s="83" t="s">
        <v>34</v>
      </c>
      <c r="D971" s="83" t="s">
        <v>28</v>
      </c>
      <c r="E971" s="83" t="s">
        <v>502</v>
      </c>
      <c r="F971" s="108"/>
      <c r="G971" s="66">
        <f t="shared" si="40"/>
        <v>900753.26</v>
      </c>
      <c r="H971" s="66">
        <f t="shared" si="40"/>
        <v>887058</v>
      </c>
      <c r="I971" s="144"/>
    </row>
    <row r="972" spans="1:11" s="145" customFormat="1" ht="25.5">
      <c r="A972" s="85" t="s">
        <v>654</v>
      </c>
      <c r="B972" s="86">
        <v>793</v>
      </c>
      <c r="C972" s="83" t="s">
        <v>34</v>
      </c>
      <c r="D972" s="83" t="s">
        <v>28</v>
      </c>
      <c r="E972" s="83" t="s">
        <v>515</v>
      </c>
      <c r="F972" s="108"/>
      <c r="G972" s="66">
        <f t="shared" si="40"/>
        <v>900753.26</v>
      </c>
      <c r="H972" s="66">
        <f t="shared" si="40"/>
        <v>887058</v>
      </c>
      <c r="I972" s="144"/>
    </row>
    <row r="973" spans="1:11">
      <c r="A973" s="85" t="s">
        <v>655</v>
      </c>
      <c r="B973" s="86">
        <v>793</v>
      </c>
      <c r="C973" s="83" t="s">
        <v>34</v>
      </c>
      <c r="D973" s="83" t="s">
        <v>28</v>
      </c>
      <c r="E973" s="83" t="s">
        <v>516</v>
      </c>
      <c r="F973" s="83"/>
      <c r="G973" s="66">
        <f t="shared" si="40"/>
        <v>900753.26</v>
      </c>
      <c r="H973" s="66">
        <f t="shared" si="40"/>
        <v>887058</v>
      </c>
    </row>
    <row r="974" spans="1:11" ht="25.5">
      <c r="A974" s="85" t="s">
        <v>656</v>
      </c>
      <c r="B974" s="86">
        <v>793</v>
      </c>
      <c r="C974" s="83" t="s">
        <v>34</v>
      </c>
      <c r="D974" s="83" t="s">
        <v>28</v>
      </c>
      <c r="E974" s="83" t="s">
        <v>516</v>
      </c>
      <c r="F974" s="83" t="s">
        <v>657</v>
      </c>
      <c r="G974" s="66">
        <f t="shared" si="40"/>
        <v>900753.26</v>
      </c>
      <c r="H974" s="66">
        <f t="shared" si="40"/>
        <v>887058</v>
      </c>
    </row>
    <row r="975" spans="1:11">
      <c r="A975" s="85" t="s">
        <v>658</v>
      </c>
      <c r="B975" s="86">
        <v>793</v>
      </c>
      <c r="C975" s="83" t="s">
        <v>34</v>
      </c>
      <c r="D975" s="83" t="s">
        <v>28</v>
      </c>
      <c r="E975" s="83" t="s">
        <v>516</v>
      </c>
      <c r="F975" s="83" t="s">
        <v>659</v>
      </c>
      <c r="G975" s="66">
        <v>900753.26</v>
      </c>
      <c r="H975" s="66">
        <v>887058</v>
      </c>
    </row>
    <row r="976" spans="1:11" s="110" customFormat="1">
      <c r="A976" s="193" t="s">
        <v>122</v>
      </c>
      <c r="B976" s="80"/>
      <c r="C976" s="121"/>
      <c r="D976" s="121"/>
      <c r="E976" s="121"/>
      <c r="F976" s="121"/>
      <c r="G976" s="160">
        <f>G622++G759+G803+G890+G868+G960+G969+G883</f>
        <v>57551939.460000001</v>
      </c>
      <c r="H976" s="160">
        <f>H622++H759+H803+H890+H868+H960+H969+H883</f>
        <v>56618082.770000011</v>
      </c>
      <c r="I976" s="109"/>
      <c r="J976" s="109"/>
      <c r="K976" s="196"/>
    </row>
    <row r="977" spans="1:9" ht="25.5">
      <c r="A977" s="178" t="s">
        <v>767</v>
      </c>
      <c r="B977" s="197"/>
      <c r="C977" s="197"/>
      <c r="D977" s="197"/>
      <c r="E977" s="197"/>
      <c r="F977" s="197"/>
      <c r="G977" s="180"/>
      <c r="H977" s="180"/>
    </row>
    <row r="978" spans="1:9">
      <c r="A978" s="198" t="s">
        <v>27</v>
      </c>
      <c r="B978" s="80">
        <v>794</v>
      </c>
      <c r="C978" s="175" t="s">
        <v>28</v>
      </c>
      <c r="D978" s="175"/>
      <c r="E978" s="175"/>
      <c r="F978" s="175"/>
      <c r="G978" s="170">
        <f>G979+G1001</f>
        <v>3411462</v>
      </c>
      <c r="H978" s="170">
        <f>H979+H1001</f>
        <v>3398112.75</v>
      </c>
    </row>
    <row r="979" spans="1:9" ht="51">
      <c r="A979" s="85" t="s">
        <v>768</v>
      </c>
      <c r="B979" s="86">
        <v>794</v>
      </c>
      <c r="C979" s="83" t="s">
        <v>28</v>
      </c>
      <c r="D979" s="83" t="s">
        <v>114</v>
      </c>
      <c r="E979" s="83"/>
      <c r="F979" s="83"/>
      <c r="G979" s="66">
        <f>G980</f>
        <v>2152983.88</v>
      </c>
      <c r="H979" s="66">
        <f>H980</f>
        <v>2144968.31</v>
      </c>
    </row>
    <row r="980" spans="1:9" s="105" customFormat="1" ht="25.5">
      <c r="A980" s="85" t="s">
        <v>769</v>
      </c>
      <c r="B980" s="86">
        <v>794</v>
      </c>
      <c r="C980" s="83" t="s">
        <v>28</v>
      </c>
      <c r="D980" s="83" t="s">
        <v>114</v>
      </c>
      <c r="E980" s="83" t="s">
        <v>563</v>
      </c>
      <c r="F980" s="83"/>
      <c r="G980" s="66">
        <f>G981+G985+G989</f>
        <v>2152983.88</v>
      </c>
      <c r="H980" s="66">
        <f>H981+H985+H989</f>
        <v>2144968.31</v>
      </c>
      <c r="I980" s="104"/>
    </row>
    <row r="981" spans="1:9" s="103" customFormat="1" ht="25.5">
      <c r="A981" s="85" t="s">
        <v>770</v>
      </c>
      <c r="B981" s="86">
        <v>794</v>
      </c>
      <c r="C981" s="83" t="s">
        <v>28</v>
      </c>
      <c r="D981" s="83" t="s">
        <v>114</v>
      </c>
      <c r="E981" s="83" t="s">
        <v>564</v>
      </c>
      <c r="F981" s="108"/>
      <c r="G981" s="66">
        <f t="shared" ref="G981:H983" si="41">G982</f>
        <v>922280</v>
      </c>
      <c r="H981" s="66">
        <f t="shared" si="41"/>
        <v>919043.29</v>
      </c>
      <c r="I981" s="102"/>
    </row>
    <row r="982" spans="1:9" s="103" customFormat="1" ht="25.5">
      <c r="A982" s="85" t="s">
        <v>126</v>
      </c>
      <c r="B982" s="86">
        <v>794</v>
      </c>
      <c r="C982" s="83" t="s">
        <v>28</v>
      </c>
      <c r="D982" s="83" t="s">
        <v>114</v>
      </c>
      <c r="E982" s="83" t="s">
        <v>567</v>
      </c>
      <c r="F982" s="83"/>
      <c r="G982" s="66">
        <f t="shared" si="41"/>
        <v>922280</v>
      </c>
      <c r="H982" s="66">
        <f t="shared" si="41"/>
        <v>919043.29</v>
      </c>
      <c r="I982" s="102"/>
    </row>
    <row r="983" spans="1:9" s="103" customFormat="1" ht="76.5">
      <c r="A983" s="151" t="s">
        <v>96</v>
      </c>
      <c r="B983" s="86">
        <v>794</v>
      </c>
      <c r="C983" s="83" t="s">
        <v>28</v>
      </c>
      <c r="D983" s="83" t="s">
        <v>114</v>
      </c>
      <c r="E983" s="83" t="s">
        <v>567</v>
      </c>
      <c r="F983" s="83" t="s">
        <v>99</v>
      </c>
      <c r="G983" s="66">
        <f t="shared" si="41"/>
        <v>922280</v>
      </c>
      <c r="H983" s="66">
        <f t="shared" si="41"/>
        <v>919043.29</v>
      </c>
      <c r="I983" s="102"/>
    </row>
    <row r="984" spans="1:9" ht="25.5">
      <c r="A984" s="151" t="s">
        <v>97</v>
      </c>
      <c r="B984" s="86">
        <v>794</v>
      </c>
      <c r="C984" s="83" t="s">
        <v>28</v>
      </c>
      <c r="D984" s="83" t="s">
        <v>114</v>
      </c>
      <c r="E984" s="83" t="s">
        <v>567</v>
      </c>
      <c r="F984" s="83" t="s">
        <v>100</v>
      </c>
      <c r="G984" s="66">
        <f>935516-13236</f>
        <v>922280</v>
      </c>
      <c r="H984" s="66">
        <v>919043.29</v>
      </c>
    </row>
    <row r="985" spans="1:9" s="103" customFormat="1" ht="25.5">
      <c r="A985" s="85" t="s">
        <v>771</v>
      </c>
      <c r="B985" s="86">
        <v>794</v>
      </c>
      <c r="C985" s="83" t="s">
        <v>28</v>
      </c>
      <c r="D985" s="83" t="s">
        <v>114</v>
      </c>
      <c r="E985" s="83" t="s">
        <v>568</v>
      </c>
      <c r="F985" s="108"/>
      <c r="G985" s="66">
        <f t="shared" ref="G985:H987" si="42">G986</f>
        <v>342470</v>
      </c>
      <c r="H985" s="66">
        <f t="shared" si="42"/>
        <v>342470</v>
      </c>
      <c r="I985" s="102"/>
    </row>
    <row r="986" spans="1:9" s="103" customFormat="1" ht="25.5">
      <c r="A986" s="85" t="s">
        <v>126</v>
      </c>
      <c r="B986" s="86">
        <v>794</v>
      </c>
      <c r="C986" s="83" t="s">
        <v>28</v>
      </c>
      <c r="D986" s="83" t="s">
        <v>114</v>
      </c>
      <c r="E986" s="83" t="s">
        <v>569</v>
      </c>
      <c r="F986" s="83"/>
      <c r="G986" s="66">
        <f t="shared" si="42"/>
        <v>342470</v>
      </c>
      <c r="H986" s="66">
        <f t="shared" si="42"/>
        <v>342470</v>
      </c>
      <c r="I986" s="102"/>
    </row>
    <row r="987" spans="1:9" s="103" customFormat="1" ht="76.5">
      <c r="A987" s="151" t="s">
        <v>96</v>
      </c>
      <c r="B987" s="86">
        <v>794</v>
      </c>
      <c r="C987" s="83" t="s">
        <v>28</v>
      </c>
      <c r="D987" s="83" t="s">
        <v>114</v>
      </c>
      <c r="E987" s="83" t="s">
        <v>569</v>
      </c>
      <c r="F987" s="83" t="s">
        <v>99</v>
      </c>
      <c r="G987" s="66">
        <f t="shared" si="42"/>
        <v>342470</v>
      </c>
      <c r="H987" s="66">
        <f t="shared" si="42"/>
        <v>342470</v>
      </c>
      <c r="I987" s="102"/>
    </row>
    <row r="988" spans="1:9" s="103" customFormat="1" ht="25.5">
      <c r="A988" s="151" t="s">
        <v>97</v>
      </c>
      <c r="B988" s="86">
        <v>794</v>
      </c>
      <c r="C988" s="83" t="s">
        <v>28</v>
      </c>
      <c r="D988" s="83" t="s">
        <v>114</v>
      </c>
      <c r="E988" s="83" t="s">
        <v>569</v>
      </c>
      <c r="F988" s="83" t="s">
        <v>100</v>
      </c>
      <c r="G988" s="66">
        <f>352000-9530</f>
        <v>342470</v>
      </c>
      <c r="H988" s="66">
        <f>352000-9530</f>
        <v>342470</v>
      </c>
      <c r="I988" s="102"/>
    </row>
    <row r="989" spans="1:9" ht="25.5">
      <c r="A989" s="151" t="s">
        <v>772</v>
      </c>
      <c r="B989" s="86">
        <v>794</v>
      </c>
      <c r="C989" s="83" t="s">
        <v>28</v>
      </c>
      <c r="D989" s="83" t="s">
        <v>114</v>
      </c>
      <c r="E989" s="83" t="s">
        <v>570</v>
      </c>
      <c r="F989" s="83"/>
      <c r="G989" s="66">
        <f>G990</f>
        <v>888233.88</v>
      </c>
      <c r="H989" s="66">
        <f>H990</f>
        <v>883455.02</v>
      </c>
    </row>
    <row r="990" spans="1:9" s="103" customFormat="1" ht="25.5">
      <c r="A990" s="85" t="s">
        <v>126</v>
      </c>
      <c r="B990" s="86">
        <v>794</v>
      </c>
      <c r="C990" s="83" t="s">
        <v>28</v>
      </c>
      <c r="D990" s="83" t="s">
        <v>114</v>
      </c>
      <c r="E990" s="83" t="s">
        <v>571</v>
      </c>
      <c r="F990" s="108"/>
      <c r="G990" s="66">
        <f>G991+G995+G997</f>
        <v>888233.88</v>
      </c>
      <c r="H990" s="66">
        <f>H991+H995+H997</f>
        <v>883455.02</v>
      </c>
      <c r="I990" s="102"/>
    </row>
    <row r="991" spans="1:9" ht="76.5">
      <c r="A991" s="151" t="s">
        <v>96</v>
      </c>
      <c r="B991" s="86">
        <v>794</v>
      </c>
      <c r="C991" s="83" t="s">
        <v>28</v>
      </c>
      <c r="D991" s="83" t="s">
        <v>114</v>
      </c>
      <c r="E991" s="83" t="s">
        <v>571</v>
      </c>
      <c r="F991" s="83" t="s">
        <v>99</v>
      </c>
      <c r="G991" s="66">
        <f>G992</f>
        <v>434483.48</v>
      </c>
      <c r="H991" s="66">
        <f>H992</f>
        <v>429847.2</v>
      </c>
    </row>
    <row r="992" spans="1:9" ht="25.5">
      <c r="A992" s="151" t="s">
        <v>97</v>
      </c>
      <c r="B992" s="86">
        <v>794</v>
      </c>
      <c r="C992" s="83" t="s">
        <v>28</v>
      </c>
      <c r="D992" s="83" t="s">
        <v>114</v>
      </c>
      <c r="E992" s="83" t="s">
        <v>571</v>
      </c>
      <c r="F992" s="83" t="s">
        <v>100</v>
      </c>
      <c r="G992" s="66">
        <v>434483.48</v>
      </c>
      <c r="H992" s="66">
        <v>429847.2</v>
      </c>
    </row>
    <row r="993" spans="1:9" ht="38.25" hidden="1">
      <c r="A993" s="199" t="s">
        <v>98</v>
      </c>
      <c r="B993" s="86">
        <v>794</v>
      </c>
      <c r="C993" s="83" t="s">
        <v>28</v>
      </c>
      <c r="D993" s="83" t="s">
        <v>114</v>
      </c>
      <c r="E993" s="83" t="s">
        <v>571</v>
      </c>
      <c r="F993" s="83" t="s">
        <v>101</v>
      </c>
      <c r="G993" s="66"/>
      <c r="H993" s="66"/>
    </row>
    <row r="994" spans="1:9" ht="38.25" hidden="1">
      <c r="A994" s="90" t="s">
        <v>102</v>
      </c>
      <c r="B994" s="86">
        <v>794</v>
      </c>
      <c r="C994" s="83" t="s">
        <v>28</v>
      </c>
      <c r="D994" s="83" t="s">
        <v>114</v>
      </c>
      <c r="E994" s="83" t="s">
        <v>571</v>
      </c>
      <c r="F994" s="83" t="s">
        <v>103</v>
      </c>
      <c r="G994" s="66"/>
      <c r="H994" s="66"/>
    </row>
    <row r="995" spans="1:9" ht="25.5">
      <c r="A995" s="85" t="s">
        <v>51</v>
      </c>
      <c r="B995" s="86">
        <v>794</v>
      </c>
      <c r="C995" s="83" t="s">
        <v>28</v>
      </c>
      <c r="D995" s="83" t="s">
        <v>114</v>
      </c>
      <c r="E995" s="83" t="s">
        <v>571</v>
      </c>
      <c r="F995" s="83" t="s">
        <v>52</v>
      </c>
      <c r="G995" s="66">
        <f>G996</f>
        <v>450174</v>
      </c>
      <c r="H995" s="66">
        <f>H996</f>
        <v>450031.42</v>
      </c>
    </row>
    <row r="996" spans="1:9" ht="38.25">
      <c r="A996" s="85" t="s">
        <v>53</v>
      </c>
      <c r="B996" s="86">
        <v>794</v>
      </c>
      <c r="C996" s="83" t="s">
        <v>28</v>
      </c>
      <c r="D996" s="83" t="s">
        <v>114</v>
      </c>
      <c r="E996" s="83" t="s">
        <v>571</v>
      </c>
      <c r="F996" s="83" t="s">
        <v>54</v>
      </c>
      <c r="G996" s="66">
        <f>450113.07+9530-9469.07</f>
        <v>450174</v>
      </c>
      <c r="H996" s="66">
        <v>450031.42</v>
      </c>
    </row>
    <row r="997" spans="1:9" ht="16.5" customHeight="1">
      <c r="A997" s="85" t="s">
        <v>104</v>
      </c>
      <c r="B997" s="86">
        <v>794</v>
      </c>
      <c r="C997" s="83" t="s">
        <v>28</v>
      </c>
      <c r="D997" s="83" t="s">
        <v>114</v>
      </c>
      <c r="E997" s="83" t="s">
        <v>571</v>
      </c>
      <c r="F997" s="83" t="s">
        <v>105</v>
      </c>
      <c r="G997" s="66">
        <f>G999+G998</f>
        <v>3576.4</v>
      </c>
      <c r="H997" s="66">
        <f>H999+H998</f>
        <v>3576.4</v>
      </c>
    </row>
    <row r="998" spans="1:9" ht="114.75" hidden="1">
      <c r="A998" s="85" t="s">
        <v>135</v>
      </c>
      <c r="B998" s="86">
        <v>794</v>
      </c>
      <c r="C998" s="83" t="s">
        <v>28</v>
      </c>
      <c r="D998" s="83" t="s">
        <v>114</v>
      </c>
      <c r="E998" s="83" t="s">
        <v>571</v>
      </c>
      <c r="F998" s="83" t="s">
        <v>691</v>
      </c>
      <c r="G998" s="66"/>
      <c r="H998" s="66"/>
    </row>
    <row r="999" spans="1:9">
      <c r="A999" s="85" t="s">
        <v>107</v>
      </c>
      <c r="B999" s="86">
        <v>794</v>
      </c>
      <c r="C999" s="83" t="s">
        <v>28</v>
      </c>
      <c r="D999" s="83" t="s">
        <v>114</v>
      </c>
      <c r="E999" s="83" t="s">
        <v>571</v>
      </c>
      <c r="F999" s="83" t="s">
        <v>108</v>
      </c>
      <c r="G999" s="66">
        <v>3576.4</v>
      </c>
      <c r="H999" s="66">
        <v>3576.4</v>
      </c>
    </row>
    <row r="1000" spans="1:9" s="103" customFormat="1" ht="39" customHeight="1">
      <c r="A1000" s="90" t="s">
        <v>774</v>
      </c>
      <c r="B1000" s="86">
        <v>794</v>
      </c>
      <c r="C1000" s="83" t="s">
        <v>28</v>
      </c>
      <c r="D1000" s="83" t="s">
        <v>385</v>
      </c>
      <c r="E1000" s="83"/>
      <c r="F1000" s="83"/>
      <c r="G1000" s="66">
        <f t="shared" ref="G1000:H1002" si="43">G1001</f>
        <v>1258478.1199999999</v>
      </c>
      <c r="H1000" s="66">
        <f t="shared" si="43"/>
        <v>1253144.44</v>
      </c>
      <c r="I1000" s="102"/>
    </row>
    <row r="1001" spans="1:9" s="73" customFormat="1" ht="51" hidden="1">
      <c r="A1001" s="85" t="s">
        <v>384</v>
      </c>
      <c r="B1001" s="86">
        <v>794</v>
      </c>
      <c r="C1001" s="83" t="s">
        <v>28</v>
      </c>
      <c r="D1001" s="83" t="s">
        <v>385</v>
      </c>
      <c r="E1001" s="83"/>
      <c r="F1001" s="83"/>
      <c r="G1001" s="66">
        <f t="shared" si="43"/>
        <v>1258478.1199999999</v>
      </c>
      <c r="H1001" s="66">
        <f t="shared" si="43"/>
        <v>1253144.44</v>
      </c>
      <c r="I1001" s="72"/>
    </row>
    <row r="1002" spans="1:9" s="105" customFormat="1" ht="25.5">
      <c r="A1002" s="85" t="s">
        <v>769</v>
      </c>
      <c r="B1002" s="86">
        <v>794</v>
      </c>
      <c r="C1002" s="83" t="s">
        <v>28</v>
      </c>
      <c r="D1002" s="83" t="s">
        <v>385</v>
      </c>
      <c r="E1002" s="83" t="s">
        <v>563</v>
      </c>
      <c r="F1002" s="83"/>
      <c r="G1002" s="66">
        <f t="shared" si="43"/>
        <v>1258478.1199999999</v>
      </c>
      <c r="H1002" s="66">
        <f t="shared" si="43"/>
        <v>1253144.44</v>
      </c>
      <c r="I1002" s="104"/>
    </row>
    <row r="1003" spans="1:9" s="105" customFormat="1" ht="25.5">
      <c r="A1003" s="151" t="s">
        <v>775</v>
      </c>
      <c r="B1003" s="86">
        <v>794</v>
      </c>
      <c r="C1003" s="83" t="s">
        <v>28</v>
      </c>
      <c r="D1003" s="83" t="s">
        <v>385</v>
      </c>
      <c r="E1003" s="83" t="s">
        <v>572</v>
      </c>
      <c r="F1003" s="83"/>
      <c r="G1003" s="66">
        <f>G1004+G1012</f>
        <v>1258478.1199999999</v>
      </c>
      <c r="H1003" s="66">
        <f>H1004+H1012</f>
        <v>1253144.44</v>
      </c>
      <c r="I1003" s="104"/>
    </row>
    <row r="1004" spans="1:9" s="105" customFormat="1" ht="25.5">
      <c r="A1004" s="85" t="s">
        <v>126</v>
      </c>
      <c r="B1004" s="86">
        <v>794</v>
      </c>
      <c r="C1004" s="83" t="s">
        <v>28</v>
      </c>
      <c r="D1004" s="83" t="s">
        <v>385</v>
      </c>
      <c r="E1004" s="83" t="s">
        <v>597</v>
      </c>
      <c r="F1004" s="83"/>
      <c r="G1004" s="66">
        <f>G1005+G1007+G1009</f>
        <v>1181015.1199999999</v>
      </c>
      <c r="H1004" s="66">
        <f>H1005+H1007+H1009</f>
        <v>1177964.44</v>
      </c>
      <c r="I1004" s="104"/>
    </row>
    <row r="1005" spans="1:9" s="73" customFormat="1" ht="76.5">
      <c r="A1005" s="151" t="s">
        <v>96</v>
      </c>
      <c r="B1005" s="86">
        <v>794</v>
      </c>
      <c r="C1005" s="83" t="s">
        <v>28</v>
      </c>
      <c r="D1005" s="83" t="s">
        <v>385</v>
      </c>
      <c r="E1005" s="83" t="s">
        <v>597</v>
      </c>
      <c r="F1005" s="83" t="s">
        <v>99</v>
      </c>
      <c r="G1005" s="66">
        <f>G1006</f>
        <v>1166845.1199999999</v>
      </c>
      <c r="H1005" s="66">
        <f>H1006</f>
        <v>1163794.44</v>
      </c>
      <c r="I1005" s="72"/>
    </row>
    <row r="1006" spans="1:9" s="73" customFormat="1" ht="25.5">
      <c r="A1006" s="151" t="s">
        <v>97</v>
      </c>
      <c r="B1006" s="86">
        <v>794</v>
      </c>
      <c r="C1006" s="83" t="s">
        <v>28</v>
      </c>
      <c r="D1006" s="83" t="s">
        <v>385</v>
      </c>
      <c r="E1006" s="83" t="s">
        <v>597</v>
      </c>
      <c r="F1006" s="83" t="s">
        <v>100</v>
      </c>
      <c r="G1006" s="66">
        <f>1133915.65+32929.47</f>
        <v>1166845.1199999999</v>
      </c>
      <c r="H1006" s="66">
        <v>1163794.44</v>
      </c>
      <c r="I1006" s="72"/>
    </row>
    <row r="1007" spans="1:9" s="73" customFormat="1" ht="25.5">
      <c r="A1007" s="85" t="s">
        <v>51</v>
      </c>
      <c r="B1007" s="86">
        <v>794</v>
      </c>
      <c r="C1007" s="83" t="s">
        <v>28</v>
      </c>
      <c r="D1007" s="83" t="s">
        <v>385</v>
      </c>
      <c r="E1007" s="83" t="s">
        <v>597</v>
      </c>
      <c r="F1007" s="83" t="s">
        <v>52</v>
      </c>
      <c r="G1007" s="66">
        <f>G1008</f>
        <v>14170</v>
      </c>
      <c r="H1007" s="66">
        <f>H1008</f>
        <v>14170</v>
      </c>
      <c r="I1007" s="72"/>
    </row>
    <row r="1008" spans="1:9" s="73" customFormat="1" ht="38.25">
      <c r="A1008" s="85" t="s">
        <v>53</v>
      </c>
      <c r="B1008" s="86">
        <v>794</v>
      </c>
      <c r="C1008" s="83" t="s">
        <v>28</v>
      </c>
      <c r="D1008" s="83" t="s">
        <v>385</v>
      </c>
      <c r="E1008" s="83" t="s">
        <v>597</v>
      </c>
      <c r="F1008" s="83" t="s">
        <v>54</v>
      </c>
      <c r="G1008" s="66">
        <f>28000-12139-1691</f>
        <v>14170</v>
      </c>
      <c r="H1008" s="66">
        <f>28000-12139-1691</f>
        <v>14170</v>
      </c>
      <c r="I1008" s="72"/>
    </row>
    <row r="1009" spans="1:9" ht="16.5" customHeight="1">
      <c r="A1009" s="85" t="s">
        <v>104</v>
      </c>
      <c r="B1009" s="86">
        <v>794</v>
      </c>
      <c r="C1009" s="83" t="s">
        <v>28</v>
      </c>
      <c r="D1009" s="83" t="s">
        <v>385</v>
      </c>
      <c r="E1009" s="83" t="s">
        <v>597</v>
      </c>
      <c r="F1009" s="83" t="s">
        <v>105</v>
      </c>
      <c r="G1009" s="66">
        <f>G1011+G1010</f>
        <v>0</v>
      </c>
      <c r="H1009" s="66">
        <f>H1011+H1010</f>
        <v>0</v>
      </c>
    </row>
    <row r="1010" spans="1:9" ht="114.75" hidden="1">
      <c r="A1010" s="85" t="s">
        <v>135</v>
      </c>
      <c r="B1010" s="86">
        <v>794</v>
      </c>
      <c r="C1010" s="83" t="s">
        <v>28</v>
      </c>
      <c r="D1010" s="83" t="s">
        <v>385</v>
      </c>
      <c r="E1010" s="83" t="s">
        <v>597</v>
      </c>
      <c r="F1010" s="83" t="s">
        <v>691</v>
      </c>
      <c r="G1010" s="66"/>
      <c r="H1010" s="66"/>
    </row>
    <row r="1011" spans="1:9">
      <c r="A1011" s="85" t="s">
        <v>107</v>
      </c>
      <c r="B1011" s="86">
        <v>794</v>
      </c>
      <c r="C1011" s="83" t="s">
        <v>28</v>
      </c>
      <c r="D1011" s="83" t="s">
        <v>385</v>
      </c>
      <c r="E1011" s="83" t="s">
        <v>597</v>
      </c>
      <c r="F1011" s="83" t="s">
        <v>108</v>
      </c>
      <c r="G1011" s="66">
        <f>6423.35-6423.35</f>
        <v>0</v>
      </c>
      <c r="H1011" s="66">
        <f>6423.35-6423.35</f>
        <v>0</v>
      </c>
    </row>
    <row r="1012" spans="1:9" s="73" customFormat="1" ht="56.25" customHeight="1">
      <c r="A1012" s="90" t="s">
        <v>356</v>
      </c>
      <c r="B1012" s="86">
        <v>794</v>
      </c>
      <c r="C1012" s="83" t="s">
        <v>28</v>
      </c>
      <c r="D1012" s="83" t="s">
        <v>385</v>
      </c>
      <c r="E1012" s="83" t="s">
        <v>598</v>
      </c>
      <c r="F1012" s="83"/>
      <c r="G1012" s="66">
        <f>G1013</f>
        <v>77463</v>
      </c>
      <c r="H1012" s="66">
        <f>H1013</f>
        <v>75180</v>
      </c>
      <c r="I1012" s="72"/>
    </row>
    <row r="1013" spans="1:9" s="73" customFormat="1" ht="25.5">
      <c r="A1013" s="85" t="s">
        <v>51</v>
      </c>
      <c r="B1013" s="86">
        <v>794</v>
      </c>
      <c r="C1013" s="83" t="s">
        <v>28</v>
      </c>
      <c r="D1013" s="83" t="s">
        <v>385</v>
      </c>
      <c r="E1013" s="83" t="s">
        <v>598</v>
      </c>
      <c r="F1013" s="83" t="s">
        <v>52</v>
      </c>
      <c r="G1013" s="66">
        <f>G1014</f>
        <v>77463</v>
      </c>
      <c r="H1013" s="66">
        <f>H1014</f>
        <v>75180</v>
      </c>
      <c r="I1013" s="72"/>
    </row>
    <row r="1014" spans="1:9" s="73" customFormat="1" ht="38.25">
      <c r="A1014" s="85" t="s">
        <v>53</v>
      </c>
      <c r="B1014" s="86">
        <v>794</v>
      </c>
      <c r="C1014" s="83" t="s">
        <v>28</v>
      </c>
      <c r="D1014" s="83" t="s">
        <v>385</v>
      </c>
      <c r="E1014" s="83" t="s">
        <v>598</v>
      </c>
      <c r="F1014" s="83" t="s">
        <v>54</v>
      </c>
      <c r="G1014" s="66">
        <v>77463</v>
      </c>
      <c r="H1014" s="66">
        <f>75180</f>
        <v>75180</v>
      </c>
      <c r="I1014" s="72"/>
    </row>
    <row r="1015" spans="1:9" s="110" customFormat="1">
      <c r="A1015" s="193" t="s">
        <v>122</v>
      </c>
      <c r="B1015" s="80"/>
      <c r="C1015" s="121"/>
      <c r="D1015" s="121"/>
      <c r="E1015" s="121"/>
      <c r="F1015" s="121"/>
      <c r="G1015" s="160">
        <f>G978</f>
        <v>3411462</v>
      </c>
      <c r="H1015" s="160">
        <f>H978</f>
        <v>3398112.75</v>
      </c>
      <c r="I1015" s="109"/>
    </row>
    <row r="1016" spans="1:9" s="110" customFormat="1" ht="51">
      <c r="A1016" s="178" t="s">
        <v>631</v>
      </c>
      <c r="B1016" s="80">
        <v>795</v>
      </c>
      <c r="C1016" s="121"/>
      <c r="D1016" s="121"/>
      <c r="E1016" s="121"/>
      <c r="F1016" s="121"/>
      <c r="G1016" s="160"/>
      <c r="H1016" s="160"/>
      <c r="I1016" s="109"/>
    </row>
    <row r="1017" spans="1:9">
      <c r="A1017" s="198" t="s">
        <v>27</v>
      </c>
      <c r="B1017" s="80">
        <v>795</v>
      </c>
      <c r="C1017" s="175" t="s">
        <v>28</v>
      </c>
      <c r="D1017" s="175"/>
      <c r="E1017" s="175"/>
      <c r="F1017" s="175"/>
      <c r="G1017" s="170">
        <f>G1018+G1048</f>
        <v>2000</v>
      </c>
      <c r="H1017" s="170">
        <f>H1018+H1048</f>
        <v>2000</v>
      </c>
    </row>
    <row r="1018" spans="1:9" ht="20.25" customHeight="1">
      <c r="A1018" s="149" t="s">
        <v>33</v>
      </c>
      <c r="B1018" s="117">
        <v>795</v>
      </c>
      <c r="C1018" s="83" t="s">
        <v>28</v>
      </c>
      <c r="D1018" s="83" t="s">
        <v>34</v>
      </c>
      <c r="E1018" s="83"/>
      <c r="F1018" s="83"/>
      <c r="G1018" s="66">
        <f t="shared" ref="G1018:H1021" si="44">G1019</f>
        <v>2000</v>
      </c>
      <c r="H1018" s="66">
        <f t="shared" si="44"/>
        <v>2000</v>
      </c>
    </row>
    <row r="1019" spans="1:9" ht="25.5" customHeight="1">
      <c r="A1019" s="85" t="s">
        <v>391</v>
      </c>
      <c r="B1019" s="117">
        <v>795</v>
      </c>
      <c r="C1019" s="83" t="s">
        <v>28</v>
      </c>
      <c r="D1019" s="83" t="s">
        <v>34</v>
      </c>
      <c r="E1019" s="83" t="s">
        <v>478</v>
      </c>
      <c r="F1019" s="83"/>
      <c r="G1019" s="66">
        <f t="shared" si="44"/>
        <v>2000</v>
      </c>
      <c r="H1019" s="66">
        <f t="shared" si="44"/>
        <v>2000</v>
      </c>
    </row>
    <row r="1020" spans="1:9" ht="18.75" customHeight="1">
      <c r="A1020" s="85" t="s">
        <v>692</v>
      </c>
      <c r="B1020" s="117">
        <v>795</v>
      </c>
      <c r="C1020" s="83" t="s">
        <v>28</v>
      </c>
      <c r="D1020" s="83" t="s">
        <v>34</v>
      </c>
      <c r="E1020" s="83" t="s">
        <v>479</v>
      </c>
      <c r="F1020" s="83"/>
      <c r="G1020" s="66">
        <f t="shared" si="44"/>
        <v>2000</v>
      </c>
      <c r="H1020" s="66">
        <f t="shared" si="44"/>
        <v>2000</v>
      </c>
    </row>
    <row r="1021" spans="1:9" ht="19.5" customHeight="1">
      <c r="A1021" s="85" t="s">
        <v>104</v>
      </c>
      <c r="B1021" s="117">
        <v>795</v>
      </c>
      <c r="C1021" s="83" t="s">
        <v>28</v>
      </c>
      <c r="D1021" s="83" t="s">
        <v>34</v>
      </c>
      <c r="E1021" s="83" t="s">
        <v>479</v>
      </c>
      <c r="F1021" s="83" t="s">
        <v>105</v>
      </c>
      <c r="G1021" s="66">
        <f t="shared" si="44"/>
        <v>2000</v>
      </c>
      <c r="H1021" s="66">
        <f t="shared" si="44"/>
        <v>2000</v>
      </c>
    </row>
    <row r="1022" spans="1:9" ht="18.75" customHeight="1">
      <c r="A1022" s="85" t="s">
        <v>692</v>
      </c>
      <c r="B1022" s="117">
        <v>795</v>
      </c>
      <c r="C1022" s="83" t="s">
        <v>28</v>
      </c>
      <c r="D1022" s="83" t="s">
        <v>34</v>
      </c>
      <c r="E1022" s="83" t="s">
        <v>479</v>
      </c>
      <c r="F1022" s="83" t="s">
        <v>691</v>
      </c>
      <c r="G1022" s="66">
        <v>2000</v>
      </c>
      <c r="H1022" s="66">
        <v>2000</v>
      </c>
    </row>
    <row r="1023" spans="1:9">
      <c r="A1023" s="171" t="s">
        <v>143</v>
      </c>
      <c r="B1023" s="183">
        <v>793</v>
      </c>
      <c r="C1023" s="175" t="s">
        <v>93</v>
      </c>
      <c r="D1023" s="175"/>
      <c r="E1023" s="175"/>
      <c r="F1023" s="175"/>
      <c r="G1023" s="170">
        <f>G1024+G1097</f>
        <v>37505872.949999996</v>
      </c>
      <c r="H1023" s="170">
        <f>H1024+H1097</f>
        <v>28127461.859999999</v>
      </c>
    </row>
    <row r="1024" spans="1:9" s="73" customFormat="1">
      <c r="A1024" s="127" t="s">
        <v>400</v>
      </c>
      <c r="B1024" s="117">
        <v>795</v>
      </c>
      <c r="C1024" s="83" t="s">
        <v>93</v>
      </c>
      <c r="D1024" s="83" t="s">
        <v>268</v>
      </c>
      <c r="E1024" s="83"/>
      <c r="F1024" s="83"/>
      <c r="G1024" s="66">
        <f>G1025</f>
        <v>30890730.719999999</v>
      </c>
      <c r="H1024" s="66">
        <f>H1025</f>
        <v>21609505.469999999</v>
      </c>
      <c r="I1024" s="72"/>
    </row>
    <row r="1025" spans="1:16" s="119" customFormat="1" ht="27" customHeight="1">
      <c r="A1025" s="85" t="s">
        <v>734</v>
      </c>
      <c r="B1025" s="117">
        <v>795</v>
      </c>
      <c r="C1025" s="83" t="s">
        <v>93</v>
      </c>
      <c r="D1025" s="83" t="s">
        <v>268</v>
      </c>
      <c r="E1025" s="83" t="s">
        <v>512</v>
      </c>
      <c r="F1025" s="83"/>
      <c r="G1025" s="66">
        <f>G1029+G1049+G1083+G1073+G1093+G1026</f>
        <v>30890730.719999999</v>
      </c>
      <c r="H1025" s="66">
        <f>H1029+H1049+H1083+H1073+H1093+H1026</f>
        <v>21609505.469999999</v>
      </c>
      <c r="I1025" s="118"/>
      <c r="P1025" s="118"/>
    </row>
    <row r="1026" spans="1:16" ht="27.75" customHeight="1">
      <c r="A1026" s="111" t="s">
        <v>822</v>
      </c>
      <c r="B1026" s="117">
        <v>795</v>
      </c>
      <c r="C1026" s="83" t="s">
        <v>93</v>
      </c>
      <c r="D1026" s="83" t="s">
        <v>268</v>
      </c>
      <c r="E1026" s="83" t="s">
        <v>821</v>
      </c>
      <c r="F1026" s="83"/>
      <c r="G1026" s="66">
        <f>G1027</f>
        <v>400000</v>
      </c>
      <c r="H1026" s="66">
        <f>H1027</f>
        <v>0</v>
      </c>
    </row>
    <row r="1027" spans="1:16" ht="15" customHeight="1">
      <c r="A1027" s="85" t="s">
        <v>380</v>
      </c>
      <c r="B1027" s="117">
        <v>795</v>
      </c>
      <c r="C1027" s="83" t="s">
        <v>93</v>
      </c>
      <c r="D1027" s="83" t="s">
        <v>268</v>
      </c>
      <c r="E1027" s="83" t="s">
        <v>821</v>
      </c>
      <c r="F1027" s="83" t="s">
        <v>381</v>
      </c>
      <c r="G1027" s="66">
        <f>G1028</f>
        <v>400000</v>
      </c>
      <c r="H1027" s="66">
        <f>H1028</f>
        <v>0</v>
      </c>
    </row>
    <row r="1028" spans="1:16" ht="15" customHeight="1">
      <c r="A1028" s="85" t="s">
        <v>398</v>
      </c>
      <c r="B1028" s="117">
        <v>795</v>
      </c>
      <c r="C1028" s="83" t="s">
        <v>93</v>
      </c>
      <c r="D1028" s="83" t="s">
        <v>268</v>
      </c>
      <c r="E1028" s="83" t="s">
        <v>821</v>
      </c>
      <c r="F1028" s="83" t="s">
        <v>399</v>
      </c>
      <c r="G1028" s="66">
        <v>400000</v>
      </c>
      <c r="H1028" s="66">
        <v>0</v>
      </c>
    </row>
    <row r="1029" spans="1:16" s="119" customFormat="1" ht="66" customHeight="1">
      <c r="A1029" s="111" t="s">
        <v>199</v>
      </c>
      <c r="B1029" s="117">
        <v>795</v>
      </c>
      <c r="C1029" s="83" t="s">
        <v>93</v>
      </c>
      <c r="D1029" s="83" t="s">
        <v>268</v>
      </c>
      <c r="E1029" s="83" t="s">
        <v>197</v>
      </c>
      <c r="F1029" s="83"/>
      <c r="G1029" s="66">
        <f>G1030+G1036</f>
        <v>10676269.439999999</v>
      </c>
      <c r="H1029" s="66">
        <f>H1030+H1036</f>
        <v>4956410.75</v>
      </c>
      <c r="I1029" s="118" t="e">
        <f>#REF!+H1056+#REF!+H1084</f>
        <v>#REF!</v>
      </c>
    </row>
    <row r="1030" spans="1:16" s="119" customFormat="1" ht="53.25" customHeight="1">
      <c r="A1030" s="111" t="s">
        <v>200</v>
      </c>
      <c r="B1030" s="117">
        <v>795</v>
      </c>
      <c r="C1030" s="83" t="s">
        <v>93</v>
      </c>
      <c r="D1030" s="83" t="s">
        <v>268</v>
      </c>
      <c r="E1030" s="83" t="s">
        <v>198</v>
      </c>
      <c r="F1030" s="83"/>
      <c r="G1030" s="66">
        <f>G1031+G1034+G1043+G1047+G1041</f>
        <v>10676269.439999999</v>
      </c>
      <c r="H1030" s="66">
        <f>H1031+H1034+H1043+H1047+H1041</f>
        <v>4956410.75</v>
      </c>
      <c r="I1030" s="118"/>
    </row>
    <row r="1031" spans="1:16" s="119" customFormat="1" ht="31.5" customHeight="1">
      <c r="A1031" s="85" t="s">
        <v>684</v>
      </c>
      <c r="B1031" s="117">
        <v>795</v>
      </c>
      <c r="C1031" s="83" t="s">
        <v>93</v>
      </c>
      <c r="D1031" s="83" t="s">
        <v>268</v>
      </c>
      <c r="E1031" s="83" t="s">
        <v>198</v>
      </c>
      <c r="F1031" s="83" t="s">
        <v>52</v>
      </c>
      <c r="G1031" s="66">
        <f>G1032</f>
        <v>587155.55000000005</v>
      </c>
      <c r="H1031" s="66">
        <f>H1032</f>
        <v>148500</v>
      </c>
      <c r="I1031" s="118"/>
    </row>
    <row r="1032" spans="1:16" s="119" customFormat="1" ht="32.25" customHeight="1">
      <c r="A1032" s="85" t="s">
        <v>53</v>
      </c>
      <c r="B1032" s="117">
        <v>795</v>
      </c>
      <c r="C1032" s="83" t="s">
        <v>93</v>
      </c>
      <c r="D1032" s="83" t="s">
        <v>268</v>
      </c>
      <c r="E1032" s="83" t="s">
        <v>198</v>
      </c>
      <c r="F1032" s="83" t="s">
        <v>54</v>
      </c>
      <c r="G1032" s="66">
        <f>872688.56-285533.01</f>
        <v>587155.55000000005</v>
      </c>
      <c r="H1032" s="66">
        <v>148500</v>
      </c>
      <c r="I1032" s="118"/>
      <c r="P1032" s="118"/>
    </row>
    <row r="1033" spans="1:16" ht="80.25" customHeight="1">
      <c r="A1033" s="111" t="s">
        <v>199</v>
      </c>
      <c r="B1033" s="117">
        <v>795</v>
      </c>
      <c r="C1033" s="83" t="s">
        <v>93</v>
      </c>
      <c r="D1033" s="83" t="s">
        <v>268</v>
      </c>
      <c r="E1033" s="83" t="s">
        <v>304</v>
      </c>
      <c r="F1033" s="83"/>
      <c r="G1033" s="66">
        <f>G1034+G1040</f>
        <v>3918993.17</v>
      </c>
      <c r="H1033" s="66">
        <f>H1034+H1040</f>
        <v>3408369.07</v>
      </c>
    </row>
    <row r="1034" spans="1:16" ht="15" customHeight="1">
      <c r="A1034" s="85" t="s">
        <v>380</v>
      </c>
      <c r="B1034" s="117">
        <v>795</v>
      </c>
      <c r="C1034" s="83" t="s">
        <v>93</v>
      </c>
      <c r="D1034" s="83" t="s">
        <v>268</v>
      </c>
      <c r="E1034" s="83" t="s">
        <v>302</v>
      </c>
      <c r="F1034" s="83" t="s">
        <v>381</v>
      </c>
      <c r="G1034" s="66">
        <f>G1035</f>
        <v>3918993.17</v>
      </c>
      <c r="H1034" s="66">
        <f>H1035</f>
        <v>3408369.07</v>
      </c>
    </row>
    <row r="1035" spans="1:16" ht="15" customHeight="1">
      <c r="A1035" s="85" t="s">
        <v>409</v>
      </c>
      <c r="B1035" s="117">
        <v>795</v>
      </c>
      <c r="C1035" s="83" t="s">
        <v>93</v>
      </c>
      <c r="D1035" s="83" t="s">
        <v>268</v>
      </c>
      <c r="E1035" s="83" t="s">
        <v>302</v>
      </c>
      <c r="F1035" s="83" t="s">
        <v>410</v>
      </c>
      <c r="G1035" s="66">
        <f>2948000+221000+290993.17+459000</f>
        <v>3918993.17</v>
      </c>
      <c r="H1035" s="66">
        <v>3408369.07</v>
      </c>
    </row>
    <row r="1036" spans="1:16" s="119" customFormat="1" ht="94.5" hidden="1" customHeight="1">
      <c r="A1036" s="111" t="s">
        <v>80</v>
      </c>
      <c r="B1036" s="117">
        <v>795</v>
      </c>
      <c r="C1036" s="83" t="s">
        <v>93</v>
      </c>
      <c r="D1036" s="83" t="s">
        <v>268</v>
      </c>
      <c r="E1036" s="83" t="s">
        <v>184</v>
      </c>
      <c r="F1036" s="83"/>
      <c r="G1036" s="66">
        <f t="shared" ref="G1036:H1038" si="45">G1037</f>
        <v>0</v>
      </c>
      <c r="H1036" s="66">
        <f t="shared" si="45"/>
        <v>0</v>
      </c>
      <c r="I1036" s="118"/>
    </row>
    <row r="1037" spans="1:16" s="119" customFormat="1" ht="51" hidden="1" customHeight="1">
      <c r="A1037" s="111" t="s">
        <v>200</v>
      </c>
      <c r="B1037" s="117">
        <v>795</v>
      </c>
      <c r="C1037" s="83" t="s">
        <v>93</v>
      </c>
      <c r="D1037" s="83" t="s">
        <v>268</v>
      </c>
      <c r="E1037" s="83" t="s">
        <v>424</v>
      </c>
      <c r="F1037" s="83"/>
      <c r="G1037" s="66">
        <f t="shared" si="45"/>
        <v>0</v>
      </c>
      <c r="H1037" s="66">
        <f t="shared" si="45"/>
        <v>0</v>
      </c>
      <c r="I1037" s="118"/>
    </row>
    <row r="1038" spans="1:16" s="119" customFormat="1" ht="31.5" hidden="1" customHeight="1">
      <c r="A1038" s="85" t="s">
        <v>684</v>
      </c>
      <c r="B1038" s="117">
        <v>795</v>
      </c>
      <c r="C1038" s="83" t="s">
        <v>93</v>
      </c>
      <c r="D1038" s="83" t="s">
        <v>268</v>
      </c>
      <c r="E1038" s="83" t="s">
        <v>424</v>
      </c>
      <c r="F1038" s="83" t="s">
        <v>52</v>
      </c>
      <c r="G1038" s="66">
        <f t="shared" si="45"/>
        <v>0</v>
      </c>
      <c r="H1038" s="66">
        <f t="shared" si="45"/>
        <v>0</v>
      </c>
      <c r="I1038" s="118"/>
    </row>
    <row r="1039" spans="1:16" s="119" customFormat="1" ht="32.25" hidden="1" customHeight="1">
      <c r="A1039" s="85" t="s">
        <v>53</v>
      </c>
      <c r="B1039" s="117">
        <v>795</v>
      </c>
      <c r="C1039" s="83" t="s">
        <v>93</v>
      </c>
      <c r="D1039" s="83" t="s">
        <v>268</v>
      </c>
      <c r="E1039" s="83" t="s">
        <v>424</v>
      </c>
      <c r="F1039" s="83" t="s">
        <v>54</v>
      </c>
      <c r="G1039" s="66"/>
      <c r="H1039" s="66"/>
      <c r="I1039" s="118"/>
    </row>
    <row r="1040" spans="1:16" s="119" customFormat="1" ht="15.75" hidden="1" customHeight="1">
      <c r="A1040" s="85" t="s">
        <v>104</v>
      </c>
      <c r="B1040" s="117">
        <v>795</v>
      </c>
      <c r="C1040" s="83" t="s">
        <v>93</v>
      </c>
      <c r="D1040" s="83" t="s">
        <v>268</v>
      </c>
      <c r="E1040" s="83" t="s">
        <v>302</v>
      </c>
      <c r="F1040" s="83" t="s">
        <v>105</v>
      </c>
      <c r="G1040" s="66">
        <f>G1041</f>
        <v>0</v>
      </c>
      <c r="H1040" s="66">
        <f>H1041</f>
        <v>0</v>
      </c>
      <c r="I1040" s="118"/>
      <c r="K1040" s="120"/>
    </row>
    <row r="1041" spans="1:11" s="119" customFormat="1" ht="15.75" hidden="1" customHeight="1">
      <c r="A1041" s="85" t="s">
        <v>411</v>
      </c>
      <c r="B1041" s="117">
        <v>795</v>
      </c>
      <c r="C1041" s="83" t="s">
        <v>93</v>
      </c>
      <c r="D1041" s="83" t="s">
        <v>268</v>
      </c>
      <c r="E1041" s="83" t="s">
        <v>302</v>
      </c>
      <c r="F1041" s="83" t="s">
        <v>412</v>
      </c>
      <c r="G1041" s="66">
        <v>0</v>
      </c>
      <c r="H1041" s="66">
        <v>0</v>
      </c>
      <c r="I1041" s="118"/>
      <c r="K1041" s="120"/>
    </row>
    <row r="1042" spans="1:11" ht="72.75" customHeight="1">
      <c r="A1042" s="111" t="s">
        <v>180</v>
      </c>
      <c r="B1042" s="117">
        <v>795</v>
      </c>
      <c r="C1042" s="83" t="s">
        <v>93</v>
      </c>
      <c r="D1042" s="83" t="s">
        <v>268</v>
      </c>
      <c r="E1042" s="83" t="s">
        <v>305</v>
      </c>
      <c r="F1042" s="83"/>
      <c r="G1042" s="66">
        <f>G1043+G1047</f>
        <v>6170120.7199999997</v>
      </c>
      <c r="H1042" s="66">
        <f>H1043+H1047</f>
        <v>1399541.68</v>
      </c>
    </row>
    <row r="1043" spans="1:11" ht="18" customHeight="1">
      <c r="A1043" s="85" t="s">
        <v>380</v>
      </c>
      <c r="B1043" s="117">
        <v>795</v>
      </c>
      <c r="C1043" s="83" t="s">
        <v>93</v>
      </c>
      <c r="D1043" s="83" t="s">
        <v>268</v>
      </c>
      <c r="E1043" s="83" t="s">
        <v>303</v>
      </c>
      <c r="F1043" s="83" t="s">
        <v>381</v>
      </c>
      <c r="G1043" s="66">
        <f>G1044</f>
        <v>6170120.7199999997</v>
      </c>
      <c r="H1043" s="66">
        <f>H1044</f>
        <v>1399541.68</v>
      </c>
    </row>
    <row r="1044" spans="1:11" ht="15" customHeight="1">
      <c r="A1044" s="85" t="s">
        <v>409</v>
      </c>
      <c r="B1044" s="117">
        <v>795</v>
      </c>
      <c r="C1044" s="83" t="s">
        <v>93</v>
      </c>
      <c r="D1044" s="83" t="s">
        <v>268</v>
      </c>
      <c r="E1044" s="83" t="s">
        <v>303</v>
      </c>
      <c r="F1044" s="83" t="s">
        <v>410</v>
      </c>
      <c r="G1044" s="66">
        <v>6170120.7199999997</v>
      </c>
      <c r="H1044" s="66">
        <v>1399541.68</v>
      </c>
    </row>
    <row r="1045" spans="1:11" s="119" customFormat="1" ht="32.25" hidden="1" customHeight="1">
      <c r="A1045" s="85"/>
      <c r="B1045" s="117"/>
      <c r="C1045" s="83"/>
      <c r="D1045" s="83"/>
      <c r="E1045" s="83"/>
      <c r="F1045" s="83"/>
      <c r="G1045" s="66"/>
      <c r="H1045" s="66"/>
      <c r="I1045" s="118"/>
    </row>
    <row r="1046" spans="1:11" s="119" customFormat="1" ht="32.25" hidden="1" customHeight="1">
      <c r="A1046" s="85"/>
      <c r="B1046" s="117"/>
      <c r="C1046" s="83"/>
      <c r="D1046" s="83"/>
      <c r="E1046" s="83"/>
      <c r="F1046" s="83"/>
      <c r="G1046" s="66"/>
      <c r="H1046" s="66"/>
      <c r="I1046" s="118"/>
    </row>
    <row r="1047" spans="1:11" s="119" customFormat="1" ht="32.25" hidden="1" customHeight="1">
      <c r="A1047" s="85" t="s">
        <v>684</v>
      </c>
      <c r="B1047" s="117">
        <v>795</v>
      </c>
      <c r="C1047" s="83" t="s">
        <v>93</v>
      </c>
      <c r="D1047" s="83" t="s">
        <v>268</v>
      </c>
      <c r="E1047" s="83" t="s">
        <v>303</v>
      </c>
      <c r="F1047" s="83" t="s">
        <v>52</v>
      </c>
      <c r="G1047" s="66">
        <f>G1048</f>
        <v>0</v>
      </c>
      <c r="H1047" s="66">
        <f>H1048</f>
        <v>0</v>
      </c>
      <c r="I1047" s="118"/>
    </row>
    <row r="1048" spans="1:11" s="119" customFormat="1" ht="32.25" hidden="1" customHeight="1">
      <c r="A1048" s="85" t="s">
        <v>53</v>
      </c>
      <c r="B1048" s="117">
        <v>795</v>
      </c>
      <c r="C1048" s="83" t="s">
        <v>93</v>
      </c>
      <c r="D1048" s="83" t="s">
        <v>268</v>
      </c>
      <c r="E1048" s="83" t="s">
        <v>303</v>
      </c>
      <c r="F1048" s="83" t="s">
        <v>54</v>
      </c>
      <c r="G1048" s="66"/>
      <c r="H1048" s="66"/>
      <c r="I1048" s="118"/>
    </row>
    <row r="1049" spans="1:11" ht="63.75" customHeight="1">
      <c r="A1049" s="85" t="s">
        <v>203</v>
      </c>
      <c r="B1049" s="117">
        <v>795</v>
      </c>
      <c r="C1049" s="83" t="s">
        <v>93</v>
      </c>
      <c r="D1049" s="83" t="s">
        <v>268</v>
      </c>
      <c r="E1049" s="83" t="s">
        <v>201</v>
      </c>
      <c r="F1049" s="83"/>
      <c r="G1049" s="66">
        <f>G1050+G1068+G1058+G1062+G1065</f>
        <v>18047461.280000001</v>
      </c>
      <c r="H1049" s="66">
        <f>H1050+H1068+H1058+H1062+H1065</f>
        <v>14886094.719999999</v>
      </c>
    </row>
    <row r="1050" spans="1:11" ht="48.75" customHeight="1">
      <c r="A1050" s="85" t="s">
        <v>204</v>
      </c>
      <c r="B1050" s="117">
        <v>795</v>
      </c>
      <c r="C1050" s="83" t="s">
        <v>93</v>
      </c>
      <c r="D1050" s="83" t="s">
        <v>268</v>
      </c>
      <c r="E1050" s="83" t="s">
        <v>202</v>
      </c>
      <c r="F1050" s="83"/>
      <c r="G1050" s="66">
        <f>G1056+G1051+G1053</f>
        <v>13549232.09</v>
      </c>
      <c r="H1050" s="66">
        <f>H1056+H1051+H1053</f>
        <v>12589779.35</v>
      </c>
    </row>
    <row r="1051" spans="1:11" s="119" customFormat="1" ht="31.5" hidden="1" customHeight="1">
      <c r="A1051" s="85" t="s">
        <v>684</v>
      </c>
      <c r="B1051" s="117">
        <v>795</v>
      </c>
      <c r="C1051" s="83" t="s">
        <v>93</v>
      </c>
      <c r="D1051" s="83" t="s">
        <v>268</v>
      </c>
      <c r="E1051" s="83" t="s">
        <v>202</v>
      </c>
      <c r="F1051" s="83" t="s">
        <v>52</v>
      </c>
      <c r="G1051" s="66">
        <f>G1052</f>
        <v>0</v>
      </c>
      <c r="H1051" s="66">
        <f>H1052</f>
        <v>0</v>
      </c>
      <c r="I1051" s="118"/>
    </row>
    <row r="1052" spans="1:11" s="119" customFormat="1" ht="32.25" hidden="1" customHeight="1">
      <c r="A1052" s="85" t="s">
        <v>53</v>
      </c>
      <c r="B1052" s="117">
        <v>795</v>
      </c>
      <c r="C1052" s="83" t="s">
        <v>93</v>
      </c>
      <c r="D1052" s="83" t="s">
        <v>268</v>
      </c>
      <c r="E1052" s="83" t="s">
        <v>202</v>
      </c>
      <c r="F1052" s="83" t="s">
        <v>54</v>
      </c>
      <c r="G1052" s="66"/>
      <c r="H1052" s="66"/>
      <c r="I1052" s="118"/>
    </row>
    <row r="1053" spans="1:11" s="119" customFormat="1" ht="31.5" customHeight="1">
      <c r="A1053" s="85" t="s">
        <v>684</v>
      </c>
      <c r="B1053" s="117">
        <v>795</v>
      </c>
      <c r="C1053" s="83" t="s">
        <v>93</v>
      </c>
      <c r="D1053" s="83" t="s">
        <v>268</v>
      </c>
      <c r="E1053" s="83" t="s">
        <v>202</v>
      </c>
      <c r="F1053" s="83" t="s">
        <v>52</v>
      </c>
      <c r="G1053" s="66">
        <f>G1054</f>
        <v>658000</v>
      </c>
      <c r="H1053" s="66">
        <f>H1054</f>
        <v>413527.6</v>
      </c>
      <c r="I1053" s="118"/>
    </row>
    <row r="1054" spans="1:11" s="119" customFormat="1" ht="32.25" customHeight="1">
      <c r="A1054" s="85" t="s">
        <v>53</v>
      </c>
      <c r="B1054" s="117">
        <v>795</v>
      </c>
      <c r="C1054" s="83" t="s">
        <v>93</v>
      </c>
      <c r="D1054" s="83" t="s">
        <v>268</v>
      </c>
      <c r="E1054" s="83" t="s">
        <v>202</v>
      </c>
      <c r="F1054" s="83" t="s">
        <v>54</v>
      </c>
      <c r="G1054" s="66">
        <f>168000+490000</f>
        <v>658000</v>
      </c>
      <c r="H1054" s="66">
        <v>413527.6</v>
      </c>
      <c r="I1054" s="118"/>
    </row>
    <row r="1055" spans="1:11" s="119" customFormat="1" ht="32.25" hidden="1" customHeight="1">
      <c r="A1055" s="85"/>
      <c r="B1055" s="117"/>
      <c r="C1055" s="83"/>
      <c r="D1055" s="83"/>
      <c r="E1055" s="83"/>
      <c r="F1055" s="83"/>
      <c r="G1055" s="66"/>
      <c r="H1055" s="66"/>
      <c r="I1055" s="118"/>
    </row>
    <row r="1056" spans="1:11" ht="22.5" customHeight="1">
      <c r="A1056" s="85" t="s">
        <v>380</v>
      </c>
      <c r="B1056" s="117">
        <v>795</v>
      </c>
      <c r="C1056" s="83" t="s">
        <v>93</v>
      </c>
      <c r="D1056" s="83" t="s">
        <v>268</v>
      </c>
      <c r="E1056" s="83" t="s">
        <v>202</v>
      </c>
      <c r="F1056" s="83" t="s">
        <v>381</v>
      </c>
      <c r="G1056" s="66">
        <f>G1057</f>
        <v>12891232.09</v>
      </c>
      <c r="H1056" s="66">
        <f>H1057</f>
        <v>12176251.75</v>
      </c>
    </row>
    <row r="1057" spans="1:11" ht="16.5" customHeight="1">
      <c r="A1057" s="85" t="s">
        <v>409</v>
      </c>
      <c r="B1057" s="117">
        <v>795</v>
      </c>
      <c r="C1057" s="83" t="s">
        <v>93</v>
      </c>
      <c r="D1057" s="83" t="s">
        <v>268</v>
      </c>
      <c r="E1057" s="83" t="s">
        <v>202</v>
      </c>
      <c r="F1057" s="83" t="s">
        <v>410</v>
      </c>
      <c r="G1057" s="66">
        <f>11814702+286+1076244.09</f>
        <v>12891232.09</v>
      </c>
      <c r="H1057" s="66">
        <v>12176251.75</v>
      </c>
    </row>
    <row r="1058" spans="1:11" ht="105" hidden="1" customHeight="1">
      <c r="A1058" s="85" t="s">
        <v>79</v>
      </c>
      <c r="B1058" s="117">
        <v>795</v>
      </c>
      <c r="C1058" s="83" t="s">
        <v>93</v>
      </c>
      <c r="D1058" s="83" t="s">
        <v>268</v>
      </c>
      <c r="E1058" s="83" t="s">
        <v>183</v>
      </c>
      <c r="F1058" s="83"/>
      <c r="G1058" s="66">
        <f t="shared" ref="G1058:H1060" si="46">G1059</f>
        <v>0</v>
      </c>
      <c r="H1058" s="66">
        <f t="shared" si="46"/>
        <v>0</v>
      </c>
    </row>
    <row r="1059" spans="1:11" s="119" customFormat="1" ht="49.5" hidden="1" customHeight="1">
      <c r="A1059" s="85" t="s">
        <v>204</v>
      </c>
      <c r="B1059" s="117">
        <v>795</v>
      </c>
      <c r="C1059" s="83" t="s">
        <v>93</v>
      </c>
      <c r="D1059" s="83" t="s">
        <v>268</v>
      </c>
      <c r="E1059" s="83" t="s">
        <v>78</v>
      </c>
      <c r="F1059" s="83"/>
      <c r="G1059" s="66">
        <f t="shared" si="46"/>
        <v>0</v>
      </c>
      <c r="H1059" s="66">
        <f t="shared" si="46"/>
        <v>0</v>
      </c>
      <c r="I1059" s="118"/>
    </row>
    <row r="1060" spans="1:11" s="119" customFormat="1" ht="34.5" hidden="1" customHeight="1">
      <c r="A1060" s="85" t="s">
        <v>51</v>
      </c>
      <c r="B1060" s="117">
        <v>795</v>
      </c>
      <c r="C1060" s="83" t="s">
        <v>93</v>
      </c>
      <c r="D1060" s="83" t="s">
        <v>268</v>
      </c>
      <c r="E1060" s="83" t="s">
        <v>78</v>
      </c>
      <c r="F1060" s="83" t="s">
        <v>52</v>
      </c>
      <c r="G1060" s="66">
        <f t="shared" si="46"/>
        <v>0</v>
      </c>
      <c r="H1060" s="66">
        <f t="shared" si="46"/>
        <v>0</v>
      </c>
      <c r="I1060" s="118"/>
    </row>
    <row r="1061" spans="1:11" s="119" customFormat="1" ht="39" hidden="1" customHeight="1">
      <c r="A1061" s="85" t="s">
        <v>53</v>
      </c>
      <c r="B1061" s="117">
        <v>795</v>
      </c>
      <c r="C1061" s="83" t="s">
        <v>93</v>
      </c>
      <c r="D1061" s="83" t="s">
        <v>268</v>
      </c>
      <c r="E1061" s="83" t="s">
        <v>78</v>
      </c>
      <c r="F1061" s="83" t="s">
        <v>54</v>
      </c>
      <c r="G1061" s="66"/>
      <c r="H1061" s="66"/>
      <c r="I1061" s="118"/>
    </row>
    <row r="1062" spans="1:11" s="119" customFormat="1" ht="64.5" customHeight="1">
      <c r="A1062" s="85" t="s">
        <v>182</v>
      </c>
      <c r="B1062" s="117">
        <v>795</v>
      </c>
      <c r="C1062" s="83" t="s">
        <v>93</v>
      </c>
      <c r="D1062" s="83" t="s">
        <v>268</v>
      </c>
      <c r="E1062" s="83" t="s">
        <v>181</v>
      </c>
      <c r="F1062" s="83"/>
      <c r="G1062" s="66">
        <f>G1063</f>
        <v>1898429.83</v>
      </c>
      <c r="H1062" s="66">
        <f>H1063</f>
        <v>1579082.96</v>
      </c>
      <c r="I1062" s="118"/>
      <c r="K1062" s="120"/>
    </row>
    <row r="1063" spans="1:11" s="119" customFormat="1" ht="15.75" customHeight="1">
      <c r="A1063" s="85" t="s">
        <v>380</v>
      </c>
      <c r="B1063" s="117">
        <v>795</v>
      </c>
      <c r="C1063" s="83" t="s">
        <v>93</v>
      </c>
      <c r="D1063" s="83" t="s">
        <v>268</v>
      </c>
      <c r="E1063" s="83" t="s">
        <v>181</v>
      </c>
      <c r="F1063" s="83" t="s">
        <v>381</v>
      </c>
      <c r="G1063" s="66">
        <f>G1064</f>
        <v>1898429.83</v>
      </c>
      <c r="H1063" s="66">
        <f>H1064</f>
        <v>1579082.96</v>
      </c>
      <c r="I1063" s="118"/>
      <c r="K1063" s="120"/>
    </row>
    <row r="1064" spans="1:11" s="119" customFormat="1" ht="15.75" customHeight="1">
      <c r="A1064" s="85" t="s">
        <v>409</v>
      </c>
      <c r="B1064" s="117">
        <v>795</v>
      </c>
      <c r="C1064" s="83" t="s">
        <v>93</v>
      </c>
      <c r="D1064" s="83" t="s">
        <v>268</v>
      </c>
      <c r="E1064" s="83" t="s">
        <v>181</v>
      </c>
      <c r="F1064" s="83" t="s">
        <v>410</v>
      </c>
      <c r="G1064" s="66">
        <f>2348708.7-300000-150278.87</f>
        <v>1898429.83</v>
      </c>
      <c r="H1064" s="66">
        <v>1579082.96</v>
      </c>
      <c r="I1064" s="118"/>
      <c r="K1064" s="120"/>
    </row>
    <row r="1065" spans="1:11" ht="34.5" customHeight="1">
      <c r="A1065" s="85" t="s">
        <v>29</v>
      </c>
      <c r="B1065" s="117">
        <v>795</v>
      </c>
      <c r="C1065" s="83" t="s">
        <v>93</v>
      </c>
      <c r="D1065" s="83" t="s">
        <v>268</v>
      </c>
      <c r="E1065" s="83" t="s">
        <v>30</v>
      </c>
      <c r="F1065" s="83"/>
      <c r="G1065" s="66">
        <f>G1066</f>
        <v>1804166.9</v>
      </c>
      <c r="H1065" s="66">
        <f>H1066</f>
        <v>0</v>
      </c>
    </row>
    <row r="1066" spans="1:11" ht="37.5" customHeight="1">
      <c r="A1066" s="85" t="s">
        <v>51</v>
      </c>
      <c r="B1066" s="117">
        <v>795</v>
      </c>
      <c r="C1066" s="83" t="s">
        <v>93</v>
      </c>
      <c r="D1066" s="83" t="s">
        <v>268</v>
      </c>
      <c r="E1066" s="83" t="s">
        <v>30</v>
      </c>
      <c r="F1066" s="83" t="s">
        <v>52</v>
      </c>
      <c r="G1066" s="66">
        <f>G1067</f>
        <v>1804166.9</v>
      </c>
      <c r="H1066" s="66">
        <f>H1067</f>
        <v>0</v>
      </c>
    </row>
    <row r="1067" spans="1:11" ht="25.5" customHeight="1">
      <c r="A1067" s="85" t="s">
        <v>53</v>
      </c>
      <c r="B1067" s="117">
        <v>795</v>
      </c>
      <c r="C1067" s="83" t="s">
        <v>93</v>
      </c>
      <c r="D1067" s="83" t="s">
        <v>268</v>
      </c>
      <c r="E1067" s="83" t="s">
        <v>30</v>
      </c>
      <c r="F1067" s="83" t="s">
        <v>54</v>
      </c>
      <c r="G1067" s="66">
        <f>400000+1404166.9</f>
        <v>1804166.9</v>
      </c>
      <c r="H1067" s="66">
        <v>0</v>
      </c>
    </row>
    <row r="1068" spans="1:11" ht="85.5" customHeight="1">
      <c r="A1068" s="85" t="s">
        <v>331</v>
      </c>
      <c r="B1068" s="117">
        <v>795</v>
      </c>
      <c r="C1068" s="83" t="s">
        <v>93</v>
      </c>
      <c r="D1068" s="83" t="s">
        <v>268</v>
      </c>
      <c r="E1068" s="83" t="s">
        <v>16</v>
      </c>
      <c r="F1068" s="83"/>
      <c r="G1068" s="66">
        <f>G1071+G1069</f>
        <v>795632.46000000008</v>
      </c>
      <c r="H1068" s="66">
        <f>H1071+H1069</f>
        <v>717232.41</v>
      </c>
    </row>
    <row r="1069" spans="1:11" ht="37.5" customHeight="1">
      <c r="A1069" s="85" t="s">
        <v>51</v>
      </c>
      <c r="B1069" s="117">
        <v>795</v>
      </c>
      <c r="C1069" s="83" t="s">
        <v>93</v>
      </c>
      <c r="D1069" s="83" t="s">
        <v>268</v>
      </c>
      <c r="E1069" s="83" t="s">
        <v>16</v>
      </c>
      <c r="F1069" s="83" t="s">
        <v>52</v>
      </c>
      <c r="G1069" s="66">
        <f>G1070</f>
        <v>233940.66000000003</v>
      </c>
      <c r="H1069" s="66">
        <f>H1070</f>
        <v>232770.96</v>
      </c>
    </row>
    <row r="1070" spans="1:11" ht="25.5" customHeight="1">
      <c r="A1070" s="85" t="s">
        <v>53</v>
      </c>
      <c r="B1070" s="117">
        <v>795</v>
      </c>
      <c r="C1070" s="83" t="s">
        <v>93</v>
      </c>
      <c r="D1070" s="83" t="s">
        <v>268</v>
      </c>
      <c r="E1070" s="83" t="s">
        <v>16</v>
      </c>
      <c r="F1070" s="83" t="s">
        <v>54</v>
      </c>
      <c r="G1070" s="66">
        <f>723940.66-490000</f>
        <v>233940.66000000003</v>
      </c>
      <c r="H1070" s="66">
        <v>232770.96</v>
      </c>
    </row>
    <row r="1071" spans="1:11" ht="21.75" customHeight="1">
      <c r="A1071" s="85" t="s">
        <v>380</v>
      </c>
      <c r="B1071" s="117">
        <v>795</v>
      </c>
      <c r="C1071" s="83" t="s">
        <v>93</v>
      </c>
      <c r="D1071" s="83" t="s">
        <v>268</v>
      </c>
      <c r="E1071" s="83" t="s">
        <v>16</v>
      </c>
      <c r="F1071" s="83" t="s">
        <v>381</v>
      </c>
      <c r="G1071" s="66">
        <f>G1072</f>
        <v>561691.80000000005</v>
      </c>
      <c r="H1071" s="66">
        <f>H1072</f>
        <v>484461.45</v>
      </c>
    </row>
    <row r="1072" spans="1:11" ht="13.5" customHeight="1">
      <c r="A1072" s="85" t="s">
        <v>409</v>
      </c>
      <c r="B1072" s="117">
        <v>795</v>
      </c>
      <c r="C1072" s="83" t="s">
        <v>93</v>
      </c>
      <c r="D1072" s="83" t="s">
        <v>268</v>
      </c>
      <c r="E1072" s="83" t="s">
        <v>16</v>
      </c>
      <c r="F1072" s="83" t="s">
        <v>410</v>
      </c>
      <c r="G1072" s="66">
        <v>561691.80000000005</v>
      </c>
      <c r="H1072" s="66">
        <v>484461.45</v>
      </c>
    </row>
    <row r="1073" spans="1:11" s="119" customFormat="1" ht="84" hidden="1" customHeight="1">
      <c r="A1073" s="85" t="s">
        <v>195</v>
      </c>
      <c r="B1073" s="117">
        <v>795</v>
      </c>
      <c r="C1073" s="83" t="s">
        <v>93</v>
      </c>
      <c r="D1073" s="83" t="s">
        <v>268</v>
      </c>
      <c r="E1073" s="83" t="s">
        <v>196</v>
      </c>
      <c r="F1073" s="83"/>
      <c r="G1073" s="66">
        <f>G1087+G1074+G1090</f>
        <v>0</v>
      </c>
      <c r="H1073" s="66">
        <f>H1087+H1074+H1090</f>
        <v>0</v>
      </c>
      <c r="I1073" s="118" t="e">
        <f>H1097+#REF!+H1213+#REF!+#REF!+#REF!</f>
        <v>#REF!</v>
      </c>
      <c r="J1073" s="119">
        <v>240</v>
      </c>
    </row>
    <row r="1074" spans="1:11" s="119" customFormat="1" ht="73.5" hidden="1" customHeight="1">
      <c r="A1074" s="85" t="s">
        <v>284</v>
      </c>
      <c r="B1074" s="117">
        <v>795</v>
      </c>
      <c r="C1074" s="83" t="s">
        <v>93</v>
      </c>
      <c r="D1074" s="83" t="s">
        <v>268</v>
      </c>
      <c r="E1074" s="83" t="s">
        <v>283</v>
      </c>
      <c r="F1074" s="83"/>
      <c r="G1074" s="66">
        <f>G1075+G1079</f>
        <v>0</v>
      </c>
      <c r="H1074" s="66">
        <f>H1075+H1079</f>
        <v>0</v>
      </c>
      <c r="I1074" s="118"/>
    </row>
    <row r="1075" spans="1:11" ht="37.5" hidden="1" customHeight="1">
      <c r="A1075" s="85" t="s">
        <v>51</v>
      </c>
      <c r="B1075" s="117">
        <v>795</v>
      </c>
      <c r="C1075" s="83" t="s">
        <v>93</v>
      </c>
      <c r="D1075" s="83" t="s">
        <v>268</v>
      </c>
      <c r="E1075" s="83" t="s">
        <v>283</v>
      </c>
      <c r="F1075" s="83" t="s">
        <v>52</v>
      </c>
      <c r="G1075" s="66">
        <f>G1076</f>
        <v>0</v>
      </c>
      <c r="H1075" s="66">
        <f>H1076</f>
        <v>0</v>
      </c>
    </row>
    <row r="1076" spans="1:11" ht="25.5" hidden="1" customHeight="1">
      <c r="A1076" s="85" t="s">
        <v>53</v>
      </c>
      <c r="B1076" s="117">
        <v>795</v>
      </c>
      <c r="C1076" s="83" t="s">
        <v>93</v>
      </c>
      <c r="D1076" s="83" t="s">
        <v>268</v>
      </c>
      <c r="E1076" s="83" t="s">
        <v>283</v>
      </c>
      <c r="F1076" s="83" t="s">
        <v>54</v>
      </c>
      <c r="G1076" s="66"/>
      <c r="H1076" s="66"/>
    </row>
    <row r="1077" spans="1:11" s="119" customFormat="1" ht="55.5" hidden="1" customHeight="1">
      <c r="A1077" s="85"/>
      <c r="B1077" s="117"/>
      <c r="C1077" s="83"/>
      <c r="D1077" s="83"/>
      <c r="E1077" s="83"/>
      <c r="F1077" s="83"/>
      <c r="G1077" s="66"/>
      <c r="H1077" s="66"/>
      <c r="I1077" s="118"/>
    </row>
    <row r="1078" spans="1:11" s="119" customFormat="1" ht="55.5" hidden="1" customHeight="1">
      <c r="A1078" s="85"/>
      <c r="B1078" s="117"/>
      <c r="C1078" s="83"/>
      <c r="D1078" s="83"/>
      <c r="E1078" s="83"/>
      <c r="F1078" s="83"/>
      <c r="G1078" s="66"/>
      <c r="H1078" s="66"/>
      <c r="I1078" s="118"/>
    </row>
    <row r="1079" spans="1:11" ht="21.75" hidden="1" customHeight="1">
      <c r="A1079" s="85" t="s">
        <v>380</v>
      </c>
      <c r="B1079" s="117">
        <v>795</v>
      </c>
      <c r="C1079" s="83" t="s">
        <v>93</v>
      </c>
      <c r="D1079" s="83" t="s">
        <v>268</v>
      </c>
      <c r="E1079" s="83" t="s">
        <v>283</v>
      </c>
      <c r="F1079" s="83" t="s">
        <v>381</v>
      </c>
      <c r="G1079" s="66">
        <f>G1080</f>
        <v>0</v>
      </c>
      <c r="H1079" s="66">
        <f>H1080</f>
        <v>0</v>
      </c>
    </row>
    <row r="1080" spans="1:11" ht="13.5" hidden="1" customHeight="1">
      <c r="A1080" s="85" t="s">
        <v>409</v>
      </c>
      <c r="B1080" s="117">
        <v>795</v>
      </c>
      <c r="C1080" s="83" t="s">
        <v>93</v>
      </c>
      <c r="D1080" s="83" t="s">
        <v>268</v>
      </c>
      <c r="E1080" s="83" t="s">
        <v>283</v>
      </c>
      <c r="F1080" s="83" t="s">
        <v>410</v>
      </c>
      <c r="G1080" s="66"/>
      <c r="H1080" s="66"/>
    </row>
    <row r="1081" spans="1:11" s="119" customFormat="1" ht="32.25" hidden="1" customHeight="1">
      <c r="A1081" s="85" t="s">
        <v>684</v>
      </c>
      <c r="B1081" s="117">
        <v>795</v>
      </c>
      <c r="C1081" s="83" t="s">
        <v>93</v>
      </c>
      <c r="D1081" s="83" t="s">
        <v>268</v>
      </c>
      <c r="E1081" s="83" t="s">
        <v>325</v>
      </c>
      <c r="F1081" s="83" t="s">
        <v>52</v>
      </c>
      <c r="G1081" s="66">
        <f>G1082</f>
        <v>0</v>
      </c>
      <c r="H1081" s="66">
        <f>H1082</f>
        <v>0</v>
      </c>
      <c r="I1081" s="118"/>
    </row>
    <row r="1082" spans="1:11" s="119" customFormat="1" ht="32.25" hidden="1" customHeight="1">
      <c r="A1082" s="85" t="s">
        <v>53</v>
      </c>
      <c r="B1082" s="117">
        <v>795</v>
      </c>
      <c r="C1082" s="83" t="s">
        <v>93</v>
      </c>
      <c r="D1082" s="83" t="s">
        <v>268</v>
      </c>
      <c r="E1082" s="83" t="s">
        <v>325</v>
      </c>
      <c r="F1082" s="83" t="s">
        <v>54</v>
      </c>
      <c r="G1082" s="66"/>
      <c r="H1082" s="66"/>
      <c r="I1082" s="118"/>
    </row>
    <row r="1083" spans="1:11" s="119" customFormat="1" ht="74.25" hidden="1" customHeight="1">
      <c r="A1083" s="85" t="s">
        <v>17</v>
      </c>
      <c r="B1083" s="117">
        <v>795</v>
      </c>
      <c r="C1083" s="83" t="s">
        <v>93</v>
      </c>
      <c r="D1083" s="83" t="s">
        <v>268</v>
      </c>
      <c r="E1083" s="83" t="s">
        <v>18</v>
      </c>
      <c r="F1083" s="83"/>
      <c r="G1083" s="66">
        <f t="shared" ref="G1083:H1085" si="47">G1084</f>
        <v>0</v>
      </c>
      <c r="H1083" s="66">
        <f t="shared" si="47"/>
        <v>0</v>
      </c>
      <c r="I1083" s="118"/>
      <c r="K1083" s="120"/>
    </row>
    <row r="1084" spans="1:11" s="119" customFormat="1" ht="75" hidden="1" customHeight="1">
      <c r="A1084" s="85" t="s">
        <v>615</v>
      </c>
      <c r="B1084" s="117">
        <v>795</v>
      </c>
      <c r="C1084" s="83" t="s">
        <v>93</v>
      </c>
      <c r="D1084" s="83" t="s">
        <v>268</v>
      </c>
      <c r="E1084" s="83" t="s">
        <v>19</v>
      </c>
      <c r="F1084" s="83"/>
      <c r="G1084" s="66">
        <f t="shared" si="47"/>
        <v>0</v>
      </c>
      <c r="H1084" s="66">
        <f t="shared" si="47"/>
        <v>0</v>
      </c>
      <c r="I1084" s="118"/>
      <c r="K1084" s="120"/>
    </row>
    <row r="1085" spans="1:11" s="119" customFormat="1" ht="18.75" hidden="1" customHeight="1">
      <c r="A1085" s="85" t="s">
        <v>380</v>
      </c>
      <c r="B1085" s="117">
        <v>795</v>
      </c>
      <c r="C1085" s="83" t="s">
        <v>93</v>
      </c>
      <c r="D1085" s="83" t="s">
        <v>268</v>
      </c>
      <c r="E1085" s="83" t="s">
        <v>19</v>
      </c>
      <c r="F1085" s="83" t="s">
        <v>381</v>
      </c>
      <c r="G1085" s="66">
        <f t="shared" si="47"/>
        <v>0</v>
      </c>
      <c r="H1085" s="66">
        <f t="shared" si="47"/>
        <v>0</v>
      </c>
      <c r="I1085" s="118"/>
      <c r="K1085" s="120"/>
    </row>
    <row r="1086" spans="1:11" s="119" customFormat="1" ht="15.75" hidden="1" customHeight="1">
      <c r="A1086" s="85" t="s">
        <v>409</v>
      </c>
      <c r="B1086" s="117">
        <v>795</v>
      </c>
      <c r="C1086" s="83" t="s">
        <v>93</v>
      </c>
      <c r="D1086" s="83" t="s">
        <v>268</v>
      </c>
      <c r="E1086" s="83" t="s">
        <v>19</v>
      </c>
      <c r="F1086" s="83" t="s">
        <v>410</v>
      </c>
      <c r="G1086" s="66"/>
      <c r="H1086" s="66"/>
      <c r="I1086" s="118"/>
      <c r="K1086" s="120"/>
    </row>
    <row r="1087" spans="1:11" s="119" customFormat="1" ht="84.75" hidden="1" customHeight="1">
      <c r="A1087" s="85" t="s">
        <v>615</v>
      </c>
      <c r="B1087" s="117">
        <v>795</v>
      </c>
      <c r="C1087" s="83" t="s">
        <v>93</v>
      </c>
      <c r="D1087" s="83" t="s">
        <v>268</v>
      </c>
      <c r="E1087" s="83" t="s">
        <v>325</v>
      </c>
      <c r="F1087" s="83"/>
      <c r="G1087" s="66">
        <f>G1081+G1088</f>
        <v>0</v>
      </c>
      <c r="H1087" s="66">
        <f>H1081+H1088</f>
        <v>0</v>
      </c>
      <c r="I1087" s="118"/>
    </row>
    <row r="1088" spans="1:11" s="119" customFormat="1" ht="32.25" hidden="1" customHeight="1">
      <c r="A1088" s="85" t="s">
        <v>104</v>
      </c>
      <c r="B1088" s="117">
        <v>795</v>
      </c>
      <c r="C1088" s="83" t="s">
        <v>93</v>
      </c>
      <c r="D1088" s="83" t="s">
        <v>268</v>
      </c>
      <c r="E1088" s="83" t="s">
        <v>325</v>
      </c>
      <c r="F1088" s="83" t="s">
        <v>105</v>
      </c>
      <c r="G1088" s="66">
        <f>G1089</f>
        <v>0</v>
      </c>
      <c r="H1088" s="66">
        <f>H1089</f>
        <v>0</v>
      </c>
      <c r="I1088" s="118"/>
    </row>
    <row r="1089" spans="1:16" s="119" customFormat="1" ht="32.25" hidden="1" customHeight="1">
      <c r="A1089" s="85" t="s">
        <v>411</v>
      </c>
      <c r="B1089" s="117">
        <v>795</v>
      </c>
      <c r="C1089" s="83" t="s">
        <v>93</v>
      </c>
      <c r="D1089" s="83" t="s">
        <v>268</v>
      </c>
      <c r="E1089" s="83" t="s">
        <v>325</v>
      </c>
      <c r="F1089" s="83" t="s">
        <v>412</v>
      </c>
      <c r="G1089" s="66">
        <f>1767000-1767000</f>
        <v>0</v>
      </c>
      <c r="H1089" s="66">
        <f>1767000-1767000</f>
        <v>0</v>
      </c>
      <c r="I1089" s="118"/>
    </row>
    <row r="1090" spans="1:16" s="119" customFormat="1" ht="60.75" hidden="1" customHeight="1">
      <c r="A1090" s="85" t="s">
        <v>328</v>
      </c>
      <c r="B1090" s="117">
        <v>795</v>
      </c>
      <c r="C1090" s="83" t="s">
        <v>93</v>
      </c>
      <c r="D1090" s="83" t="s">
        <v>268</v>
      </c>
      <c r="E1090" s="83" t="s">
        <v>327</v>
      </c>
      <c r="F1090" s="83"/>
      <c r="G1090" s="66">
        <f>G1091</f>
        <v>0</v>
      </c>
      <c r="H1090" s="66">
        <f>H1091</f>
        <v>0</v>
      </c>
      <c r="I1090" s="118"/>
      <c r="K1090" s="120"/>
    </row>
    <row r="1091" spans="1:16" s="119" customFormat="1" ht="15.75" hidden="1" customHeight="1">
      <c r="A1091" s="85" t="s">
        <v>104</v>
      </c>
      <c r="B1091" s="117">
        <v>795</v>
      </c>
      <c r="C1091" s="83" t="s">
        <v>93</v>
      </c>
      <c r="D1091" s="83" t="s">
        <v>268</v>
      </c>
      <c r="E1091" s="83" t="s">
        <v>327</v>
      </c>
      <c r="F1091" s="83" t="s">
        <v>105</v>
      </c>
      <c r="G1091" s="66">
        <f>G1092</f>
        <v>0</v>
      </c>
      <c r="H1091" s="66">
        <f>H1092</f>
        <v>0</v>
      </c>
      <c r="I1091" s="118"/>
      <c r="K1091" s="120"/>
    </row>
    <row r="1092" spans="1:16" s="119" customFormat="1" ht="15.75" hidden="1" customHeight="1">
      <c r="A1092" s="85" t="s">
        <v>411</v>
      </c>
      <c r="B1092" s="117">
        <v>795</v>
      </c>
      <c r="C1092" s="83" t="s">
        <v>93</v>
      </c>
      <c r="D1092" s="83" t="s">
        <v>268</v>
      </c>
      <c r="E1092" s="83" t="s">
        <v>327</v>
      </c>
      <c r="F1092" s="83" t="s">
        <v>412</v>
      </c>
      <c r="G1092" s="66"/>
      <c r="H1092" s="66"/>
      <c r="I1092" s="118"/>
      <c r="K1092" s="120"/>
    </row>
    <row r="1093" spans="1:16" s="119" customFormat="1" ht="74.25" customHeight="1">
      <c r="A1093" s="85" t="s">
        <v>17</v>
      </c>
      <c r="B1093" s="117">
        <v>795</v>
      </c>
      <c r="C1093" s="83" t="s">
        <v>93</v>
      </c>
      <c r="D1093" s="83" t="s">
        <v>268</v>
      </c>
      <c r="E1093" s="83" t="s">
        <v>18</v>
      </c>
      <c r="F1093" s="83"/>
      <c r="G1093" s="66">
        <f t="shared" ref="G1093:H1095" si="48">G1094</f>
        <v>1767000</v>
      </c>
      <c r="H1093" s="66">
        <f t="shared" si="48"/>
        <v>1767000</v>
      </c>
      <c r="I1093" s="118"/>
      <c r="K1093" s="120"/>
    </row>
    <row r="1094" spans="1:16" s="119" customFormat="1" ht="75" customHeight="1">
      <c r="A1094" s="85" t="s">
        <v>615</v>
      </c>
      <c r="B1094" s="117">
        <v>795</v>
      </c>
      <c r="C1094" s="83" t="s">
        <v>93</v>
      </c>
      <c r="D1094" s="83" t="s">
        <v>268</v>
      </c>
      <c r="E1094" s="83" t="s">
        <v>19</v>
      </c>
      <c r="F1094" s="83"/>
      <c r="G1094" s="66">
        <f t="shared" si="48"/>
        <v>1767000</v>
      </c>
      <c r="H1094" s="66">
        <f t="shared" si="48"/>
        <v>1767000</v>
      </c>
      <c r="I1094" s="118"/>
      <c r="K1094" s="120"/>
    </row>
    <row r="1095" spans="1:16" s="119" customFormat="1" ht="18.75" customHeight="1">
      <c r="A1095" s="85" t="s">
        <v>380</v>
      </c>
      <c r="B1095" s="117">
        <v>795</v>
      </c>
      <c r="C1095" s="83" t="s">
        <v>93</v>
      </c>
      <c r="D1095" s="83" t="s">
        <v>268</v>
      </c>
      <c r="E1095" s="83" t="s">
        <v>19</v>
      </c>
      <c r="F1095" s="83" t="s">
        <v>381</v>
      </c>
      <c r="G1095" s="66">
        <f t="shared" si="48"/>
        <v>1767000</v>
      </c>
      <c r="H1095" s="66">
        <f t="shared" si="48"/>
        <v>1767000</v>
      </c>
      <c r="I1095" s="118"/>
      <c r="K1095" s="120"/>
    </row>
    <row r="1096" spans="1:16" s="119" customFormat="1" ht="15.75" customHeight="1">
      <c r="A1096" s="85" t="s">
        <v>398</v>
      </c>
      <c r="B1096" s="117">
        <v>795</v>
      </c>
      <c r="C1096" s="83" t="s">
        <v>93</v>
      </c>
      <c r="D1096" s="83" t="s">
        <v>268</v>
      </c>
      <c r="E1096" s="83" t="s">
        <v>19</v>
      </c>
      <c r="F1096" s="83" t="s">
        <v>399</v>
      </c>
      <c r="G1096" s="66">
        <v>1767000</v>
      </c>
      <c r="H1096" s="66">
        <v>1767000</v>
      </c>
      <c r="I1096" s="118"/>
      <c r="K1096" s="120"/>
    </row>
    <row r="1097" spans="1:16" s="105" customFormat="1" ht="28.5" customHeight="1">
      <c r="A1097" s="85" t="s">
        <v>144</v>
      </c>
      <c r="B1097" s="117">
        <v>795</v>
      </c>
      <c r="C1097" s="123" t="s">
        <v>93</v>
      </c>
      <c r="D1097" s="123" t="s">
        <v>145</v>
      </c>
      <c r="E1097" s="83"/>
      <c r="F1097" s="83"/>
      <c r="G1097" s="66">
        <f>G1098+G1102+G1112</f>
        <v>6615142.2299999995</v>
      </c>
      <c r="H1097" s="66">
        <f>H1098+H1102+H1112</f>
        <v>6517956.3899999997</v>
      </c>
      <c r="I1097" s="104"/>
    </row>
    <row r="1098" spans="1:16" s="105" customFormat="1" ht="78" customHeight="1">
      <c r="A1098" s="85" t="s">
        <v>167</v>
      </c>
      <c r="B1098" s="117">
        <v>795</v>
      </c>
      <c r="C1098" s="123" t="s">
        <v>93</v>
      </c>
      <c r="D1098" s="123" t="s">
        <v>145</v>
      </c>
      <c r="E1098" s="83" t="s">
        <v>482</v>
      </c>
      <c r="F1098" s="83"/>
      <c r="G1098" s="66">
        <f t="shared" ref="G1098:H1100" si="49">G1099</f>
        <v>423000</v>
      </c>
      <c r="H1098" s="66">
        <f t="shared" si="49"/>
        <v>373122</v>
      </c>
      <c r="I1098" s="104"/>
      <c r="K1098" s="122"/>
    </row>
    <row r="1099" spans="1:16" s="110" customFormat="1" ht="35.25" customHeight="1">
      <c r="A1099" s="85" t="s">
        <v>595</v>
      </c>
      <c r="B1099" s="117">
        <v>795</v>
      </c>
      <c r="C1099" s="123" t="s">
        <v>93</v>
      </c>
      <c r="D1099" s="123" t="s">
        <v>145</v>
      </c>
      <c r="E1099" s="83" t="s">
        <v>168</v>
      </c>
      <c r="F1099" s="124"/>
      <c r="G1099" s="125">
        <f t="shared" si="49"/>
        <v>423000</v>
      </c>
      <c r="H1099" s="125">
        <f t="shared" si="49"/>
        <v>373122</v>
      </c>
      <c r="I1099" s="109"/>
    </row>
    <row r="1100" spans="1:16" s="110" customFormat="1" ht="35.25" customHeight="1">
      <c r="A1100" s="85" t="s">
        <v>684</v>
      </c>
      <c r="B1100" s="117">
        <v>795</v>
      </c>
      <c r="C1100" s="123" t="s">
        <v>93</v>
      </c>
      <c r="D1100" s="123" t="s">
        <v>145</v>
      </c>
      <c r="E1100" s="83" t="s">
        <v>168</v>
      </c>
      <c r="F1100" s="124" t="s">
        <v>52</v>
      </c>
      <c r="G1100" s="125">
        <f t="shared" si="49"/>
        <v>423000</v>
      </c>
      <c r="H1100" s="125">
        <f t="shared" si="49"/>
        <v>373122</v>
      </c>
      <c r="I1100" s="109"/>
    </row>
    <row r="1101" spans="1:16" s="110" customFormat="1" ht="35.25" customHeight="1">
      <c r="A1101" s="85" t="s">
        <v>53</v>
      </c>
      <c r="B1101" s="117">
        <v>795</v>
      </c>
      <c r="C1101" s="123" t="s">
        <v>93</v>
      </c>
      <c r="D1101" s="123" t="s">
        <v>145</v>
      </c>
      <c r="E1101" s="83" t="s">
        <v>168</v>
      </c>
      <c r="F1101" s="124" t="s">
        <v>54</v>
      </c>
      <c r="G1101" s="125">
        <v>423000</v>
      </c>
      <c r="H1101" s="125">
        <v>373122</v>
      </c>
      <c r="I1101" s="109"/>
    </row>
    <row r="1102" spans="1:16" s="110" customFormat="1" ht="57" customHeight="1">
      <c r="A1102" s="151" t="s">
        <v>735</v>
      </c>
      <c r="B1102" s="117">
        <v>795</v>
      </c>
      <c r="C1102" s="123" t="s">
        <v>93</v>
      </c>
      <c r="D1102" s="123" t="s">
        <v>145</v>
      </c>
      <c r="E1102" s="124" t="s">
        <v>642</v>
      </c>
      <c r="F1102" s="123"/>
      <c r="G1102" s="125">
        <f>G1103</f>
        <v>6192142.2299999995</v>
      </c>
      <c r="H1102" s="125">
        <f>H1103</f>
        <v>6144834.3899999997</v>
      </c>
      <c r="I1102" s="109"/>
    </row>
    <row r="1103" spans="1:16" s="110" customFormat="1" ht="25.5">
      <c r="A1103" s="85" t="s">
        <v>126</v>
      </c>
      <c r="B1103" s="117">
        <v>795</v>
      </c>
      <c r="C1103" s="123" t="s">
        <v>93</v>
      </c>
      <c r="D1103" s="123" t="s">
        <v>145</v>
      </c>
      <c r="E1103" s="124" t="s">
        <v>610</v>
      </c>
      <c r="F1103" s="123"/>
      <c r="G1103" s="125">
        <f>G1104+G1106+G1109+G1110</f>
        <v>6192142.2299999995</v>
      </c>
      <c r="H1103" s="125">
        <f>H1104+H1106+H1109+H1110</f>
        <v>6144834.3899999997</v>
      </c>
      <c r="I1103" s="109"/>
      <c r="P1103" s="109"/>
    </row>
    <row r="1104" spans="1:16" s="110" customFormat="1" ht="76.5">
      <c r="A1104" s="151" t="s">
        <v>96</v>
      </c>
      <c r="B1104" s="117">
        <v>795</v>
      </c>
      <c r="C1104" s="123" t="s">
        <v>93</v>
      </c>
      <c r="D1104" s="123" t="s">
        <v>145</v>
      </c>
      <c r="E1104" s="124" t="s">
        <v>610</v>
      </c>
      <c r="F1104" s="124" t="s">
        <v>99</v>
      </c>
      <c r="G1104" s="125">
        <f>G1105</f>
        <v>5657849.9199999999</v>
      </c>
      <c r="H1104" s="125">
        <f>H1105</f>
        <v>5640399.71</v>
      </c>
      <c r="I1104" s="109"/>
    </row>
    <row r="1105" spans="1:9" s="110" customFormat="1" ht="25.5">
      <c r="A1105" s="151" t="s">
        <v>97</v>
      </c>
      <c r="B1105" s="117">
        <v>795</v>
      </c>
      <c r="C1105" s="123" t="s">
        <v>93</v>
      </c>
      <c r="D1105" s="123" t="s">
        <v>145</v>
      </c>
      <c r="E1105" s="124" t="s">
        <v>610</v>
      </c>
      <c r="F1105" s="124" t="s">
        <v>100</v>
      </c>
      <c r="G1105" s="125">
        <v>5657849.9199999999</v>
      </c>
      <c r="H1105" s="125">
        <v>5640399.71</v>
      </c>
      <c r="I1105" s="109"/>
    </row>
    <row r="1106" spans="1:9" s="110" customFormat="1" ht="25.5" hidden="1">
      <c r="A1106" s="85" t="s">
        <v>51</v>
      </c>
      <c r="B1106" s="117">
        <v>795</v>
      </c>
      <c r="C1106" s="123" t="s">
        <v>93</v>
      </c>
      <c r="D1106" s="123" t="s">
        <v>145</v>
      </c>
      <c r="E1106" s="124" t="s">
        <v>610</v>
      </c>
      <c r="F1106" s="124" t="s">
        <v>52</v>
      </c>
      <c r="G1106" s="125">
        <f>G1107</f>
        <v>0</v>
      </c>
      <c r="H1106" s="125">
        <f>H1107</f>
        <v>0</v>
      </c>
      <c r="I1106" s="109"/>
    </row>
    <row r="1107" spans="1:9" s="110" customFormat="1" ht="38.25" hidden="1">
      <c r="A1107" s="85" t="s">
        <v>53</v>
      </c>
      <c r="B1107" s="117">
        <v>795</v>
      </c>
      <c r="C1107" s="123" t="s">
        <v>93</v>
      </c>
      <c r="D1107" s="123" t="s">
        <v>145</v>
      </c>
      <c r="E1107" s="124" t="s">
        <v>610</v>
      </c>
      <c r="F1107" s="124" t="s">
        <v>54</v>
      </c>
      <c r="G1107" s="125"/>
      <c r="H1107" s="125"/>
      <c r="I1107" s="109"/>
    </row>
    <row r="1108" spans="1:9" ht="25.5">
      <c r="A1108" s="85" t="s">
        <v>51</v>
      </c>
      <c r="B1108" s="117">
        <v>795</v>
      </c>
      <c r="C1108" s="123" t="s">
        <v>93</v>
      </c>
      <c r="D1108" s="123" t="s">
        <v>145</v>
      </c>
      <c r="E1108" s="124" t="s">
        <v>610</v>
      </c>
      <c r="F1108" s="83" t="s">
        <v>52</v>
      </c>
      <c r="G1108" s="66">
        <f>G1109</f>
        <v>519443.81</v>
      </c>
      <c r="H1108" s="66">
        <f>H1109</f>
        <v>501549.46</v>
      </c>
    </row>
    <row r="1109" spans="1:9" ht="38.25">
      <c r="A1109" s="85" t="s">
        <v>53</v>
      </c>
      <c r="B1109" s="117">
        <v>795</v>
      </c>
      <c r="C1109" s="123" t="s">
        <v>93</v>
      </c>
      <c r="D1109" s="123" t="s">
        <v>145</v>
      </c>
      <c r="E1109" s="124" t="s">
        <v>610</v>
      </c>
      <c r="F1109" s="83" t="s">
        <v>54</v>
      </c>
      <c r="G1109" s="66">
        <v>519443.81</v>
      </c>
      <c r="H1109" s="66">
        <v>501549.46</v>
      </c>
    </row>
    <row r="1110" spans="1:9" s="105" customFormat="1">
      <c r="A1110" s="85" t="s">
        <v>104</v>
      </c>
      <c r="B1110" s="86">
        <v>795</v>
      </c>
      <c r="C1110" s="123" t="s">
        <v>93</v>
      </c>
      <c r="D1110" s="123" t="s">
        <v>145</v>
      </c>
      <c r="E1110" s="124" t="s">
        <v>610</v>
      </c>
      <c r="F1110" s="83" t="s">
        <v>105</v>
      </c>
      <c r="G1110" s="66">
        <f>G1111</f>
        <v>14848.5</v>
      </c>
      <c r="H1110" s="66">
        <f>H1111</f>
        <v>2885.22</v>
      </c>
      <c r="I1110" s="104"/>
    </row>
    <row r="1111" spans="1:9" s="105" customFormat="1">
      <c r="A1111" s="85" t="s">
        <v>360</v>
      </c>
      <c r="B1111" s="86">
        <v>795</v>
      </c>
      <c r="C1111" s="123" t="s">
        <v>93</v>
      </c>
      <c r="D1111" s="123" t="s">
        <v>145</v>
      </c>
      <c r="E1111" s="124" t="s">
        <v>610</v>
      </c>
      <c r="F1111" s="83" t="s">
        <v>108</v>
      </c>
      <c r="G1111" s="66">
        <f>109848.5-55000-40000</f>
        <v>14848.5</v>
      </c>
      <c r="H1111" s="66">
        <v>2885.22</v>
      </c>
      <c r="I1111" s="104"/>
    </row>
    <row r="1112" spans="1:9" s="110" customFormat="1" ht="30" hidden="1" customHeight="1">
      <c r="A1112" s="151" t="s">
        <v>401</v>
      </c>
      <c r="B1112" s="117">
        <v>795</v>
      </c>
      <c r="C1112" s="123" t="s">
        <v>93</v>
      </c>
      <c r="D1112" s="123" t="s">
        <v>145</v>
      </c>
      <c r="E1112" s="124" t="s">
        <v>513</v>
      </c>
      <c r="F1112" s="123"/>
      <c r="G1112" s="125">
        <f t="shared" ref="G1112:H1114" si="50">G1113</f>
        <v>0</v>
      </c>
      <c r="H1112" s="125">
        <f t="shared" si="50"/>
        <v>0</v>
      </c>
      <c r="I1112" s="109"/>
    </row>
    <row r="1113" spans="1:9" s="110" customFormat="1" ht="25.5" hidden="1">
      <c r="A1113" s="85" t="s">
        <v>611</v>
      </c>
      <c r="B1113" s="117">
        <v>795</v>
      </c>
      <c r="C1113" s="123" t="s">
        <v>93</v>
      </c>
      <c r="D1113" s="123" t="s">
        <v>145</v>
      </c>
      <c r="E1113" s="124" t="s">
        <v>612</v>
      </c>
      <c r="F1113" s="123"/>
      <c r="G1113" s="125">
        <f t="shared" si="50"/>
        <v>0</v>
      </c>
      <c r="H1113" s="125">
        <f t="shared" si="50"/>
        <v>0</v>
      </c>
      <c r="I1113" s="109"/>
    </row>
    <row r="1114" spans="1:9" s="110" customFormat="1" ht="25.5" hidden="1">
      <c r="A1114" s="85" t="s">
        <v>51</v>
      </c>
      <c r="B1114" s="117">
        <v>795</v>
      </c>
      <c r="C1114" s="123" t="s">
        <v>93</v>
      </c>
      <c r="D1114" s="123" t="s">
        <v>145</v>
      </c>
      <c r="E1114" s="124" t="s">
        <v>612</v>
      </c>
      <c r="F1114" s="124" t="s">
        <v>52</v>
      </c>
      <c r="G1114" s="125">
        <f t="shared" si="50"/>
        <v>0</v>
      </c>
      <c r="H1114" s="125">
        <f t="shared" si="50"/>
        <v>0</v>
      </c>
      <c r="I1114" s="109"/>
    </row>
    <row r="1115" spans="1:9" s="110" customFormat="1" ht="38.25" hidden="1">
      <c r="A1115" s="85" t="s">
        <v>53</v>
      </c>
      <c r="B1115" s="117">
        <v>795</v>
      </c>
      <c r="C1115" s="123" t="s">
        <v>93</v>
      </c>
      <c r="D1115" s="123" t="s">
        <v>145</v>
      </c>
      <c r="E1115" s="124" t="s">
        <v>612</v>
      </c>
      <c r="F1115" s="124" t="s">
        <v>54</v>
      </c>
      <c r="G1115" s="125"/>
      <c r="H1115" s="125"/>
      <c r="I1115" s="109"/>
    </row>
    <row r="1116" spans="1:9">
      <c r="A1116" s="187" t="s">
        <v>729</v>
      </c>
      <c r="B1116" s="80">
        <v>795</v>
      </c>
      <c r="C1116" s="175" t="s">
        <v>402</v>
      </c>
      <c r="D1116" s="175"/>
      <c r="E1116" s="175"/>
      <c r="F1116" s="175"/>
      <c r="G1116" s="170">
        <f>G1132+G1117+G1156</f>
        <v>16378776.809999999</v>
      </c>
      <c r="H1116" s="170">
        <f>H1132+H1117+H1156</f>
        <v>15550732.469999999</v>
      </c>
    </row>
    <row r="1117" spans="1:9">
      <c r="A1117" s="188" t="s">
        <v>403</v>
      </c>
      <c r="B1117" s="117">
        <v>795</v>
      </c>
      <c r="C1117" s="162" t="s">
        <v>402</v>
      </c>
      <c r="D1117" s="162" t="s">
        <v>28</v>
      </c>
      <c r="E1117" s="175"/>
      <c r="F1117" s="175"/>
      <c r="G1117" s="129">
        <f>G1118+G1127</f>
        <v>5825091.1099999994</v>
      </c>
      <c r="H1117" s="129">
        <f>H1118+H1127</f>
        <v>5824787.3899999997</v>
      </c>
    </row>
    <row r="1118" spans="1:9" s="73" customFormat="1" ht="52.5" customHeight="1">
      <c r="A1118" s="85" t="s">
        <v>735</v>
      </c>
      <c r="B1118" s="117">
        <v>795</v>
      </c>
      <c r="C1118" s="83" t="s">
        <v>402</v>
      </c>
      <c r="D1118" s="83" t="s">
        <v>28</v>
      </c>
      <c r="E1118" s="83" t="s">
        <v>642</v>
      </c>
      <c r="F1118" s="83"/>
      <c r="G1118" s="66">
        <f>G1119+G1122+G1125</f>
        <v>5820059.1099999994</v>
      </c>
      <c r="H1118" s="66">
        <f>H1119+H1122+H1125</f>
        <v>5819755.3899999997</v>
      </c>
      <c r="I1118" s="72"/>
    </row>
    <row r="1119" spans="1:9" s="119" customFormat="1" ht="63" customHeight="1">
      <c r="A1119" s="85" t="s">
        <v>137</v>
      </c>
      <c r="B1119" s="117">
        <v>795</v>
      </c>
      <c r="C1119" s="83" t="s">
        <v>402</v>
      </c>
      <c r="D1119" s="83" t="s">
        <v>28</v>
      </c>
      <c r="E1119" s="83" t="s">
        <v>136</v>
      </c>
      <c r="F1119" s="83"/>
      <c r="G1119" s="66">
        <f>G1120</f>
        <v>5636651.8399999999</v>
      </c>
      <c r="H1119" s="66">
        <f>H1120</f>
        <v>5636348.1200000001</v>
      </c>
      <c r="I1119" s="118"/>
    </row>
    <row r="1120" spans="1:9" ht="30.75" customHeight="1">
      <c r="A1120" s="85" t="s">
        <v>51</v>
      </c>
      <c r="B1120" s="117">
        <v>795</v>
      </c>
      <c r="C1120" s="83" t="s">
        <v>402</v>
      </c>
      <c r="D1120" s="83" t="s">
        <v>28</v>
      </c>
      <c r="E1120" s="83" t="s">
        <v>136</v>
      </c>
      <c r="F1120" s="83" t="s">
        <v>52</v>
      </c>
      <c r="G1120" s="66">
        <f>G1121</f>
        <v>5636651.8399999999</v>
      </c>
      <c r="H1120" s="66">
        <f>H1121</f>
        <v>5636348.1200000001</v>
      </c>
    </row>
    <row r="1121" spans="1:9" s="119" customFormat="1" ht="34.5" customHeight="1">
      <c r="A1121" s="85" t="s">
        <v>53</v>
      </c>
      <c r="B1121" s="117">
        <v>795</v>
      </c>
      <c r="C1121" s="83" t="s">
        <v>402</v>
      </c>
      <c r="D1121" s="83" t="s">
        <v>28</v>
      </c>
      <c r="E1121" s="83" t="s">
        <v>136</v>
      </c>
      <c r="F1121" s="83" t="s">
        <v>54</v>
      </c>
      <c r="G1121" s="66">
        <f>2200000+176488.5+1500000+1760163.34</f>
        <v>5636651.8399999999</v>
      </c>
      <c r="H1121" s="66">
        <v>5636348.1200000001</v>
      </c>
      <c r="I1121" s="118"/>
    </row>
    <row r="1122" spans="1:9" s="119" customFormat="1" ht="20.25" customHeight="1">
      <c r="A1122" s="85" t="s">
        <v>139</v>
      </c>
      <c r="B1122" s="117">
        <v>795</v>
      </c>
      <c r="C1122" s="83" t="s">
        <v>402</v>
      </c>
      <c r="D1122" s="83" t="s">
        <v>28</v>
      </c>
      <c r="E1122" s="83" t="s">
        <v>138</v>
      </c>
      <c r="F1122" s="83"/>
      <c r="G1122" s="66">
        <f>G1123</f>
        <v>58400</v>
      </c>
      <c r="H1122" s="66">
        <f>H1123</f>
        <v>58400</v>
      </c>
      <c r="I1122" s="118"/>
    </row>
    <row r="1123" spans="1:9" ht="30.75" customHeight="1">
      <c r="A1123" s="85" t="s">
        <v>51</v>
      </c>
      <c r="B1123" s="117">
        <v>795</v>
      </c>
      <c r="C1123" s="83" t="s">
        <v>402</v>
      </c>
      <c r="D1123" s="83" t="s">
        <v>28</v>
      </c>
      <c r="E1123" s="83" t="s">
        <v>138</v>
      </c>
      <c r="F1123" s="83" t="s">
        <v>52</v>
      </c>
      <c r="G1123" s="66">
        <f>G1124</f>
        <v>58400</v>
      </c>
      <c r="H1123" s="66">
        <f>H1124</f>
        <v>58400</v>
      </c>
    </row>
    <row r="1124" spans="1:9" s="119" customFormat="1" ht="34.5" customHeight="1">
      <c r="A1124" s="85" t="s">
        <v>53</v>
      </c>
      <c r="B1124" s="117">
        <v>795</v>
      </c>
      <c r="C1124" s="83" t="s">
        <v>402</v>
      </c>
      <c r="D1124" s="83" t="s">
        <v>28</v>
      </c>
      <c r="E1124" s="83" t="s">
        <v>138</v>
      </c>
      <c r="F1124" s="83" t="s">
        <v>54</v>
      </c>
      <c r="G1124" s="66">
        <f>80000-21600</f>
        <v>58400</v>
      </c>
      <c r="H1124" s="66">
        <f>80000-21600</f>
        <v>58400</v>
      </c>
      <c r="I1124" s="118"/>
    </row>
    <row r="1125" spans="1:9" s="119" customFormat="1" ht="20.25" customHeight="1">
      <c r="A1125" s="85" t="s">
        <v>141</v>
      </c>
      <c r="B1125" s="117">
        <v>795</v>
      </c>
      <c r="C1125" s="83" t="s">
        <v>402</v>
      </c>
      <c r="D1125" s="83" t="s">
        <v>28</v>
      </c>
      <c r="E1125" s="83" t="s">
        <v>140</v>
      </c>
      <c r="F1125" s="83"/>
      <c r="G1125" s="66">
        <f>G1126</f>
        <v>125007.27</v>
      </c>
      <c r="H1125" s="66">
        <f>H1126</f>
        <v>125007.27</v>
      </c>
      <c r="I1125" s="118"/>
    </row>
    <row r="1126" spans="1:9" ht="30.75" customHeight="1">
      <c r="A1126" s="85" t="s">
        <v>51</v>
      </c>
      <c r="B1126" s="117">
        <v>795</v>
      </c>
      <c r="C1126" s="83" t="s">
        <v>402</v>
      </c>
      <c r="D1126" s="83" t="s">
        <v>28</v>
      </c>
      <c r="E1126" s="83" t="s">
        <v>140</v>
      </c>
      <c r="F1126" s="83" t="s">
        <v>52</v>
      </c>
      <c r="G1126" s="66">
        <f>G1131</f>
        <v>125007.27</v>
      </c>
      <c r="H1126" s="66">
        <f>H1131</f>
        <v>125007.27</v>
      </c>
    </row>
    <row r="1127" spans="1:9" ht="30.75" customHeight="1">
      <c r="A1127" s="85" t="s">
        <v>397</v>
      </c>
      <c r="B1127" s="117">
        <v>795</v>
      </c>
      <c r="C1127" s="83" t="s">
        <v>402</v>
      </c>
      <c r="D1127" s="83" t="s">
        <v>28</v>
      </c>
      <c r="E1127" s="83" t="s">
        <v>509</v>
      </c>
      <c r="F1127" s="83"/>
      <c r="G1127" s="66">
        <f t="shared" ref="G1127:H1129" si="51">G1128</f>
        <v>5032</v>
      </c>
      <c r="H1127" s="66">
        <f t="shared" si="51"/>
        <v>5032</v>
      </c>
    </row>
    <row r="1128" spans="1:9" ht="30.75" customHeight="1">
      <c r="A1128" s="85" t="s">
        <v>397</v>
      </c>
      <c r="B1128" s="117">
        <v>795</v>
      </c>
      <c r="C1128" s="83" t="s">
        <v>402</v>
      </c>
      <c r="D1128" s="83" t="s">
        <v>28</v>
      </c>
      <c r="E1128" s="83" t="s">
        <v>599</v>
      </c>
      <c r="F1128" s="83"/>
      <c r="G1128" s="66">
        <f t="shared" si="51"/>
        <v>5032</v>
      </c>
      <c r="H1128" s="66">
        <f t="shared" si="51"/>
        <v>5032</v>
      </c>
    </row>
    <row r="1129" spans="1:9" ht="30.75" customHeight="1">
      <c r="A1129" s="85" t="s">
        <v>51</v>
      </c>
      <c r="B1129" s="117">
        <v>795</v>
      </c>
      <c r="C1129" s="83" t="s">
        <v>402</v>
      </c>
      <c r="D1129" s="83" t="s">
        <v>28</v>
      </c>
      <c r="E1129" s="83" t="s">
        <v>599</v>
      </c>
      <c r="F1129" s="83" t="s">
        <v>52</v>
      </c>
      <c r="G1129" s="66">
        <f t="shared" si="51"/>
        <v>5032</v>
      </c>
      <c r="H1129" s="66">
        <f t="shared" si="51"/>
        <v>5032</v>
      </c>
    </row>
    <row r="1130" spans="1:9" ht="30.75" customHeight="1">
      <c r="A1130" s="85" t="s">
        <v>53</v>
      </c>
      <c r="B1130" s="117">
        <v>795</v>
      </c>
      <c r="C1130" s="83" t="s">
        <v>402</v>
      </c>
      <c r="D1130" s="83" t="s">
        <v>28</v>
      </c>
      <c r="E1130" s="83" t="s">
        <v>599</v>
      </c>
      <c r="F1130" s="83" t="s">
        <v>54</v>
      </c>
      <c r="G1130" s="66">
        <v>5032</v>
      </c>
      <c r="H1130" s="66">
        <v>5032</v>
      </c>
    </row>
    <row r="1131" spans="1:9" s="119" customFormat="1" ht="34.5" customHeight="1">
      <c r="A1131" s="85" t="s">
        <v>53</v>
      </c>
      <c r="B1131" s="117">
        <v>795</v>
      </c>
      <c r="C1131" s="83" t="s">
        <v>402</v>
      </c>
      <c r="D1131" s="83" t="s">
        <v>28</v>
      </c>
      <c r="E1131" s="83" t="s">
        <v>140</v>
      </c>
      <c r="F1131" s="83" t="s">
        <v>54</v>
      </c>
      <c r="G1131" s="66">
        <f>100000+21600+3407.27</f>
        <v>125007.27</v>
      </c>
      <c r="H1131" s="66">
        <f>100000+21600+3407.27</f>
        <v>125007.27</v>
      </c>
      <c r="I1131" s="118"/>
    </row>
    <row r="1132" spans="1:9">
      <c r="A1132" s="127" t="s">
        <v>405</v>
      </c>
      <c r="B1132" s="117">
        <v>795</v>
      </c>
      <c r="C1132" s="83" t="s">
        <v>402</v>
      </c>
      <c r="D1132" s="83" t="s">
        <v>39</v>
      </c>
      <c r="E1132" s="83"/>
      <c r="F1132" s="83"/>
      <c r="G1132" s="66">
        <f>G1133+G1146+G1152</f>
        <v>1833016.73</v>
      </c>
      <c r="H1132" s="66">
        <f>H1133+H1146+H1152</f>
        <v>1832626.72</v>
      </c>
    </row>
    <row r="1133" spans="1:9" s="73" customFormat="1" ht="52.5" customHeight="1">
      <c r="A1133" s="85" t="s">
        <v>735</v>
      </c>
      <c r="B1133" s="117">
        <v>795</v>
      </c>
      <c r="C1133" s="83" t="s">
        <v>402</v>
      </c>
      <c r="D1133" s="83" t="s">
        <v>39</v>
      </c>
      <c r="E1133" s="83" t="s">
        <v>642</v>
      </c>
      <c r="F1133" s="83"/>
      <c r="G1133" s="66">
        <f>G1137+G1140+G1143+G1134</f>
        <v>1789297.23</v>
      </c>
      <c r="H1133" s="66">
        <f>H1137+H1140+H1143+H1134</f>
        <v>1788907.22</v>
      </c>
      <c r="I1133" s="72"/>
    </row>
    <row r="1134" spans="1:9" ht="18.75" customHeight="1">
      <c r="A1134" s="85" t="s">
        <v>692</v>
      </c>
      <c r="B1134" s="117">
        <v>795</v>
      </c>
      <c r="C1134" s="83" t="s">
        <v>402</v>
      </c>
      <c r="D1134" s="83" t="s">
        <v>39</v>
      </c>
      <c r="E1134" s="83" t="s">
        <v>806</v>
      </c>
      <c r="F1134" s="83"/>
      <c r="G1134" s="66">
        <f>G1135</f>
        <v>546696.99</v>
      </c>
      <c r="H1134" s="66">
        <f>H1135</f>
        <v>546696.99</v>
      </c>
    </row>
    <row r="1135" spans="1:9" ht="19.5" customHeight="1">
      <c r="A1135" s="85" t="s">
        <v>684</v>
      </c>
      <c r="B1135" s="117">
        <v>795</v>
      </c>
      <c r="C1135" s="83" t="s">
        <v>402</v>
      </c>
      <c r="D1135" s="83" t="s">
        <v>39</v>
      </c>
      <c r="E1135" s="83" t="s">
        <v>806</v>
      </c>
      <c r="F1135" s="83" t="s">
        <v>52</v>
      </c>
      <c r="G1135" s="66">
        <f>G1136</f>
        <v>546696.99</v>
      </c>
      <c r="H1135" s="66">
        <f>H1136</f>
        <v>546696.99</v>
      </c>
    </row>
    <row r="1136" spans="1:9" ht="28.5" customHeight="1">
      <c r="A1136" s="85" t="s">
        <v>53</v>
      </c>
      <c r="B1136" s="117">
        <v>795</v>
      </c>
      <c r="C1136" s="83" t="s">
        <v>402</v>
      </c>
      <c r="D1136" s="83" t="s">
        <v>39</v>
      </c>
      <c r="E1136" s="83" t="s">
        <v>806</v>
      </c>
      <c r="F1136" s="83" t="s">
        <v>54</v>
      </c>
      <c r="G1136" s="66">
        <v>546696.99</v>
      </c>
      <c r="H1136" s="66">
        <v>546696.99</v>
      </c>
    </row>
    <row r="1137" spans="1:9" ht="25.5">
      <c r="A1137" s="85" t="s">
        <v>645</v>
      </c>
      <c r="B1137" s="117">
        <v>795</v>
      </c>
      <c r="C1137" s="83" t="s">
        <v>402</v>
      </c>
      <c r="D1137" s="83" t="s">
        <v>39</v>
      </c>
      <c r="E1137" s="83" t="s">
        <v>643</v>
      </c>
      <c r="F1137" s="83"/>
      <c r="G1137" s="66">
        <f>G1138</f>
        <v>1220700.24</v>
      </c>
      <c r="H1137" s="66">
        <f>H1138</f>
        <v>1220310.23</v>
      </c>
    </row>
    <row r="1138" spans="1:9" ht="25.5">
      <c r="A1138" s="85" t="s">
        <v>51</v>
      </c>
      <c r="B1138" s="117">
        <v>795</v>
      </c>
      <c r="C1138" s="83" t="s">
        <v>402</v>
      </c>
      <c r="D1138" s="83" t="s">
        <v>39</v>
      </c>
      <c r="E1138" s="83" t="s">
        <v>643</v>
      </c>
      <c r="F1138" s="83" t="s">
        <v>52</v>
      </c>
      <c r="G1138" s="66">
        <f>G1139</f>
        <v>1220700.24</v>
      </c>
      <c r="H1138" s="66">
        <f>H1139</f>
        <v>1220310.23</v>
      </c>
    </row>
    <row r="1139" spans="1:9" ht="38.25">
      <c r="A1139" s="85" t="s">
        <v>53</v>
      </c>
      <c r="B1139" s="117">
        <v>795</v>
      </c>
      <c r="C1139" s="83" t="s">
        <v>402</v>
      </c>
      <c r="D1139" s="83" t="s">
        <v>39</v>
      </c>
      <c r="E1139" s="83" t="s">
        <v>643</v>
      </c>
      <c r="F1139" s="83" t="s">
        <v>54</v>
      </c>
      <c r="G1139" s="66">
        <f>823303.01-22602.77+420000</f>
        <v>1220700.24</v>
      </c>
      <c r="H1139" s="66">
        <v>1220310.23</v>
      </c>
    </row>
    <row r="1140" spans="1:9" s="73" customFormat="1" ht="67.5" customHeight="1">
      <c r="A1140" s="85" t="s">
        <v>679</v>
      </c>
      <c r="B1140" s="117">
        <v>795</v>
      </c>
      <c r="C1140" s="83" t="s">
        <v>402</v>
      </c>
      <c r="D1140" s="83" t="s">
        <v>39</v>
      </c>
      <c r="E1140" s="83" t="s">
        <v>680</v>
      </c>
      <c r="F1140" s="83"/>
      <c r="G1140" s="66">
        <f>G1141</f>
        <v>21900</v>
      </c>
      <c r="H1140" s="66">
        <f>H1141</f>
        <v>21900</v>
      </c>
      <c r="I1140" s="72"/>
    </row>
    <row r="1141" spans="1:9" s="73" customFormat="1" ht="19.5" customHeight="1">
      <c r="A1141" s="85" t="s">
        <v>380</v>
      </c>
      <c r="B1141" s="117">
        <v>795</v>
      </c>
      <c r="C1141" s="83" t="s">
        <v>402</v>
      </c>
      <c r="D1141" s="83" t="s">
        <v>39</v>
      </c>
      <c r="E1141" s="83" t="s">
        <v>680</v>
      </c>
      <c r="F1141" s="83" t="s">
        <v>381</v>
      </c>
      <c r="G1141" s="66">
        <f>G1142</f>
        <v>21900</v>
      </c>
      <c r="H1141" s="66">
        <f>H1142</f>
        <v>21900</v>
      </c>
      <c r="I1141" s="72"/>
    </row>
    <row r="1142" spans="1:9" ht="19.5" customHeight="1">
      <c r="A1142" s="85" t="s">
        <v>409</v>
      </c>
      <c r="B1142" s="117">
        <v>795</v>
      </c>
      <c r="C1142" s="83" t="s">
        <v>402</v>
      </c>
      <c r="D1142" s="83" t="s">
        <v>39</v>
      </c>
      <c r="E1142" s="83" t="s">
        <v>680</v>
      </c>
      <c r="F1142" s="83" t="s">
        <v>410</v>
      </c>
      <c r="G1142" s="66">
        <v>21900</v>
      </c>
      <c r="H1142" s="66">
        <v>21900</v>
      </c>
    </row>
    <row r="1143" spans="1:9" ht="33.75" hidden="1" customHeight="1">
      <c r="A1143" s="85" t="s">
        <v>587</v>
      </c>
      <c r="B1143" s="117">
        <v>795</v>
      </c>
      <c r="C1143" s="83" t="s">
        <v>402</v>
      </c>
      <c r="D1143" s="83" t="s">
        <v>39</v>
      </c>
      <c r="E1143" s="83" t="s">
        <v>586</v>
      </c>
      <c r="F1143" s="83"/>
      <c r="G1143" s="66">
        <f>G1144</f>
        <v>0</v>
      </c>
      <c r="H1143" s="66">
        <f>H1144</f>
        <v>0</v>
      </c>
    </row>
    <row r="1144" spans="1:9" ht="29.25" hidden="1" customHeight="1">
      <c r="A1144" s="85" t="s">
        <v>51</v>
      </c>
      <c r="B1144" s="117">
        <v>795</v>
      </c>
      <c r="C1144" s="83" t="s">
        <v>402</v>
      </c>
      <c r="D1144" s="83" t="s">
        <v>39</v>
      </c>
      <c r="E1144" s="83" t="s">
        <v>586</v>
      </c>
      <c r="F1144" s="83" t="s">
        <v>52</v>
      </c>
      <c r="G1144" s="66">
        <f>G1145</f>
        <v>0</v>
      </c>
      <c r="H1144" s="66">
        <f>H1145</f>
        <v>0</v>
      </c>
    </row>
    <row r="1145" spans="1:9" ht="34.5" hidden="1" customHeight="1">
      <c r="A1145" s="85" t="s">
        <v>53</v>
      </c>
      <c r="B1145" s="117">
        <v>795</v>
      </c>
      <c r="C1145" s="83" t="s">
        <v>402</v>
      </c>
      <c r="D1145" s="83" t="s">
        <v>39</v>
      </c>
      <c r="E1145" s="83" t="s">
        <v>586</v>
      </c>
      <c r="F1145" s="83" t="s">
        <v>54</v>
      </c>
      <c r="G1145" s="66"/>
      <c r="H1145" s="66"/>
    </row>
    <row r="1146" spans="1:9" s="73" customFormat="1" ht="19.5" hidden="1" customHeight="1">
      <c r="A1146" s="85" t="s">
        <v>397</v>
      </c>
      <c r="B1146" s="117">
        <v>795</v>
      </c>
      <c r="C1146" s="83" t="s">
        <v>402</v>
      </c>
      <c r="D1146" s="83" t="s">
        <v>39</v>
      </c>
      <c r="E1146" s="83" t="s">
        <v>509</v>
      </c>
      <c r="F1146" s="83"/>
      <c r="G1146" s="66">
        <f>G1147</f>
        <v>0</v>
      </c>
      <c r="H1146" s="66">
        <f>H1147</f>
        <v>0</v>
      </c>
      <c r="I1146" s="72"/>
    </row>
    <row r="1147" spans="1:9" s="73" customFormat="1" ht="21.75" hidden="1" customHeight="1">
      <c r="A1147" s="85" t="s">
        <v>397</v>
      </c>
      <c r="B1147" s="117">
        <v>795</v>
      </c>
      <c r="C1147" s="83" t="s">
        <v>402</v>
      </c>
      <c r="D1147" s="83" t="s">
        <v>39</v>
      </c>
      <c r="E1147" s="83" t="s">
        <v>599</v>
      </c>
      <c r="F1147" s="83"/>
      <c r="G1147" s="66">
        <f>G1150+G1148</f>
        <v>0</v>
      </c>
      <c r="H1147" s="66">
        <f>H1150+H1148</f>
        <v>0</v>
      </c>
      <c r="I1147" s="72"/>
    </row>
    <row r="1148" spans="1:9" ht="23.25" hidden="1" customHeight="1">
      <c r="A1148" s="85" t="s">
        <v>684</v>
      </c>
      <c r="B1148" s="117">
        <v>795</v>
      </c>
      <c r="C1148" s="83" t="s">
        <v>402</v>
      </c>
      <c r="D1148" s="83" t="s">
        <v>39</v>
      </c>
      <c r="E1148" s="83" t="s">
        <v>599</v>
      </c>
      <c r="F1148" s="83" t="s">
        <v>52</v>
      </c>
      <c r="G1148" s="66">
        <f>G1149</f>
        <v>0</v>
      </c>
      <c r="H1148" s="66">
        <f>H1149</f>
        <v>0</v>
      </c>
    </row>
    <row r="1149" spans="1:9" s="119" customFormat="1" ht="23.25" hidden="1" customHeight="1">
      <c r="A1149" s="85" t="s">
        <v>53</v>
      </c>
      <c r="B1149" s="117">
        <v>795</v>
      </c>
      <c r="C1149" s="83" t="s">
        <v>402</v>
      </c>
      <c r="D1149" s="83" t="s">
        <v>39</v>
      </c>
      <c r="E1149" s="83" t="s">
        <v>599</v>
      </c>
      <c r="F1149" s="83" t="s">
        <v>54</v>
      </c>
      <c r="G1149" s="66"/>
      <c r="H1149" s="66"/>
      <c r="I1149" s="118"/>
    </row>
    <row r="1150" spans="1:9" s="73" customFormat="1" ht="29.25" hidden="1" customHeight="1">
      <c r="A1150" s="85" t="s">
        <v>51</v>
      </c>
      <c r="B1150" s="117">
        <v>795</v>
      </c>
      <c r="C1150" s="83" t="s">
        <v>402</v>
      </c>
      <c r="D1150" s="83" t="s">
        <v>39</v>
      </c>
      <c r="E1150" s="83" t="s">
        <v>599</v>
      </c>
      <c r="F1150" s="83" t="s">
        <v>52</v>
      </c>
      <c r="G1150" s="66">
        <f>G1151</f>
        <v>0</v>
      </c>
      <c r="H1150" s="66">
        <f>H1151</f>
        <v>0</v>
      </c>
      <c r="I1150" s="72"/>
    </row>
    <row r="1151" spans="1:9" s="119" customFormat="1" ht="33" hidden="1" customHeight="1">
      <c r="A1151" s="85" t="s">
        <v>53</v>
      </c>
      <c r="B1151" s="117">
        <v>795</v>
      </c>
      <c r="C1151" s="83" t="s">
        <v>402</v>
      </c>
      <c r="D1151" s="83" t="s">
        <v>39</v>
      </c>
      <c r="E1151" s="83" t="s">
        <v>599</v>
      </c>
      <c r="F1151" s="83" t="s">
        <v>54</v>
      </c>
      <c r="G1151" s="66"/>
      <c r="H1151" s="66"/>
      <c r="I1151" s="118"/>
    </row>
    <row r="1152" spans="1:9" ht="30.75" customHeight="1">
      <c r="A1152" s="85" t="s">
        <v>404</v>
      </c>
      <c r="B1152" s="117">
        <v>795</v>
      </c>
      <c r="C1152" s="83" t="s">
        <v>402</v>
      </c>
      <c r="D1152" s="83" t="s">
        <v>39</v>
      </c>
      <c r="E1152" s="83" t="s">
        <v>514</v>
      </c>
      <c r="F1152" s="83"/>
      <c r="G1152" s="66">
        <f t="shared" ref="G1152:H1154" si="52">G1153</f>
        <v>43719.5</v>
      </c>
      <c r="H1152" s="66">
        <f t="shared" si="52"/>
        <v>43719.5</v>
      </c>
    </row>
    <row r="1153" spans="1:9" ht="27.75" customHeight="1">
      <c r="A1153" s="85" t="s">
        <v>807</v>
      </c>
      <c r="B1153" s="117">
        <v>795</v>
      </c>
      <c r="C1153" s="83" t="s">
        <v>402</v>
      </c>
      <c r="D1153" s="83" t="s">
        <v>39</v>
      </c>
      <c r="E1153" s="83" t="s">
        <v>693</v>
      </c>
      <c r="F1153" s="83"/>
      <c r="G1153" s="66">
        <f t="shared" si="52"/>
        <v>43719.5</v>
      </c>
      <c r="H1153" s="66">
        <f t="shared" si="52"/>
        <v>43719.5</v>
      </c>
    </row>
    <row r="1154" spans="1:9" ht="29.25" customHeight="1">
      <c r="A1154" s="85" t="s">
        <v>51</v>
      </c>
      <c r="B1154" s="117">
        <v>795</v>
      </c>
      <c r="C1154" s="83" t="s">
        <v>402</v>
      </c>
      <c r="D1154" s="83" t="s">
        <v>39</v>
      </c>
      <c r="E1154" s="83" t="s">
        <v>693</v>
      </c>
      <c r="F1154" s="83" t="s">
        <v>52</v>
      </c>
      <c r="G1154" s="66">
        <f t="shared" si="52"/>
        <v>43719.5</v>
      </c>
      <c r="H1154" s="66">
        <f t="shared" si="52"/>
        <v>43719.5</v>
      </c>
    </row>
    <row r="1155" spans="1:9" ht="34.5" customHeight="1">
      <c r="A1155" s="85" t="s">
        <v>53</v>
      </c>
      <c r="B1155" s="117">
        <v>795</v>
      </c>
      <c r="C1155" s="83" t="s">
        <v>402</v>
      </c>
      <c r="D1155" s="83" t="s">
        <v>39</v>
      </c>
      <c r="E1155" s="83" t="s">
        <v>693</v>
      </c>
      <c r="F1155" s="83" t="s">
        <v>54</v>
      </c>
      <c r="G1155" s="66">
        <v>43719.5</v>
      </c>
      <c r="H1155" s="66">
        <v>43719.5</v>
      </c>
    </row>
    <row r="1156" spans="1:9" s="110" customFormat="1">
      <c r="A1156" s="97" t="s">
        <v>618</v>
      </c>
      <c r="B1156" s="80">
        <v>795</v>
      </c>
      <c r="C1156" s="99" t="s">
        <v>402</v>
      </c>
      <c r="D1156" s="99" t="s">
        <v>114</v>
      </c>
      <c r="E1156" s="99"/>
      <c r="F1156" s="99"/>
      <c r="G1156" s="100">
        <f>G1157+G1177+G1183+G1198+G1191+G1158</f>
        <v>8720668.9699999988</v>
      </c>
      <c r="H1156" s="100">
        <f>H1157+H1177+H1183+H1198+H1191+H1158</f>
        <v>7893318.3600000003</v>
      </c>
      <c r="I1156" s="109"/>
    </row>
    <row r="1157" spans="1:9" ht="63.75">
      <c r="A1157" s="85" t="s">
        <v>735</v>
      </c>
      <c r="B1157" s="117">
        <v>795</v>
      </c>
      <c r="C1157" s="83" t="s">
        <v>402</v>
      </c>
      <c r="D1157" s="83" t="s">
        <v>114</v>
      </c>
      <c r="E1157" s="83" t="s">
        <v>642</v>
      </c>
      <c r="F1157" s="83"/>
      <c r="G1157" s="66">
        <f>G1161+G1166+G1169+G1173+G1188</f>
        <v>382602.77</v>
      </c>
      <c r="H1157" s="66">
        <f>H1161+H1166+H1169+H1173+H1188</f>
        <v>339498.21</v>
      </c>
    </row>
    <row r="1158" spans="1:9" ht="25.5">
      <c r="A1158" s="85" t="s">
        <v>576</v>
      </c>
      <c r="B1158" s="117">
        <v>795</v>
      </c>
      <c r="C1158" s="83" t="s">
        <v>402</v>
      </c>
      <c r="D1158" s="83" t="s">
        <v>39</v>
      </c>
      <c r="E1158" s="83" t="s">
        <v>586</v>
      </c>
      <c r="F1158" s="83"/>
      <c r="G1158" s="126">
        <f>G1159</f>
        <v>616400</v>
      </c>
      <c r="H1158" s="126">
        <f>H1159</f>
        <v>0</v>
      </c>
    </row>
    <row r="1159" spans="1:9">
      <c r="A1159" s="85" t="s">
        <v>380</v>
      </c>
      <c r="B1159" s="117">
        <v>795</v>
      </c>
      <c r="C1159" s="83" t="s">
        <v>402</v>
      </c>
      <c r="D1159" s="83" t="s">
        <v>39</v>
      </c>
      <c r="E1159" s="83" t="s">
        <v>586</v>
      </c>
      <c r="F1159" s="83" t="s">
        <v>381</v>
      </c>
      <c r="G1159" s="126">
        <f>G1160</f>
        <v>616400</v>
      </c>
      <c r="H1159" s="126">
        <f>H1160</f>
        <v>0</v>
      </c>
    </row>
    <row r="1160" spans="1:9">
      <c r="A1160" s="85" t="s">
        <v>409</v>
      </c>
      <c r="B1160" s="117">
        <v>795</v>
      </c>
      <c r="C1160" s="83" t="s">
        <v>402</v>
      </c>
      <c r="D1160" s="83" t="s">
        <v>39</v>
      </c>
      <c r="E1160" s="83" t="s">
        <v>586</v>
      </c>
      <c r="F1160" s="83" t="s">
        <v>410</v>
      </c>
      <c r="G1160" s="126">
        <v>616400</v>
      </c>
      <c r="H1160" s="126">
        <v>0</v>
      </c>
    </row>
    <row r="1161" spans="1:9">
      <c r="A1161" s="85" t="s">
        <v>132</v>
      </c>
      <c r="B1161" s="117">
        <v>795</v>
      </c>
      <c r="C1161" s="83" t="s">
        <v>402</v>
      </c>
      <c r="D1161" s="83" t="s">
        <v>114</v>
      </c>
      <c r="E1161" s="83" t="s">
        <v>194</v>
      </c>
      <c r="F1161" s="83"/>
      <c r="G1161" s="66">
        <f>G1162+G1164</f>
        <v>300000</v>
      </c>
      <c r="H1161" s="66">
        <f>H1162+H1164</f>
        <v>276895.44</v>
      </c>
    </row>
    <row r="1162" spans="1:9" ht="25.5">
      <c r="A1162" s="85" t="s">
        <v>51</v>
      </c>
      <c r="B1162" s="117">
        <v>795</v>
      </c>
      <c r="C1162" s="83" t="s">
        <v>402</v>
      </c>
      <c r="D1162" s="83" t="s">
        <v>114</v>
      </c>
      <c r="E1162" s="83" t="s">
        <v>194</v>
      </c>
      <c r="F1162" s="83" t="s">
        <v>52</v>
      </c>
      <c r="G1162" s="66">
        <f>G1163</f>
        <v>132310</v>
      </c>
      <c r="H1162" s="66">
        <f>H1163</f>
        <v>131875.44</v>
      </c>
    </row>
    <row r="1163" spans="1:9" ht="38.25">
      <c r="A1163" s="85" t="s">
        <v>53</v>
      </c>
      <c r="B1163" s="117">
        <v>795</v>
      </c>
      <c r="C1163" s="83" t="s">
        <v>402</v>
      </c>
      <c r="D1163" s="83" t="s">
        <v>114</v>
      </c>
      <c r="E1163" s="83" t="s">
        <v>194</v>
      </c>
      <c r="F1163" s="83" t="s">
        <v>54</v>
      </c>
      <c r="G1163" s="66">
        <f>80000+52310</f>
        <v>132310</v>
      </c>
      <c r="H1163" s="66">
        <v>131875.44</v>
      </c>
    </row>
    <row r="1164" spans="1:9">
      <c r="A1164" s="85" t="s">
        <v>380</v>
      </c>
      <c r="B1164" s="117">
        <v>795</v>
      </c>
      <c r="C1164" s="83" t="s">
        <v>402</v>
      </c>
      <c r="D1164" s="83" t="s">
        <v>114</v>
      </c>
      <c r="E1164" s="83" t="s">
        <v>194</v>
      </c>
      <c r="F1164" s="83" t="s">
        <v>381</v>
      </c>
      <c r="G1164" s="66">
        <f>G1165</f>
        <v>167690</v>
      </c>
      <c r="H1164" s="66">
        <f>H1165</f>
        <v>145020</v>
      </c>
    </row>
    <row r="1165" spans="1:9">
      <c r="A1165" s="85" t="s">
        <v>409</v>
      </c>
      <c r="B1165" s="117">
        <v>795</v>
      </c>
      <c r="C1165" s="83" t="s">
        <v>402</v>
      </c>
      <c r="D1165" s="83" t="s">
        <v>114</v>
      </c>
      <c r="E1165" s="83" t="s">
        <v>194</v>
      </c>
      <c r="F1165" s="83" t="s">
        <v>410</v>
      </c>
      <c r="G1165" s="66">
        <f>220000-52310</f>
        <v>167690</v>
      </c>
      <c r="H1165" s="66">
        <v>145020</v>
      </c>
    </row>
    <row r="1166" spans="1:9" ht="21.75" customHeight="1">
      <c r="A1166" s="85" t="s">
        <v>130</v>
      </c>
      <c r="B1166" s="117">
        <v>795</v>
      </c>
      <c r="C1166" s="83" t="s">
        <v>402</v>
      </c>
      <c r="D1166" s="83" t="s">
        <v>114</v>
      </c>
      <c r="E1166" s="83" t="s">
        <v>131</v>
      </c>
      <c r="F1166" s="83"/>
      <c r="G1166" s="66">
        <f>G1167</f>
        <v>20000</v>
      </c>
      <c r="H1166" s="66">
        <f>H1167</f>
        <v>0</v>
      </c>
    </row>
    <row r="1167" spans="1:9" ht="26.25" customHeight="1">
      <c r="A1167" s="85" t="s">
        <v>51</v>
      </c>
      <c r="B1167" s="117">
        <v>795</v>
      </c>
      <c r="C1167" s="83" t="s">
        <v>402</v>
      </c>
      <c r="D1167" s="83" t="s">
        <v>114</v>
      </c>
      <c r="E1167" s="83" t="s">
        <v>131</v>
      </c>
      <c r="F1167" s="83" t="s">
        <v>52</v>
      </c>
      <c r="G1167" s="66">
        <f>G1168</f>
        <v>20000</v>
      </c>
      <c r="H1167" s="66">
        <f>H1168</f>
        <v>0</v>
      </c>
    </row>
    <row r="1168" spans="1:9" ht="38.25">
      <c r="A1168" s="85" t="s">
        <v>53</v>
      </c>
      <c r="B1168" s="117">
        <v>795</v>
      </c>
      <c r="C1168" s="83" t="s">
        <v>402</v>
      </c>
      <c r="D1168" s="83" t="s">
        <v>114</v>
      </c>
      <c r="E1168" s="83" t="s">
        <v>131</v>
      </c>
      <c r="F1168" s="83" t="s">
        <v>54</v>
      </c>
      <c r="G1168" s="66">
        <f>50000-30000</f>
        <v>20000</v>
      </c>
      <c r="H1168" s="66">
        <v>0</v>
      </c>
    </row>
    <row r="1169" spans="1:9" ht="48" hidden="1" customHeight="1">
      <c r="A1169" s="85" t="s">
        <v>700</v>
      </c>
      <c r="B1169" s="117">
        <v>795</v>
      </c>
      <c r="C1169" s="83" t="s">
        <v>402</v>
      </c>
      <c r="D1169" s="83" t="s">
        <v>114</v>
      </c>
      <c r="E1169" s="83" t="s">
        <v>445</v>
      </c>
      <c r="F1169" s="83"/>
      <c r="G1169" s="66">
        <f t="shared" ref="G1169:H1171" si="53">G1170</f>
        <v>0</v>
      </c>
      <c r="H1169" s="66">
        <f t="shared" si="53"/>
        <v>0</v>
      </c>
    </row>
    <row r="1170" spans="1:9" ht="48" hidden="1" customHeight="1">
      <c r="A1170" s="85" t="s">
        <v>446</v>
      </c>
      <c r="B1170" s="117">
        <v>795</v>
      </c>
      <c r="C1170" s="83" t="s">
        <v>402</v>
      </c>
      <c r="D1170" s="83" t="s">
        <v>114</v>
      </c>
      <c r="E1170" s="83" t="s">
        <v>699</v>
      </c>
      <c r="F1170" s="83"/>
      <c r="G1170" s="66">
        <f t="shared" si="53"/>
        <v>0</v>
      </c>
      <c r="H1170" s="66">
        <f t="shared" si="53"/>
        <v>0</v>
      </c>
    </row>
    <row r="1171" spans="1:9" ht="18.75" hidden="1" customHeight="1">
      <c r="A1171" s="85" t="s">
        <v>380</v>
      </c>
      <c r="B1171" s="117">
        <v>795</v>
      </c>
      <c r="C1171" s="83" t="s">
        <v>402</v>
      </c>
      <c r="D1171" s="83" t="s">
        <v>114</v>
      </c>
      <c r="E1171" s="83" t="s">
        <v>699</v>
      </c>
      <c r="F1171" s="83" t="s">
        <v>381</v>
      </c>
      <c r="G1171" s="66">
        <f t="shared" si="53"/>
        <v>0</v>
      </c>
      <c r="H1171" s="66">
        <f t="shared" si="53"/>
        <v>0</v>
      </c>
    </row>
    <row r="1172" spans="1:9" hidden="1">
      <c r="A1172" s="85" t="s">
        <v>398</v>
      </c>
      <c r="B1172" s="117">
        <v>795</v>
      </c>
      <c r="C1172" s="83" t="s">
        <v>402</v>
      </c>
      <c r="D1172" s="83" t="s">
        <v>114</v>
      </c>
      <c r="E1172" s="83" t="s">
        <v>699</v>
      </c>
      <c r="F1172" s="83" t="s">
        <v>399</v>
      </c>
      <c r="G1172" s="66"/>
      <c r="H1172" s="66"/>
    </row>
    <row r="1173" spans="1:9" ht="48" hidden="1" customHeight="1">
      <c r="A1173" s="85" t="s">
        <v>702</v>
      </c>
      <c r="B1173" s="117">
        <v>795</v>
      </c>
      <c r="C1173" s="83" t="s">
        <v>402</v>
      </c>
      <c r="D1173" s="83" t="s">
        <v>114</v>
      </c>
      <c r="E1173" s="83" t="s">
        <v>448</v>
      </c>
      <c r="F1173" s="83"/>
      <c r="G1173" s="66">
        <f t="shared" ref="G1173:H1175" si="54">G1174</f>
        <v>0</v>
      </c>
      <c r="H1173" s="66">
        <f t="shared" si="54"/>
        <v>0</v>
      </c>
    </row>
    <row r="1174" spans="1:9" ht="48" hidden="1" customHeight="1">
      <c r="A1174" s="85" t="s">
        <v>447</v>
      </c>
      <c r="B1174" s="117">
        <v>795</v>
      </c>
      <c r="C1174" s="83" t="s">
        <v>402</v>
      </c>
      <c r="D1174" s="83" t="s">
        <v>114</v>
      </c>
      <c r="E1174" s="83" t="s">
        <v>701</v>
      </c>
      <c r="F1174" s="83"/>
      <c r="G1174" s="66">
        <f t="shared" si="54"/>
        <v>0</v>
      </c>
      <c r="H1174" s="66">
        <f t="shared" si="54"/>
        <v>0</v>
      </c>
    </row>
    <row r="1175" spans="1:9" ht="18.75" hidden="1" customHeight="1">
      <c r="A1175" s="85" t="s">
        <v>380</v>
      </c>
      <c r="B1175" s="117">
        <v>795</v>
      </c>
      <c r="C1175" s="83" t="s">
        <v>402</v>
      </c>
      <c r="D1175" s="83" t="s">
        <v>114</v>
      </c>
      <c r="E1175" s="83" t="s">
        <v>701</v>
      </c>
      <c r="F1175" s="83" t="s">
        <v>381</v>
      </c>
      <c r="G1175" s="66">
        <f t="shared" si="54"/>
        <v>0</v>
      </c>
      <c r="H1175" s="66">
        <f t="shared" si="54"/>
        <v>0</v>
      </c>
    </row>
    <row r="1176" spans="1:9" hidden="1">
      <c r="A1176" s="85" t="s">
        <v>398</v>
      </c>
      <c r="B1176" s="117">
        <v>795</v>
      </c>
      <c r="C1176" s="83" t="s">
        <v>402</v>
      </c>
      <c r="D1176" s="83" t="s">
        <v>114</v>
      </c>
      <c r="E1176" s="83" t="s">
        <v>701</v>
      </c>
      <c r="F1176" s="83" t="s">
        <v>399</v>
      </c>
      <c r="G1176" s="66"/>
      <c r="H1176" s="66"/>
    </row>
    <row r="1177" spans="1:9" s="73" customFormat="1" ht="19.5" hidden="1" customHeight="1">
      <c r="A1177" s="85" t="s">
        <v>397</v>
      </c>
      <c r="B1177" s="117">
        <v>795</v>
      </c>
      <c r="C1177" s="83" t="s">
        <v>402</v>
      </c>
      <c r="D1177" s="83" t="s">
        <v>114</v>
      </c>
      <c r="E1177" s="83" t="s">
        <v>509</v>
      </c>
      <c r="F1177" s="83"/>
      <c r="G1177" s="66">
        <f>G1178</f>
        <v>0</v>
      </c>
      <c r="H1177" s="66">
        <f>H1178</f>
        <v>0</v>
      </c>
      <c r="I1177" s="72"/>
    </row>
    <row r="1178" spans="1:9" s="73" customFormat="1" ht="21.75" hidden="1" customHeight="1">
      <c r="A1178" s="85" t="s">
        <v>397</v>
      </c>
      <c r="B1178" s="117">
        <v>795</v>
      </c>
      <c r="C1178" s="83" t="s">
        <v>402</v>
      </c>
      <c r="D1178" s="83" t="s">
        <v>114</v>
      </c>
      <c r="E1178" s="83" t="s">
        <v>599</v>
      </c>
      <c r="F1178" s="83"/>
      <c r="G1178" s="66">
        <f>G1181+G1179</f>
        <v>0</v>
      </c>
      <c r="H1178" s="66">
        <f>H1181+H1179</f>
        <v>0</v>
      </c>
      <c r="I1178" s="72"/>
    </row>
    <row r="1179" spans="1:9" ht="23.25" hidden="1" customHeight="1">
      <c r="A1179" s="85" t="s">
        <v>684</v>
      </c>
      <c r="B1179" s="117">
        <v>795</v>
      </c>
      <c r="C1179" s="83" t="s">
        <v>402</v>
      </c>
      <c r="D1179" s="83" t="s">
        <v>114</v>
      </c>
      <c r="E1179" s="83" t="s">
        <v>599</v>
      </c>
      <c r="F1179" s="83" t="s">
        <v>52</v>
      </c>
      <c r="G1179" s="66">
        <f>G1180</f>
        <v>0</v>
      </c>
      <c r="H1179" s="66">
        <f>H1180</f>
        <v>0</v>
      </c>
    </row>
    <row r="1180" spans="1:9" s="119" customFormat="1" ht="23.25" hidden="1" customHeight="1">
      <c r="A1180" s="85" t="s">
        <v>53</v>
      </c>
      <c r="B1180" s="117">
        <v>795</v>
      </c>
      <c r="C1180" s="83" t="s">
        <v>402</v>
      </c>
      <c r="D1180" s="83" t="s">
        <v>114</v>
      </c>
      <c r="E1180" s="83" t="s">
        <v>599</v>
      </c>
      <c r="F1180" s="83" t="s">
        <v>54</v>
      </c>
      <c r="G1180" s="66"/>
      <c r="H1180" s="66"/>
      <c r="I1180" s="118"/>
    </row>
    <row r="1181" spans="1:9" s="73" customFormat="1" ht="29.25" hidden="1" customHeight="1">
      <c r="A1181" s="85" t="s">
        <v>51</v>
      </c>
      <c r="B1181" s="117">
        <v>795</v>
      </c>
      <c r="C1181" s="83" t="s">
        <v>402</v>
      </c>
      <c r="D1181" s="83" t="s">
        <v>114</v>
      </c>
      <c r="E1181" s="83" t="s">
        <v>599</v>
      </c>
      <c r="F1181" s="83" t="s">
        <v>52</v>
      </c>
      <c r="G1181" s="66">
        <f>G1182</f>
        <v>0</v>
      </c>
      <c r="H1181" s="66">
        <f>H1182</f>
        <v>0</v>
      </c>
      <c r="I1181" s="72"/>
    </row>
    <row r="1182" spans="1:9" s="119" customFormat="1" ht="33" hidden="1" customHeight="1">
      <c r="A1182" s="85" t="s">
        <v>53</v>
      </c>
      <c r="B1182" s="117">
        <v>795</v>
      </c>
      <c r="C1182" s="83" t="s">
        <v>402</v>
      </c>
      <c r="D1182" s="83" t="s">
        <v>114</v>
      </c>
      <c r="E1182" s="83" t="s">
        <v>599</v>
      </c>
      <c r="F1182" s="83" t="s">
        <v>54</v>
      </c>
      <c r="G1182" s="66"/>
      <c r="H1182" s="66"/>
      <c r="I1182" s="118"/>
    </row>
    <row r="1183" spans="1:9" s="119" customFormat="1" ht="33" hidden="1" customHeight="1">
      <c r="A1183" s="85" t="s">
        <v>404</v>
      </c>
      <c r="B1183" s="117">
        <v>795</v>
      </c>
      <c r="C1183" s="83" t="s">
        <v>402</v>
      </c>
      <c r="D1183" s="83" t="s">
        <v>114</v>
      </c>
      <c r="E1183" s="83" t="s">
        <v>514</v>
      </c>
      <c r="F1183" s="83"/>
      <c r="G1183" s="66">
        <f t="shared" ref="G1183:H1185" si="55">G1184</f>
        <v>0</v>
      </c>
      <c r="H1183" s="66">
        <f t="shared" si="55"/>
        <v>0</v>
      </c>
      <c r="I1183" s="118"/>
    </row>
    <row r="1184" spans="1:9" s="119" customFormat="1" ht="33" hidden="1" customHeight="1">
      <c r="A1184" s="85" t="s">
        <v>576</v>
      </c>
      <c r="B1184" s="117">
        <v>795</v>
      </c>
      <c r="C1184" s="83" t="s">
        <v>402</v>
      </c>
      <c r="D1184" s="83" t="s">
        <v>114</v>
      </c>
      <c r="E1184" s="83" t="s">
        <v>588</v>
      </c>
      <c r="F1184" s="83"/>
      <c r="G1184" s="66">
        <f t="shared" si="55"/>
        <v>0</v>
      </c>
      <c r="H1184" s="66">
        <f t="shared" si="55"/>
        <v>0</v>
      </c>
      <c r="I1184" s="118"/>
    </row>
    <row r="1185" spans="1:9" s="119" customFormat="1" ht="33" hidden="1" customHeight="1">
      <c r="A1185" s="85" t="s">
        <v>380</v>
      </c>
      <c r="B1185" s="117">
        <v>795</v>
      </c>
      <c r="C1185" s="83" t="s">
        <v>402</v>
      </c>
      <c r="D1185" s="83" t="s">
        <v>114</v>
      </c>
      <c r="E1185" s="83" t="s">
        <v>588</v>
      </c>
      <c r="F1185" s="83" t="s">
        <v>381</v>
      </c>
      <c r="G1185" s="66">
        <f t="shared" si="55"/>
        <v>0</v>
      </c>
      <c r="H1185" s="66">
        <f t="shared" si="55"/>
        <v>0</v>
      </c>
      <c r="I1185" s="118"/>
    </row>
    <row r="1186" spans="1:9" s="119" customFormat="1" ht="33" hidden="1" customHeight="1">
      <c r="A1186" s="85" t="s">
        <v>409</v>
      </c>
      <c r="B1186" s="117">
        <v>795</v>
      </c>
      <c r="C1186" s="83" t="s">
        <v>402</v>
      </c>
      <c r="D1186" s="83" t="s">
        <v>114</v>
      </c>
      <c r="E1186" s="83" t="s">
        <v>588</v>
      </c>
      <c r="F1186" s="83" t="s">
        <v>410</v>
      </c>
      <c r="G1186" s="66"/>
      <c r="H1186" s="66"/>
      <c r="I1186" s="118"/>
    </row>
    <row r="1187" spans="1:9" s="119" customFormat="1" ht="33" hidden="1" customHeight="1">
      <c r="A1187" s="85"/>
      <c r="B1187" s="117"/>
      <c r="C1187" s="83"/>
      <c r="D1187" s="83"/>
      <c r="E1187" s="83"/>
      <c r="F1187" s="83"/>
      <c r="G1187" s="66"/>
      <c r="H1187" s="66"/>
      <c r="I1187" s="118"/>
    </row>
    <row r="1188" spans="1:9" s="119" customFormat="1" ht="63" customHeight="1">
      <c r="A1188" s="85" t="s">
        <v>137</v>
      </c>
      <c r="B1188" s="117">
        <v>795</v>
      </c>
      <c r="C1188" s="83" t="s">
        <v>402</v>
      </c>
      <c r="D1188" s="83" t="s">
        <v>114</v>
      </c>
      <c r="E1188" s="83" t="s">
        <v>136</v>
      </c>
      <c r="F1188" s="83"/>
      <c r="G1188" s="66">
        <f>G1189</f>
        <v>62602.77</v>
      </c>
      <c r="H1188" s="66">
        <f>H1189</f>
        <v>62602.77</v>
      </c>
      <c r="I1188" s="118"/>
    </row>
    <row r="1189" spans="1:9" ht="30.75" customHeight="1">
      <c r="A1189" s="85" t="s">
        <v>51</v>
      </c>
      <c r="B1189" s="117">
        <v>795</v>
      </c>
      <c r="C1189" s="83" t="s">
        <v>402</v>
      </c>
      <c r="D1189" s="83" t="s">
        <v>114</v>
      </c>
      <c r="E1189" s="83" t="s">
        <v>136</v>
      </c>
      <c r="F1189" s="83" t="s">
        <v>52</v>
      </c>
      <c r="G1189" s="66">
        <f>G1190</f>
        <v>62602.77</v>
      </c>
      <c r="H1189" s="66">
        <f>H1190</f>
        <v>62602.77</v>
      </c>
    </row>
    <row r="1190" spans="1:9" s="119" customFormat="1" ht="34.5" customHeight="1">
      <c r="A1190" s="85" t="s">
        <v>53</v>
      </c>
      <c r="B1190" s="117">
        <v>795</v>
      </c>
      <c r="C1190" s="83" t="s">
        <v>402</v>
      </c>
      <c r="D1190" s="83" t="s">
        <v>114</v>
      </c>
      <c r="E1190" s="83" t="s">
        <v>136</v>
      </c>
      <c r="F1190" s="83" t="s">
        <v>54</v>
      </c>
      <c r="G1190" s="66">
        <v>62602.77</v>
      </c>
      <c r="H1190" s="66">
        <v>62602.77</v>
      </c>
      <c r="I1190" s="118"/>
    </row>
    <row r="1191" spans="1:9" s="119" customFormat="1" ht="54" customHeight="1">
      <c r="A1191" s="85" t="s">
        <v>350</v>
      </c>
      <c r="B1191" s="117">
        <v>795</v>
      </c>
      <c r="C1191" s="83" t="s">
        <v>402</v>
      </c>
      <c r="D1191" s="83" t="s">
        <v>114</v>
      </c>
      <c r="E1191" s="83" t="s">
        <v>349</v>
      </c>
      <c r="F1191" s="83"/>
      <c r="G1191" s="66">
        <f>G1192+G1195</f>
        <v>7258747.5499999998</v>
      </c>
      <c r="H1191" s="66">
        <f>H1192+H1195</f>
        <v>7201511.0800000001</v>
      </c>
      <c r="I1191" s="118"/>
    </row>
    <row r="1192" spans="1:9" s="119" customFormat="1" ht="44.25" customHeight="1">
      <c r="A1192" s="85" t="s">
        <v>446</v>
      </c>
      <c r="B1192" s="117">
        <v>795</v>
      </c>
      <c r="C1192" s="83" t="s">
        <v>402</v>
      </c>
      <c r="D1192" s="83" t="s">
        <v>114</v>
      </c>
      <c r="E1192" s="83" t="s">
        <v>808</v>
      </c>
      <c r="F1192" s="83"/>
      <c r="G1192" s="66">
        <f>G1193</f>
        <v>6667476.5800000001</v>
      </c>
      <c r="H1192" s="66">
        <f>H1193</f>
        <v>6614645.9900000002</v>
      </c>
      <c r="I1192" s="118"/>
    </row>
    <row r="1193" spans="1:9" s="119" customFormat="1" ht="19.5" customHeight="1">
      <c r="A1193" s="85" t="s">
        <v>104</v>
      </c>
      <c r="B1193" s="117">
        <v>795</v>
      </c>
      <c r="C1193" s="83" t="s">
        <v>402</v>
      </c>
      <c r="D1193" s="83" t="s">
        <v>114</v>
      </c>
      <c r="E1193" s="83" t="s">
        <v>808</v>
      </c>
      <c r="F1193" s="83" t="s">
        <v>381</v>
      </c>
      <c r="G1193" s="66">
        <f>G1194</f>
        <v>6667476.5800000001</v>
      </c>
      <c r="H1193" s="66">
        <f>H1194</f>
        <v>6614645.9900000002</v>
      </c>
      <c r="I1193" s="118"/>
    </row>
    <row r="1194" spans="1:9" s="119" customFormat="1" ht="18" customHeight="1">
      <c r="A1194" s="85" t="s">
        <v>398</v>
      </c>
      <c r="B1194" s="117">
        <v>795</v>
      </c>
      <c r="C1194" s="83" t="s">
        <v>402</v>
      </c>
      <c r="D1194" s="83" t="s">
        <v>114</v>
      </c>
      <c r="E1194" s="83" t="s">
        <v>808</v>
      </c>
      <c r="F1194" s="83" t="s">
        <v>399</v>
      </c>
      <c r="G1194" s="66">
        <v>6667476.5800000001</v>
      </c>
      <c r="H1194" s="66">
        <v>6614645.9900000002</v>
      </c>
      <c r="I1194" s="118"/>
    </row>
    <row r="1195" spans="1:9" s="119" customFormat="1" ht="33" customHeight="1">
      <c r="A1195" s="85" t="s">
        <v>810</v>
      </c>
      <c r="B1195" s="117">
        <v>793</v>
      </c>
      <c r="C1195" s="83" t="s">
        <v>402</v>
      </c>
      <c r="D1195" s="83" t="s">
        <v>114</v>
      </c>
      <c r="E1195" s="83" t="s">
        <v>809</v>
      </c>
      <c r="F1195" s="83"/>
      <c r="G1195" s="66">
        <f>G1196</f>
        <v>591270.97</v>
      </c>
      <c r="H1195" s="66">
        <f>H1196</f>
        <v>586865.09</v>
      </c>
      <c r="I1195" s="118"/>
    </row>
    <row r="1196" spans="1:9" s="119" customFormat="1" ht="18.75" customHeight="1">
      <c r="A1196" s="85" t="s">
        <v>104</v>
      </c>
      <c r="B1196" s="117">
        <v>793</v>
      </c>
      <c r="C1196" s="83" t="s">
        <v>402</v>
      </c>
      <c r="D1196" s="83" t="s">
        <v>114</v>
      </c>
      <c r="E1196" s="83" t="s">
        <v>809</v>
      </c>
      <c r="F1196" s="83" t="s">
        <v>381</v>
      </c>
      <c r="G1196" s="66">
        <f>G1197</f>
        <v>591270.97</v>
      </c>
      <c r="H1196" s="66">
        <f>H1197</f>
        <v>586865.09</v>
      </c>
      <c r="I1196" s="118"/>
    </row>
    <row r="1197" spans="1:9" s="119" customFormat="1" ht="18.75" customHeight="1">
      <c r="A1197" s="85" t="s">
        <v>398</v>
      </c>
      <c r="B1197" s="117">
        <v>793</v>
      </c>
      <c r="C1197" s="83" t="s">
        <v>402</v>
      </c>
      <c r="D1197" s="83" t="s">
        <v>114</v>
      </c>
      <c r="E1197" s="83" t="s">
        <v>809</v>
      </c>
      <c r="F1197" s="83" t="s">
        <v>399</v>
      </c>
      <c r="G1197" s="66">
        <v>591270.97</v>
      </c>
      <c r="H1197" s="66">
        <v>586865.09</v>
      </c>
      <c r="I1197" s="118"/>
    </row>
    <row r="1198" spans="1:9" ht="30.75" customHeight="1">
      <c r="A1198" s="85" t="s">
        <v>397</v>
      </c>
      <c r="B1198" s="117">
        <v>795</v>
      </c>
      <c r="C1198" s="83" t="s">
        <v>402</v>
      </c>
      <c r="D1198" s="83" t="s">
        <v>114</v>
      </c>
      <c r="E1198" s="83" t="s">
        <v>509</v>
      </c>
      <c r="F1198" s="83"/>
      <c r="G1198" s="66">
        <f>G1199</f>
        <v>462918.65</v>
      </c>
      <c r="H1198" s="66">
        <f>H1199</f>
        <v>352309.07</v>
      </c>
    </row>
    <row r="1199" spans="1:9" ht="30.75" customHeight="1">
      <c r="A1199" s="85" t="s">
        <v>397</v>
      </c>
      <c r="B1199" s="117">
        <v>795</v>
      </c>
      <c r="C1199" s="83" t="s">
        <v>402</v>
      </c>
      <c r="D1199" s="83" t="s">
        <v>114</v>
      </c>
      <c r="E1199" s="83" t="s">
        <v>599</v>
      </c>
      <c r="F1199" s="83"/>
      <c r="G1199" s="66">
        <f>G1202+G1200</f>
        <v>462918.65</v>
      </c>
      <c r="H1199" s="66">
        <f>H1202+H1200</f>
        <v>352309.07</v>
      </c>
    </row>
    <row r="1200" spans="1:9" s="73" customFormat="1" ht="38.25" customHeight="1">
      <c r="A1200" s="85" t="s">
        <v>51</v>
      </c>
      <c r="B1200" s="117">
        <v>795</v>
      </c>
      <c r="C1200" s="83" t="s">
        <v>402</v>
      </c>
      <c r="D1200" s="83" t="s">
        <v>114</v>
      </c>
      <c r="E1200" s="83" t="s">
        <v>599</v>
      </c>
      <c r="F1200" s="83" t="s">
        <v>52</v>
      </c>
      <c r="G1200" s="66">
        <f>G1201</f>
        <v>352177.75</v>
      </c>
      <c r="H1200" s="66">
        <f>H1201</f>
        <v>241568.17</v>
      </c>
      <c r="I1200" s="72"/>
    </row>
    <row r="1201" spans="1:9" s="73" customFormat="1" ht="38.25" customHeight="1">
      <c r="A1201" s="85" t="s">
        <v>53</v>
      </c>
      <c r="B1201" s="117">
        <v>795</v>
      </c>
      <c r="C1201" s="83" t="s">
        <v>402</v>
      </c>
      <c r="D1201" s="83" t="s">
        <v>114</v>
      </c>
      <c r="E1201" s="83" t="s">
        <v>599</v>
      </c>
      <c r="F1201" s="83" t="s">
        <v>54</v>
      </c>
      <c r="G1201" s="66">
        <v>352177.75</v>
      </c>
      <c r="H1201" s="66">
        <v>241568.17</v>
      </c>
      <c r="I1201" s="72"/>
    </row>
    <row r="1202" spans="1:9" ht="30.75" customHeight="1">
      <c r="A1202" s="85" t="s">
        <v>380</v>
      </c>
      <c r="B1202" s="117">
        <v>795</v>
      </c>
      <c r="C1202" s="83" t="s">
        <v>402</v>
      </c>
      <c r="D1202" s="83" t="s">
        <v>114</v>
      </c>
      <c r="E1202" s="83" t="s">
        <v>599</v>
      </c>
      <c r="F1202" s="83" t="s">
        <v>381</v>
      </c>
      <c r="G1202" s="66">
        <f>G1203</f>
        <v>110740.9</v>
      </c>
      <c r="H1202" s="66">
        <f>H1203</f>
        <v>110740.9</v>
      </c>
    </row>
    <row r="1203" spans="1:9" ht="30.75" customHeight="1">
      <c r="A1203" s="85" t="s">
        <v>409</v>
      </c>
      <c r="B1203" s="117">
        <v>795</v>
      </c>
      <c r="C1203" s="83" t="s">
        <v>402</v>
      </c>
      <c r="D1203" s="83" t="s">
        <v>114</v>
      </c>
      <c r="E1203" s="83" t="s">
        <v>599</v>
      </c>
      <c r="F1203" s="83" t="s">
        <v>410</v>
      </c>
      <c r="G1203" s="66">
        <v>110740.9</v>
      </c>
      <c r="H1203" s="66">
        <v>110740.9</v>
      </c>
    </row>
    <row r="1204" spans="1:9" s="110" customFormat="1" ht="22.5" customHeight="1">
      <c r="A1204" s="97" t="s">
        <v>2</v>
      </c>
      <c r="B1204" s="80">
        <v>795</v>
      </c>
      <c r="C1204" s="99" t="s">
        <v>385</v>
      </c>
      <c r="D1204" s="99"/>
      <c r="E1204" s="99"/>
      <c r="F1204" s="99"/>
      <c r="G1204" s="100">
        <f t="shared" ref="G1204:H1206" si="56">G1205</f>
        <v>8511.5</v>
      </c>
      <c r="H1204" s="100">
        <f t="shared" si="56"/>
        <v>8511.5</v>
      </c>
      <c r="I1204" s="109"/>
    </row>
    <row r="1205" spans="1:9" s="73" customFormat="1" ht="24.75" customHeight="1">
      <c r="A1205" s="85" t="s">
        <v>743</v>
      </c>
      <c r="B1205" s="117">
        <v>795</v>
      </c>
      <c r="C1205" s="83" t="s">
        <v>385</v>
      </c>
      <c r="D1205" s="83" t="s">
        <v>402</v>
      </c>
      <c r="E1205" s="83"/>
      <c r="F1205" s="83"/>
      <c r="G1205" s="66">
        <f t="shared" si="56"/>
        <v>8511.5</v>
      </c>
      <c r="H1205" s="66">
        <f t="shared" si="56"/>
        <v>8511.5</v>
      </c>
      <c r="I1205" s="72"/>
    </row>
    <row r="1206" spans="1:9" s="73" customFormat="1" ht="38.25" customHeight="1">
      <c r="A1206" s="85" t="s">
        <v>192</v>
      </c>
      <c r="B1206" s="117">
        <v>795</v>
      </c>
      <c r="C1206" s="83" t="s">
        <v>385</v>
      </c>
      <c r="D1206" s="83" t="s">
        <v>402</v>
      </c>
      <c r="E1206" s="83" t="s">
        <v>557</v>
      </c>
      <c r="F1206" s="83"/>
      <c r="G1206" s="66">
        <f t="shared" si="56"/>
        <v>8511.5</v>
      </c>
      <c r="H1206" s="66">
        <f t="shared" si="56"/>
        <v>8511.5</v>
      </c>
      <c r="I1206" s="72"/>
    </row>
    <row r="1207" spans="1:9" s="73" customFormat="1" ht="26.25" customHeight="1">
      <c r="A1207" s="85" t="s">
        <v>285</v>
      </c>
      <c r="B1207" s="117">
        <v>795</v>
      </c>
      <c r="C1207" s="83" t="s">
        <v>385</v>
      </c>
      <c r="D1207" s="83" t="s">
        <v>402</v>
      </c>
      <c r="E1207" s="83" t="s">
        <v>619</v>
      </c>
      <c r="F1207" s="83"/>
      <c r="G1207" s="66">
        <f>G1209</f>
        <v>8511.5</v>
      </c>
      <c r="H1207" s="66">
        <f>H1209</f>
        <v>8511.5</v>
      </c>
      <c r="I1207" s="72"/>
    </row>
    <row r="1208" spans="1:9" s="73" customFormat="1" ht="32.25" customHeight="1">
      <c r="A1208" s="85" t="s">
        <v>51</v>
      </c>
      <c r="B1208" s="117">
        <v>795</v>
      </c>
      <c r="C1208" s="83" t="s">
        <v>385</v>
      </c>
      <c r="D1208" s="83" t="s">
        <v>402</v>
      </c>
      <c r="E1208" s="83" t="s">
        <v>619</v>
      </c>
      <c r="F1208" s="83" t="s">
        <v>52</v>
      </c>
      <c r="G1208" s="66">
        <f>G1209</f>
        <v>8511.5</v>
      </c>
      <c r="H1208" s="66">
        <f>H1209</f>
        <v>8511.5</v>
      </c>
      <c r="I1208" s="72"/>
    </row>
    <row r="1209" spans="1:9" s="73" customFormat="1" ht="32.25" customHeight="1">
      <c r="A1209" s="85" t="s">
        <v>53</v>
      </c>
      <c r="B1209" s="117">
        <v>795</v>
      </c>
      <c r="C1209" s="83" t="s">
        <v>385</v>
      </c>
      <c r="D1209" s="83" t="s">
        <v>402</v>
      </c>
      <c r="E1209" s="83" t="s">
        <v>619</v>
      </c>
      <c r="F1209" s="83" t="s">
        <v>54</v>
      </c>
      <c r="G1209" s="66">
        <f>100000-91488.5</f>
        <v>8511.5</v>
      </c>
      <c r="H1209" s="66">
        <f>100000-91488.5</f>
        <v>8511.5</v>
      </c>
      <c r="I1209" s="72"/>
    </row>
    <row r="1210" spans="1:9" s="73" customFormat="1" ht="20.25" hidden="1" customHeight="1">
      <c r="A1210" s="171" t="s">
        <v>36</v>
      </c>
      <c r="B1210" s="80">
        <v>795</v>
      </c>
      <c r="C1210" s="99" t="s">
        <v>37</v>
      </c>
      <c r="D1210" s="99"/>
      <c r="E1210" s="99"/>
      <c r="F1210" s="99"/>
      <c r="G1210" s="100">
        <f>G1211</f>
        <v>0</v>
      </c>
      <c r="H1210" s="100">
        <f>H1211</f>
        <v>0</v>
      </c>
      <c r="I1210" s="72"/>
    </row>
    <row r="1211" spans="1:9" hidden="1">
      <c r="A1211" s="85" t="s">
        <v>38</v>
      </c>
      <c r="B1211" s="117">
        <v>795</v>
      </c>
      <c r="C1211" s="83" t="s">
        <v>37</v>
      </c>
      <c r="D1211" s="83" t="s">
        <v>39</v>
      </c>
      <c r="E1211" s="83"/>
      <c r="F1211" s="83"/>
      <c r="G1211" s="66">
        <f>G1212</f>
        <v>0</v>
      </c>
      <c r="H1211" s="66">
        <f>H1212</f>
        <v>0</v>
      </c>
    </row>
    <row r="1212" spans="1:9" ht="60" hidden="1" customHeight="1">
      <c r="A1212" s="85" t="s">
        <v>167</v>
      </c>
      <c r="B1212" s="117">
        <v>795</v>
      </c>
      <c r="C1212" s="83" t="s">
        <v>37</v>
      </c>
      <c r="D1212" s="83" t="s">
        <v>39</v>
      </c>
      <c r="E1212" s="83" t="s">
        <v>482</v>
      </c>
      <c r="F1212" s="83"/>
      <c r="G1212" s="66">
        <f>G1213+G1218</f>
        <v>0</v>
      </c>
      <c r="H1212" s="66">
        <f>H1213+H1218</f>
        <v>0</v>
      </c>
    </row>
    <row r="1213" spans="1:9" ht="25.5" hidden="1">
      <c r="A1213" s="85" t="s">
        <v>644</v>
      </c>
      <c r="B1213" s="117">
        <v>795</v>
      </c>
      <c r="C1213" s="83" t="s">
        <v>37</v>
      </c>
      <c r="D1213" s="83" t="s">
        <v>39</v>
      </c>
      <c r="E1213" s="83" t="s">
        <v>633</v>
      </c>
      <c r="F1213" s="83"/>
      <c r="G1213" s="66">
        <f>G1214</f>
        <v>0</v>
      </c>
      <c r="H1213" s="66">
        <f>H1214</f>
        <v>0</v>
      </c>
    </row>
    <row r="1214" spans="1:9" ht="38.25" hidden="1">
      <c r="A1214" s="85" t="s">
        <v>732</v>
      </c>
      <c r="B1214" s="117">
        <v>795</v>
      </c>
      <c r="C1214" s="83" t="s">
        <v>37</v>
      </c>
      <c r="D1214" s="83" t="s">
        <v>39</v>
      </c>
      <c r="E1214" s="83" t="s">
        <v>633</v>
      </c>
      <c r="F1214" s="83" t="s">
        <v>733</v>
      </c>
      <c r="G1214" s="66">
        <f>G1215</f>
        <v>0</v>
      </c>
      <c r="H1214" s="66">
        <f>H1215</f>
        <v>0</v>
      </c>
    </row>
    <row r="1215" spans="1:9" hidden="1">
      <c r="A1215" s="85" t="s">
        <v>736</v>
      </c>
      <c r="B1215" s="117">
        <v>795</v>
      </c>
      <c r="C1215" s="83" t="s">
        <v>37</v>
      </c>
      <c r="D1215" s="83" t="s">
        <v>39</v>
      </c>
      <c r="E1215" s="83" t="s">
        <v>633</v>
      </c>
      <c r="F1215" s="83" t="s">
        <v>737</v>
      </c>
      <c r="G1215" s="66"/>
      <c r="H1215" s="66"/>
    </row>
    <row r="1216" spans="1:9" ht="51" hidden="1">
      <c r="A1216" s="85" t="s">
        <v>635</v>
      </c>
      <c r="B1216" s="117">
        <v>795</v>
      </c>
      <c r="C1216" s="83" t="s">
        <v>37</v>
      </c>
      <c r="D1216" s="83" t="s">
        <v>39</v>
      </c>
      <c r="E1216" s="83" t="s">
        <v>634</v>
      </c>
      <c r="F1216" s="83"/>
      <c r="G1216" s="66">
        <f>G1217</f>
        <v>0</v>
      </c>
      <c r="H1216" s="66">
        <f>H1217</f>
        <v>0</v>
      </c>
    </row>
    <row r="1217" spans="1:16" ht="38.25" hidden="1">
      <c r="A1217" s="85" t="s">
        <v>732</v>
      </c>
      <c r="B1217" s="117">
        <v>795</v>
      </c>
      <c r="C1217" s="83" t="s">
        <v>37</v>
      </c>
      <c r="D1217" s="83" t="s">
        <v>39</v>
      </c>
      <c r="E1217" s="83" t="s">
        <v>634</v>
      </c>
      <c r="F1217" s="83" t="s">
        <v>733</v>
      </c>
      <c r="G1217" s="66">
        <f>G1218</f>
        <v>0</v>
      </c>
      <c r="H1217" s="66">
        <f>H1218</f>
        <v>0</v>
      </c>
    </row>
    <row r="1218" spans="1:16" hidden="1">
      <c r="A1218" s="85" t="s">
        <v>736</v>
      </c>
      <c r="B1218" s="117">
        <v>795</v>
      </c>
      <c r="C1218" s="83" t="s">
        <v>37</v>
      </c>
      <c r="D1218" s="83" t="s">
        <v>39</v>
      </c>
      <c r="E1218" s="83" t="s">
        <v>634</v>
      </c>
      <c r="F1218" s="83" t="s">
        <v>737</v>
      </c>
      <c r="G1218" s="66">
        <f>1000000-1000000</f>
        <v>0</v>
      </c>
      <c r="H1218" s="66">
        <f>1000000-1000000</f>
        <v>0</v>
      </c>
    </row>
    <row r="1219" spans="1:16" s="110" customFormat="1">
      <c r="A1219" s="193" t="s">
        <v>122</v>
      </c>
      <c r="B1219" s="80"/>
      <c r="C1219" s="99"/>
      <c r="D1219" s="99"/>
      <c r="E1219" s="99"/>
      <c r="F1219" s="99"/>
      <c r="G1219" s="100">
        <f>G1018+G1116+G1211+G1204+G1023</f>
        <v>53895161.25999999</v>
      </c>
      <c r="H1219" s="100">
        <f>H1018+H1116+H1211+H1204+H1023</f>
        <v>43688705.829999998</v>
      </c>
      <c r="I1219" s="109"/>
    </row>
    <row r="1220" spans="1:16" s="110" customFormat="1">
      <c r="A1220" s="200" t="s">
        <v>776</v>
      </c>
      <c r="B1220" s="80"/>
      <c r="C1220" s="80"/>
      <c r="D1220" s="80"/>
      <c r="E1220" s="80"/>
      <c r="F1220" s="80"/>
      <c r="G1220" s="160">
        <f>G294+G331+G538+G620+G976+G1015+G1219</f>
        <v>1195577462</v>
      </c>
      <c r="H1220" s="160">
        <f>H294+H331+H538+H620+H976+H1015+H1219</f>
        <v>1184359518.75</v>
      </c>
      <c r="I1220" s="109"/>
    </row>
    <row r="1225" spans="1:16">
      <c r="P1225" s="69"/>
    </row>
  </sheetData>
  <mergeCells count="10">
    <mergeCell ref="G1:H1"/>
    <mergeCell ref="G2:H2"/>
    <mergeCell ref="C4:C5"/>
    <mergeCell ref="A3:H3"/>
    <mergeCell ref="A4:A5"/>
    <mergeCell ref="B4:B5"/>
    <mergeCell ref="F4:F5"/>
    <mergeCell ref="D4:D5"/>
    <mergeCell ref="E4:E5"/>
    <mergeCell ref="G4:H4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1083" max="7" man="1"/>
    <brk id="1125" max="7" man="1"/>
    <brk id="1224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H1183"/>
  <sheetViews>
    <sheetView tabSelected="1" view="pageBreakPreview" topLeftCell="A17" zoomScaleSheetLayoutView="100" workbookViewId="0">
      <selection activeCell="G25" sqref="G25"/>
    </sheetView>
  </sheetViews>
  <sheetFormatPr defaultRowHeight="12.75"/>
  <cols>
    <col min="1" max="1" width="39.5703125" style="70" customWidth="1"/>
    <col min="2" max="2" width="6.85546875" style="67" hidden="1" customWidth="1"/>
    <col min="3" max="3" width="4.5703125" style="67" hidden="1" customWidth="1"/>
    <col min="4" max="4" width="4.7109375" style="67" hidden="1" customWidth="1"/>
    <col min="5" max="5" width="17.28515625" style="67" customWidth="1"/>
    <col min="6" max="6" width="7.140625" style="67" customWidth="1"/>
    <col min="7" max="7" width="17.85546875" style="163" customWidth="1"/>
    <col min="8" max="8" width="15.140625" style="69" hidden="1" customWidth="1"/>
    <col min="9" max="9" width="18.42578125" style="70" hidden="1" customWidth="1"/>
    <col min="10" max="11" width="12.85546875" style="70" hidden="1" customWidth="1"/>
    <col min="12" max="12" width="0" style="70" hidden="1" customWidth="1"/>
    <col min="13" max="13" width="13.85546875" style="70" hidden="1" customWidth="1"/>
    <col min="14" max="14" width="17.140625" style="70" hidden="1" customWidth="1"/>
    <col min="15" max="19" width="0" style="70" hidden="1" customWidth="1"/>
    <col min="20" max="20" width="10" style="70" hidden="1" customWidth="1"/>
    <col min="21" max="30" width="0" style="70" hidden="1" customWidth="1"/>
    <col min="31" max="31" width="19.5703125" style="70" customWidth="1"/>
    <col min="32" max="32" width="10.140625" style="70" bestFit="1" customWidth="1"/>
    <col min="33" max="16384" width="9.140625" style="70"/>
  </cols>
  <sheetData>
    <row r="1" spans="5:15" ht="15.75" hidden="1" customHeight="1">
      <c r="G1" s="68" t="s">
        <v>205</v>
      </c>
      <c r="N1" s="71"/>
      <c r="O1" s="71"/>
    </row>
    <row r="2" spans="5:15" ht="32.25" hidden="1" customHeight="1">
      <c r="E2" s="229" t="s">
        <v>206</v>
      </c>
      <c r="F2" s="229"/>
      <c r="G2" s="229"/>
      <c r="N2" s="71"/>
      <c r="O2" s="71"/>
    </row>
    <row r="3" spans="5:15" ht="15" hidden="1" customHeight="1">
      <c r="G3" s="68" t="s">
        <v>205</v>
      </c>
      <c r="N3" s="71"/>
      <c r="O3" s="71"/>
    </row>
    <row r="4" spans="5:15" ht="30" hidden="1" customHeight="1">
      <c r="E4" s="229" t="s">
        <v>207</v>
      </c>
      <c r="F4" s="229"/>
      <c r="G4" s="229"/>
      <c r="N4" s="71"/>
      <c r="O4" s="71"/>
    </row>
    <row r="5" spans="5:15" ht="15.75" hidden="1" customHeight="1">
      <c r="G5" s="68" t="s">
        <v>205</v>
      </c>
      <c r="N5" s="71"/>
      <c r="O5" s="71"/>
    </row>
    <row r="6" spans="5:15" ht="27.75" hidden="1" customHeight="1">
      <c r="E6" s="229" t="s">
        <v>208</v>
      </c>
      <c r="F6" s="229"/>
      <c r="G6" s="229"/>
      <c r="N6" s="71"/>
      <c r="O6" s="71"/>
    </row>
    <row r="7" spans="5:15" ht="15" hidden="1" customHeight="1">
      <c r="G7" s="68" t="s">
        <v>205</v>
      </c>
      <c r="N7" s="71"/>
      <c r="O7" s="71"/>
    </row>
    <row r="8" spans="5:15" ht="28.5" hidden="1" customHeight="1">
      <c r="E8" s="229" t="s">
        <v>209</v>
      </c>
      <c r="F8" s="229"/>
      <c r="G8" s="229"/>
      <c r="N8" s="71"/>
      <c r="O8" s="71"/>
    </row>
    <row r="9" spans="5:15" ht="55.5" hidden="1" customHeight="1">
      <c r="E9" s="229" t="s">
        <v>210</v>
      </c>
      <c r="F9" s="230"/>
      <c r="G9" s="230"/>
      <c r="N9" s="71"/>
      <c r="O9" s="71"/>
    </row>
    <row r="10" spans="5:15" ht="14.25" hidden="1" customHeight="1">
      <c r="G10" s="68" t="s">
        <v>211</v>
      </c>
      <c r="N10" s="71"/>
      <c r="O10" s="71"/>
    </row>
    <row r="11" spans="5:15" ht="30.75" hidden="1" customHeight="1">
      <c r="E11" s="229" t="s">
        <v>212</v>
      </c>
      <c r="F11" s="229"/>
      <c r="G11" s="229"/>
      <c r="N11" s="71"/>
      <c r="O11" s="71"/>
    </row>
    <row r="12" spans="5:15" ht="13.5" hidden="1" customHeight="1">
      <c r="G12" s="68" t="s">
        <v>211</v>
      </c>
      <c r="N12" s="71"/>
      <c r="O12" s="71"/>
    </row>
    <row r="13" spans="5:15" ht="27.75" hidden="1" customHeight="1">
      <c r="E13" s="229" t="s">
        <v>213</v>
      </c>
      <c r="F13" s="229"/>
      <c r="G13" s="229"/>
      <c r="N13" s="71"/>
      <c r="O13" s="71"/>
    </row>
    <row r="14" spans="5:15" ht="16.5" hidden="1" customHeight="1">
      <c r="G14" s="68" t="s">
        <v>214</v>
      </c>
      <c r="N14" s="71"/>
      <c r="O14" s="71"/>
    </row>
    <row r="15" spans="5:15" ht="33" hidden="1" customHeight="1">
      <c r="E15" s="229" t="s">
        <v>215</v>
      </c>
      <c r="F15" s="229"/>
      <c r="G15" s="229"/>
      <c r="N15" s="71"/>
      <c r="O15" s="71"/>
    </row>
    <row r="16" spans="5:15" ht="15" hidden="1" customHeight="1">
      <c r="G16" s="68" t="s">
        <v>721</v>
      </c>
      <c r="N16" s="71"/>
      <c r="O16" s="71"/>
    </row>
    <row r="17" spans="1:34" ht="1.5" customHeight="1">
      <c r="E17" s="229" t="s">
        <v>216</v>
      </c>
      <c r="F17" s="230"/>
      <c r="G17" s="230"/>
      <c r="N17" s="71"/>
      <c r="O17" s="71"/>
    </row>
    <row r="18" spans="1:34" s="1" customFormat="1" ht="14.25" customHeight="1">
      <c r="B18" s="35"/>
      <c r="C18" s="65"/>
      <c r="H18" s="2"/>
      <c r="AB18" s="213" t="s">
        <v>850</v>
      </c>
      <c r="AC18" s="213"/>
      <c r="AD18" s="213"/>
      <c r="AE18" s="213"/>
    </row>
    <row r="19" spans="1:34" s="1" customFormat="1" ht="53.25" customHeight="1">
      <c r="C19" s="35"/>
      <c r="D19" s="212"/>
      <c r="E19" s="212"/>
      <c r="F19" s="212"/>
      <c r="G19" s="212"/>
      <c r="H19" s="212"/>
      <c r="K19" s="57"/>
      <c r="L19" s="56"/>
      <c r="M19" s="56"/>
      <c r="AE19" s="208" t="s">
        <v>851</v>
      </c>
    </row>
    <row r="20" spans="1:34" ht="61.5" customHeight="1">
      <c r="A20" s="226" t="s">
        <v>848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</row>
    <row r="21" spans="1:34" ht="14.25" hidden="1" customHeight="1">
      <c r="G21" s="68"/>
    </row>
    <row r="22" spans="1:34" s="73" customFormat="1" ht="23.25" customHeight="1">
      <c r="A22" s="223" t="s">
        <v>20</v>
      </c>
      <c r="B22" s="220" t="s">
        <v>21</v>
      </c>
      <c r="C22" s="220" t="s">
        <v>22</v>
      </c>
      <c r="D22" s="220" t="s">
        <v>23</v>
      </c>
      <c r="E22" s="220" t="s">
        <v>24</v>
      </c>
      <c r="F22" s="220" t="s">
        <v>25</v>
      </c>
      <c r="G22" s="227" t="s">
        <v>838</v>
      </c>
      <c r="H22" s="72"/>
      <c r="AE22" s="227" t="s">
        <v>839</v>
      </c>
    </row>
    <row r="23" spans="1:34" s="73" customFormat="1" ht="69.75" customHeight="1">
      <c r="A23" s="223"/>
      <c r="B23" s="221"/>
      <c r="C23" s="221"/>
      <c r="D23" s="221"/>
      <c r="E23" s="221"/>
      <c r="F23" s="221"/>
      <c r="G23" s="228"/>
      <c r="H23" s="72"/>
      <c r="AE23" s="228"/>
    </row>
    <row r="24" spans="1:34" s="77" customFormat="1" ht="23.25" customHeight="1">
      <c r="A24" s="231" t="s">
        <v>217</v>
      </c>
      <c r="B24" s="232"/>
      <c r="C24" s="232"/>
      <c r="D24" s="232"/>
      <c r="E24" s="233"/>
      <c r="F24" s="74"/>
      <c r="G24" s="234">
        <f>G53+G78+G104+G135+G152+G262+G277+G414+G428+G594+G634+G645+G691+G696+G705+G710+G778+G807+G868+G25+G424+G797+G407</f>
        <v>1141481778.9200001</v>
      </c>
      <c r="H24" s="235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4">
        <f>AE53+AE78+AE104+AE135+AE152+AE262+AE277+AE414+AE428+AE594+AE634+AE645+AE691+AE696+AE705+AE710+AE778+AE807+AE868+AE25+AE424+AE797+AE407</f>
        <v>1131182537.6299999</v>
      </c>
    </row>
    <row r="25" spans="1:34" s="77" customFormat="1" ht="42" customHeight="1">
      <c r="A25" s="78" t="s">
        <v>669</v>
      </c>
      <c r="B25" s="79"/>
      <c r="C25" s="79"/>
      <c r="D25" s="79"/>
      <c r="E25" s="80" t="s">
        <v>218</v>
      </c>
      <c r="F25" s="74"/>
      <c r="G25" s="81">
        <f>G35+G41+G44+G47+G50</f>
        <v>23093505</v>
      </c>
      <c r="H25" s="76"/>
      <c r="N25" s="77">
        <v>64921</v>
      </c>
      <c r="AE25" s="81">
        <f>AE35+AE41+AE44+AE47+AE50</f>
        <v>23093505</v>
      </c>
      <c r="AH25" s="88"/>
    </row>
    <row r="26" spans="1:34" s="77" customFormat="1" ht="102" hidden="1" customHeight="1">
      <c r="A26" s="82" t="s">
        <v>585</v>
      </c>
      <c r="B26" s="79"/>
      <c r="C26" s="79"/>
      <c r="D26" s="79"/>
      <c r="E26" s="83" t="s">
        <v>584</v>
      </c>
      <c r="F26" s="74"/>
      <c r="G26" s="84">
        <f>G27</f>
        <v>22600390</v>
      </c>
      <c r="H26" s="76"/>
      <c r="AE26" s="84">
        <f>AE27</f>
        <v>0</v>
      </c>
      <c r="AH26" s="88"/>
    </row>
    <row r="27" spans="1:34" s="88" customFormat="1" ht="30.75" hidden="1" customHeight="1">
      <c r="A27" s="85" t="s">
        <v>369</v>
      </c>
      <c r="B27" s="86">
        <v>757</v>
      </c>
      <c r="C27" s="83" t="s">
        <v>113</v>
      </c>
      <c r="D27" s="83" t="s">
        <v>114</v>
      </c>
      <c r="E27" s="83" t="s">
        <v>584</v>
      </c>
      <c r="F27" s="83" t="s">
        <v>370</v>
      </c>
      <c r="G27" s="66">
        <f>G28</f>
        <v>22600390</v>
      </c>
      <c r="H27" s="87"/>
      <c r="AE27" s="66">
        <f>AE28</f>
        <v>0</v>
      </c>
    </row>
    <row r="28" spans="1:34" s="88" customFormat="1" ht="30.75" hidden="1" customHeight="1">
      <c r="A28" s="85" t="s">
        <v>371</v>
      </c>
      <c r="B28" s="86">
        <v>757</v>
      </c>
      <c r="C28" s="83" t="s">
        <v>113</v>
      </c>
      <c r="D28" s="83" t="s">
        <v>114</v>
      </c>
      <c r="E28" s="83" t="s">
        <v>584</v>
      </c>
      <c r="F28" s="83" t="s">
        <v>372</v>
      </c>
      <c r="G28" s="66">
        <f>'Прилож 7'!H268</f>
        <v>22600390</v>
      </c>
      <c r="H28" s="87"/>
      <c r="AE28" s="66">
        <f>'Прилож 7'!AF268</f>
        <v>0</v>
      </c>
    </row>
    <row r="29" spans="1:34" s="88" customFormat="1" ht="76.5" hidden="1" customHeight="1">
      <c r="A29" s="89" t="s">
        <v>66</v>
      </c>
      <c r="B29" s="86">
        <v>757</v>
      </c>
      <c r="C29" s="83" t="s">
        <v>113</v>
      </c>
      <c r="D29" s="83" t="s">
        <v>114</v>
      </c>
      <c r="E29" s="83" t="s">
        <v>65</v>
      </c>
      <c r="F29" s="83"/>
      <c r="G29" s="66" t="e">
        <f>G30</f>
        <v>#REF!</v>
      </c>
      <c r="H29" s="87"/>
      <c r="AE29" s="66" t="e">
        <f>AE30</f>
        <v>#REF!</v>
      </c>
    </row>
    <row r="30" spans="1:34" s="88" customFormat="1" ht="30.75" hidden="1" customHeight="1">
      <c r="A30" s="85" t="s">
        <v>369</v>
      </c>
      <c r="B30" s="86">
        <v>757</v>
      </c>
      <c r="C30" s="83" t="s">
        <v>113</v>
      </c>
      <c r="D30" s="83" t="s">
        <v>114</v>
      </c>
      <c r="E30" s="83" t="s">
        <v>584</v>
      </c>
      <c r="F30" s="83" t="s">
        <v>370</v>
      </c>
      <c r="G30" s="66" t="e">
        <f>G31</f>
        <v>#REF!</v>
      </c>
      <c r="H30" s="87"/>
      <c r="AE30" s="66" t="e">
        <f>AE31</f>
        <v>#REF!</v>
      </c>
    </row>
    <row r="31" spans="1:34" s="88" customFormat="1" ht="30.75" hidden="1" customHeight="1">
      <c r="A31" s="85" t="s">
        <v>371</v>
      </c>
      <c r="B31" s="86">
        <v>757</v>
      </c>
      <c r="C31" s="83" t="s">
        <v>113</v>
      </c>
      <c r="D31" s="83" t="s">
        <v>114</v>
      </c>
      <c r="E31" s="83" t="s">
        <v>584</v>
      </c>
      <c r="F31" s="83" t="s">
        <v>372</v>
      </c>
      <c r="G31" s="66" t="e">
        <f>'Прилож 7'!#REF!</f>
        <v>#REF!</v>
      </c>
      <c r="H31" s="87"/>
      <c r="AE31" s="66" t="e">
        <f>'Прилож 7'!#REF!</f>
        <v>#REF!</v>
      </c>
    </row>
    <row r="32" spans="1:34" s="88" customFormat="1" ht="108.75" hidden="1" customHeight="1">
      <c r="A32" s="85" t="s">
        <v>583</v>
      </c>
      <c r="B32" s="86"/>
      <c r="C32" s="83"/>
      <c r="D32" s="83"/>
      <c r="E32" s="83" t="s">
        <v>582</v>
      </c>
      <c r="F32" s="83"/>
      <c r="G32" s="66">
        <f>G33</f>
        <v>350370</v>
      </c>
      <c r="H32" s="87"/>
      <c r="AE32" s="66">
        <f>AE33</f>
        <v>0</v>
      </c>
    </row>
    <row r="33" spans="1:34" s="88" customFormat="1" ht="30.75" hidden="1" customHeight="1">
      <c r="A33" s="85" t="s">
        <v>369</v>
      </c>
      <c r="B33" s="86">
        <v>757</v>
      </c>
      <c r="C33" s="83" t="s">
        <v>113</v>
      </c>
      <c r="D33" s="83" t="s">
        <v>114</v>
      </c>
      <c r="E33" s="83" t="s">
        <v>582</v>
      </c>
      <c r="F33" s="83" t="s">
        <v>370</v>
      </c>
      <c r="G33" s="66">
        <f>G34</f>
        <v>350370</v>
      </c>
      <c r="H33" s="87"/>
      <c r="AE33" s="66">
        <f>AE34</f>
        <v>0</v>
      </c>
      <c r="AH33" s="77"/>
    </row>
    <row r="34" spans="1:34" s="88" customFormat="1" ht="30.75" hidden="1" customHeight="1">
      <c r="A34" s="85" t="s">
        <v>371</v>
      </c>
      <c r="B34" s="86">
        <v>757</v>
      </c>
      <c r="C34" s="83" t="s">
        <v>113</v>
      </c>
      <c r="D34" s="83" t="s">
        <v>114</v>
      </c>
      <c r="E34" s="83" t="s">
        <v>582</v>
      </c>
      <c r="F34" s="83" t="s">
        <v>372</v>
      </c>
      <c r="G34" s="66">
        <f>'Прилож 7'!H271</f>
        <v>350370</v>
      </c>
      <c r="H34" s="87"/>
      <c r="AE34" s="66">
        <f>'Прилож 7'!AF271</f>
        <v>0</v>
      </c>
      <c r="AH34" s="77"/>
    </row>
    <row r="35" spans="1:34" s="77" customFormat="1" ht="34.5" customHeight="1">
      <c r="A35" s="90" t="s">
        <v>773</v>
      </c>
      <c r="B35" s="91"/>
      <c r="C35" s="91"/>
      <c r="D35" s="91"/>
      <c r="E35" s="92" t="s">
        <v>219</v>
      </c>
      <c r="F35" s="93"/>
      <c r="G35" s="94">
        <f>G36</f>
        <v>24989.5</v>
      </c>
      <c r="H35" s="76"/>
      <c r="AE35" s="94">
        <f>AE36</f>
        <v>24989.5</v>
      </c>
    </row>
    <row r="36" spans="1:34" s="77" customFormat="1" ht="24.75" customHeight="1">
      <c r="A36" s="85" t="s">
        <v>369</v>
      </c>
      <c r="B36" s="91"/>
      <c r="C36" s="91"/>
      <c r="D36" s="91"/>
      <c r="E36" s="92" t="s">
        <v>219</v>
      </c>
      <c r="F36" s="95">
        <v>300</v>
      </c>
      <c r="G36" s="94">
        <f>G37</f>
        <v>24989.5</v>
      </c>
      <c r="H36" s="76"/>
      <c r="AE36" s="94">
        <f>AE37</f>
        <v>24989.5</v>
      </c>
      <c r="AH36" s="88"/>
    </row>
    <row r="37" spans="1:34" s="77" customFormat="1" ht="32.25" customHeight="1">
      <c r="A37" s="96" t="s">
        <v>371</v>
      </c>
      <c r="B37" s="91"/>
      <c r="C37" s="91"/>
      <c r="D37" s="91"/>
      <c r="E37" s="92" t="s">
        <v>219</v>
      </c>
      <c r="F37" s="95">
        <v>320</v>
      </c>
      <c r="G37" s="94">
        <f>'Прилож 7'!H274</f>
        <v>24989.5</v>
      </c>
      <c r="H37" s="76"/>
      <c r="AE37" s="94">
        <v>24989.5</v>
      </c>
      <c r="AH37" s="70"/>
    </row>
    <row r="38" spans="1:34" s="88" customFormat="1" ht="70.5" hidden="1" customHeight="1">
      <c r="A38" s="90" t="s">
        <v>241</v>
      </c>
      <c r="B38" s="86">
        <v>757</v>
      </c>
      <c r="C38" s="83" t="s">
        <v>113</v>
      </c>
      <c r="D38" s="83" t="s">
        <v>114</v>
      </c>
      <c r="E38" s="83" t="s">
        <v>240</v>
      </c>
      <c r="F38" s="83"/>
      <c r="G38" s="66">
        <f>G39</f>
        <v>96372.5</v>
      </c>
      <c r="H38" s="87"/>
      <c r="AE38" s="66">
        <f>AE39</f>
        <v>0</v>
      </c>
      <c r="AH38" s="70"/>
    </row>
    <row r="39" spans="1:34" ht="18.75" hidden="1" customHeight="1">
      <c r="A39" s="85" t="s">
        <v>369</v>
      </c>
      <c r="B39" s="86">
        <v>757</v>
      </c>
      <c r="C39" s="83" t="s">
        <v>113</v>
      </c>
      <c r="D39" s="83" t="s">
        <v>114</v>
      </c>
      <c r="E39" s="83" t="s">
        <v>240</v>
      </c>
      <c r="F39" s="83" t="s">
        <v>370</v>
      </c>
      <c r="G39" s="66">
        <f>G40</f>
        <v>96372.5</v>
      </c>
      <c r="AE39" s="66">
        <f>AE40</f>
        <v>0</v>
      </c>
      <c r="AH39" s="88"/>
    </row>
    <row r="40" spans="1:34" ht="33" hidden="1" customHeight="1">
      <c r="A40" s="85" t="s">
        <v>371</v>
      </c>
      <c r="B40" s="86">
        <v>757</v>
      </c>
      <c r="C40" s="83" t="s">
        <v>113</v>
      </c>
      <c r="D40" s="83" t="s">
        <v>114</v>
      </c>
      <c r="E40" s="83" t="s">
        <v>240</v>
      </c>
      <c r="F40" s="83" t="s">
        <v>372</v>
      </c>
      <c r="G40" s="66">
        <f>'Прилож 7'!H280</f>
        <v>96372.5</v>
      </c>
      <c r="AE40" s="66">
        <f>'Прилож 7'!AF280</f>
        <v>0</v>
      </c>
      <c r="AH40" s="88"/>
    </row>
    <row r="41" spans="1:34" s="88" customFormat="1" ht="29.25" customHeight="1">
      <c r="A41" s="90" t="s">
        <v>418</v>
      </c>
      <c r="B41" s="86">
        <v>757</v>
      </c>
      <c r="C41" s="83" t="s">
        <v>113</v>
      </c>
      <c r="D41" s="83" t="s">
        <v>114</v>
      </c>
      <c r="E41" s="83" t="s">
        <v>781</v>
      </c>
      <c r="F41" s="83"/>
      <c r="G41" s="66">
        <f>G42</f>
        <v>22600390</v>
      </c>
      <c r="H41" s="87"/>
      <c r="AE41" s="66">
        <f>AE42</f>
        <v>22600390</v>
      </c>
    </row>
    <row r="42" spans="1:34" s="88" customFormat="1" ht="30.75" customHeight="1">
      <c r="A42" s="85" t="s">
        <v>369</v>
      </c>
      <c r="B42" s="86">
        <v>757</v>
      </c>
      <c r="C42" s="83" t="s">
        <v>113</v>
      </c>
      <c r="D42" s="83" t="s">
        <v>114</v>
      </c>
      <c r="E42" s="83" t="s">
        <v>781</v>
      </c>
      <c r="F42" s="83" t="s">
        <v>370</v>
      </c>
      <c r="G42" s="66">
        <f>G43</f>
        <v>22600390</v>
      </c>
      <c r="H42" s="87"/>
      <c r="AE42" s="66">
        <f>AE43</f>
        <v>22600390</v>
      </c>
    </row>
    <row r="43" spans="1:34" s="88" customFormat="1" ht="30.75" customHeight="1">
      <c r="A43" s="85" t="s">
        <v>371</v>
      </c>
      <c r="B43" s="86">
        <v>757</v>
      </c>
      <c r="C43" s="83" t="s">
        <v>113</v>
      </c>
      <c r="D43" s="83" t="s">
        <v>114</v>
      </c>
      <c r="E43" s="83" t="s">
        <v>781</v>
      </c>
      <c r="F43" s="83" t="s">
        <v>372</v>
      </c>
      <c r="G43" s="66">
        <f>'Прилож 7'!H268</f>
        <v>22600390</v>
      </c>
      <c r="H43" s="87"/>
      <c r="AE43" s="66">
        <v>22600390</v>
      </c>
    </row>
    <row r="44" spans="1:34" s="88" customFormat="1" ht="80.25" customHeight="1">
      <c r="A44" s="90" t="s">
        <v>825</v>
      </c>
      <c r="B44" s="86">
        <v>757</v>
      </c>
      <c r="C44" s="83" t="s">
        <v>113</v>
      </c>
      <c r="D44" s="83" t="s">
        <v>114</v>
      </c>
      <c r="E44" s="83" t="s">
        <v>824</v>
      </c>
      <c r="F44" s="83"/>
      <c r="G44" s="66">
        <f>G45</f>
        <v>350370</v>
      </c>
      <c r="H44" s="87"/>
      <c r="AE44" s="66">
        <f>AE45</f>
        <v>350370</v>
      </c>
    </row>
    <row r="45" spans="1:34" s="88" customFormat="1" ht="30.75" customHeight="1">
      <c r="A45" s="85" t="s">
        <v>369</v>
      </c>
      <c r="B45" s="86">
        <v>757</v>
      </c>
      <c r="C45" s="83" t="s">
        <v>113</v>
      </c>
      <c r="D45" s="83" t="s">
        <v>114</v>
      </c>
      <c r="E45" s="83" t="s">
        <v>824</v>
      </c>
      <c r="F45" s="83" t="s">
        <v>370</v>
      </c>
      <c r="G45" s="66">
        <f>G46</f>
        <v>350370</v>
      </c>
      <c r="H45" s="87"/>
      <c r="AE45" s="66">
        <f>AE46</f>
        <v>350370</v>
      </c>
      <c r="AH45" s="101"/>
    </row>
    <row r="46" spans="1:34" s="88" customFormat="1" ht="30.75" customHeight="1">
      <c r="A46" s="85" t="s">
        <v>371</v>
      </c>
      <c r="B46" s="86">
        <v>757</v>
      </c>
      <c r="C46" s="83" t="s">
        <v>113</v>
      </c>
      <c r="D46" s="83" t="s">
        <v>114</v>
      </c>
      <c r="E46" s="83" t="s">
        <v>824</v>
      </c>
      <c r="F46" s="83" t="s">
        <v>372</v>
      </c>
      <c r="G46" s="66">
        <f>'Прилож 7'!H271</f>
        <v>350370</v>
      </c>
      <c r="H46" s="87"/>
      <c r="AE46" s="66">
        <v>350370</v>
      </c>
      <c r="AH46" s="103"/>
    </row>
    <row r="47" spans="1:34" s="88" customFormat="1" ht="30.75" customHeight="1">
      <c r="A47" s="113" t="s">
        <v>397</v>
      </c>
      <c r="B47" s="86"/>
      <c r="C47" s="83"/>
      <c r="D47" s="83"/>
      <c r="E47" s="83" t="s">
        <v>844</v>
      </c>
      <c r="F47" s="83"/>
      <c r="G47" s="66">
        <f>G48</f>
        <v>96372.5</v>
      </c>
      <c r="H47" s="87"/>
      <c r="AE47" s="66">
        <f>AE48</f>
        <v>96372.5</v>
      </c>
      <c r="AH47" s="103"/>
    </row>
    <row r="48" spans="1:34" s="88" customFormat="1" ht="30.75" customHeight="1">
      <c r="A48" s="85" t="s">
        <v>369</v>
      </c>
      <c r="B48" s="86"/>
      <c r="C48" s="83"/>
      <c r="D48" s="83"/>
      <c r="E48" s="83" t="s">
        <v>844</v>
      </c>
      <c r="F48" s="83" t="s">
        <v>370</v>
      </c>
      <c r="G48" s="66">
        <f>G49</f>
        <v>96372.5</v>
      </c>
      <c r="H48" s="87"/>
      <c r="AE48" s="66">
        <f>AE49</f>
        <v>96372.5</v>
      </c>
      <c r="AH48" s="103"/>
    </row>
    <row r="49" spans="1:34" s="88" customFormat="1" ht="30.75" customHeight="1">
      <c r="A49" s="85" t="s">
        <v>371</v>
      </c>
      <c r="B49" s="86"/>
      <c r="C49" s="83"/>
      <c r="D49" s="83"/>
      <c r="E49" s="83" t="s">
        <v>844</v>
      </c>
      <c r="F49" s="83" t="s">
        <v>372</v>
      </c>
      <c r="G49" s="66">
        <v>96372.5</v>
      </c>
      <c r="H49" s="87"/>
      <c r="AE49" s="66">
        <v>96372.5</v>
      </c>
      <c r="AH49" s="103"/>
    </row>
    <row r="50" spans="1:34" s="88" customFormat="1" ht="30.75" customHeight="1">
      <c r="A50" s="90" t="s">
        <v>418</v>
      </c>
      <c r="B50" s="86"/>
      <c r="C50" s="83"/>
      <c r="D50" s="83"/>
      <c r="E50" s="83" t="s">
        <v>840</v>
      </c>
      <c r="F50" s="83"/>
      <c r="G50" s="66">
        <f>G51</f>
        <v>21383</v>
      </c>
      <c r="H50" s="87"/>
      <c r="AE50" s="66">
        <f>AE51</f>
        <v>21383</v>
      </c>
      <c r="AH50" s="103"/>
    </row>
    <row r="51" spans="1:34" s="88" customFormat="1" ht="30.75" customHeight="1">
      <c r="A51" s="85" t="s">
        <v>369</v>
      </c>
      <c r="B51" s="86"/>
      <c r="C51" s="83"/>
      <c r="D51" s="83"/>
      <c r="E51" s="83" t="s">
        <v>840</v>
      </c>
      <c r="F51" s="83" t="s">
        <v>370</v>
      </c>
      <c r="G51" s="66">
        <f>G52</f>
        <v>21383</v>
      </c>
      <c r="H51" s="87"/>
      <c r="AE51" s="66">
        <f>AE52</f>
        <v>21383</v>
      </c>
      <c r="AH51" s="103"/>
    </row>
    <row r="52" spans="1:34" s="88" customFormat="1" ht="30.75" customHeight="1">
      <c r="A52" s="85" t="s">
        <v>371</v>
      </c>
      <c r="B52" s="86"/>
      <c r="C52" s="83"/>
      <c r="D52" s="83"/>
      <c r="E52" s="83" t="s">
        <v>840</v>
      </c>
      <c r="F52" s="83" t="s">
        <v>372</v>
      </c>
      <c r="G52" s="66">
        <v>21383</v>
      </c>
      <c r="H52" s="87"/>
      <c r="AE52" s="66">
        <v>21383</v>
      </c>
      <c r="AH52" s="103"/>
    </row>
    <row r="53" spans="1:34" s="101" customFormat="1" ht="89.25">
      <c r="A53" s="97" t="s">
        <v>189</v>
      </c>
      <c r="B53" s="98">
        <v>793</v>
      </c>
      <c r="C53" s="99" t="s">
        <v>28</v>
      </c>
      <c r="D53" s="99" t="s">
        <v>34</v>
      </c>
      <c r="E53" s="98" t="s">
        <v>529</v>
      </c>
      <c r="F53" s="99"/>
      <c r="G53" s="100">
        <f>G57+G64+G69+G54</f>
        <v>2107800</v>
      </c>
      <c r="H53" s="100" t="e">
        <f>H57+#REF!+H64+H69</f>
        <v>#REF!</v>
      </c>
      <c r="I53" s="100" t="e">
        <f>I57+#REF!+I64+I69</f>
        <v>#REF!</v>
      </c>
      <c r="J53" s="100" t="e">
        <f>J57+#REF!+J64+J69</f>
        <v>#REF!</v>
      </c>
      <c r="K53" s="100" t="e">
        <f>K57+#REF!+K64+K69</f>
        <v>#REF!</v>
      </c>
      <c r="L53" s="100" t="e">
        <f>L57+#REF!+L64+L69</f>
        <v>#REF!</v>
      </c>
      <c r="M53" s="100" t="e">
        <f>M57+#REF!+M64+M69</f>
        <v>#REF!</v>
      </c>
      <c r="N53" s="101">
        <v>528130</v>
      </c>
      <c r="AE53" s="100">
        <f>AE57+AE64+AE69+AE54</f>
        <v>2107800</v>
      </c>
      <c r="AH53" s="103"/>
    </row>
    <row r="54" spans="1:34" s="103" customFormat="1" ht="27.75" customHeight="1">
      <c r="A54" s="85" t="s">
        <v>431</v>
      </c>
      <c r="B54" s="86">
        <v>793</v>
      </c>
      <c r="C54" s="83" t="s">
        <v>28</v>
      </c>
      <c r="D54" s="83" t="s">
        <v>34</v>
      </c>
      <c r="E54" s="83" t="s">
        <v>799</v>
      </c>
      <c r="F54" s="83"/>
      <c r="G54" s="66">
        <f>G55</f>
        <v>467000</v>
      </c>
      <c r="H54" s="102"/>
      <c r="AE54" s="66">
        <f>AE55</f>
        <v>467000</v>
      </c>
    </row>
    <row r="55" spans="1:34" s="103" customFormat="1" ht="28.5" customHeight="1">
      <c r="A55" s="85" t="s">
        <v>42</v>
      </c>
      <c r="B55" s="86">
        <v>793</v>
      </c>
      <c r="C55" s="83" t="s">
        <v>28</v>
      </c>
      <c r="D55" s="83" t="s">
        <v>34</v>
      </c>
      <c r="E55" s="83" t="s">
        <v>799</v>
      </c>
      <c r="F55" s="83" t="s">
        <v>43</v>
      </c>
      <c r="G55" s="66">
        <f>G56</f>
        <v>467000</v>
      </c>
      <c r="H55" s="102"/>
      <c r="AE55" s="66">
        <f>AE56</f>
        <v>467000</v>
      </c>
      <c r="AH55" s="70"/>
    </row>
    <row r="56" spans="1:34" s="103" customFormat="1" ht="31.5" customHeight="1">
      <c r="A56" s="85" t="s">
        <v>14</v>
      </c>
      <c r="B56" s="86">
        <v>793</v>
      </c>
      <c r="C56" s="83" t="s">
        <v>28</v>
      </c>
      <c r="D56" s="83" t="s">
        <v>34</v>
      </c>
      <c r="E56" s="83" t="s">
        <v>799</v>
      </c>
      <c r="F56" s="83" t="s">
        <v>13</v>
      </c>
      <c r="G56" s="66">
        <f>'Прилож 7'!H704</f>
        <v>467000</v>
      </c>
      <c r="H56" s="102"/>
      <c r="AE56" s="66">
        <v>467000</v>
      </c>
      <c r="AH56" s="70"/>
    </row>
    <row r="57" spans="1:34" ht="25.5">
      <c r="A57" s="85" t="s">
        <v>389</v>
      </c>
      <c r="B57" s="86">
        <v>793</v>
      </c>
      <c r="C57" s="83" t="s">
        <v>28</v>
      </c>
      <c r="D57" s="83" t="s">
        <v>34</v>
      </c>
      <c r="E57" s="83" t="s">
        <v>800</v>
      </c>
      <c r="F57" s="83"/>
      <c r="G57" s="66">
        <f>G60+G58+G62</f>
        <v>1364800</v>
      </c>
      <c r="AE57" s="66">
        <f>AE60+AE58+AE62</f>
        <v>1364800</v>
      </c>
    </row>
    <row r="58" spans="1:34" ht="25.5" hidden="1" customHeight="1">
      <c r="A58" s="85" t="s">
        <v>51</v>
      </c>
      <c r="B58" s="86">
        <v>763</v>
      </c>
      <c r="C58" s="83" t="s">
        <v>28</v>
      </c>
      <c r="D58" s="83" t="s">
        <v>93</v>
      </c>
      <c r="E58" s="83" t="s">
        <v>322</v>
      </c>
      <c r="F58" s="83" t="s">
        <v>52</v>
      </c>
      <c r="G58" s="66">
        <f>SUM(G59)</f>
        <v>0</v>
      </c>
      <c r="AE58" s="66">
        <f>SUM(AE59)</f>
        <v>0</v>
      </c>
    </row>
    <row r="59" spans="1:34" ht="25.5" hidden="1" customHeight="1">
      <c r="A59" s="85" t="s">
        <v>53</v>
      </c>
      <c r="B59" s="86">
        <v>763</v>
      </c>
      <c r="C59" s="83" t="s">
        <v>28</v>
      </c>
      <c r="D59" s="83" t="s">
        <v>93</v>
      </c>
      <c r="E59" s="83" t="s">
        <v>322</v>
      </c>
      <c r="F59" s="83" t="s">
        <v>54</v>
      </c>
      <c r="G59" s="66">
        <f>'Прилож 7'!H707</f>
        <v>0</v>
      </c>
      <c r="AE59" s="66">
        <f>'Прилож 7'!AF707</f>
        <v>0</v>
      </c>
    </row>
    <row r="60" spans="1:34" ht="21" hidden="1" customHeight="1">
      <c r="A60" s="85" t="s">
        <v>380</v>
      </c>
      <c r="B60" s="86">
        <v>793</v>
      </c>
      <c r="C60" s="83" t="s">
        <v>28</v>
      </c>
      <c r="D60" s="83" t="s">
        <v>34</v>
      </c>
      <c r="E60" s="83" t="s">
        <v>530</v>
      </c>
      <c r="F60" s="83" t="s">
        <v>381</v>
      </c>
      <c r="G60" s="66">
        <f>G61</f>
        <v>0</v>
      </c>
      <c r="AE60" s="66">
        <f>AE61</f>
        <v>0</v>
      </c>
    </row>
    <row r="61" spans="1:34" ht="46.5" hidden="1" customHeight="1">
      <c r="A61" s="85" t="s">
        <v>605</v>
      </c>
      <c r="B61" s="86">
        <v>793</v>
      </c>
      <c r="C61" s="83" t="s">
        <v>28</v>
      </c>
      <c r="D61" s="83" t="s">
        <v>34</v>
      </c>
      <c r="E61" s="83" t="s">
        <v>530</v>
      </c>
      <c r="F61" s="83" t="s">
        <v>399</v>
      </c>
      <c r="G61" s="66">
        <f>'Прилож 7'!H710</f>
        <v>0</v>
      </c>
      <c r="AE61" s="66">
        <f>'Прилож 7'!AF710</f>
        <v>0</v>
      </c>
    </row>
    <row r="62" spans="1:34" ht="24" customHeight="1">
      <c r="A62" s="85" t="s">
        <v>380</v>
      </c>
      <c r="B62" s="86">
        <v>793</v>
      </c>
      <c r="C62" s="83" t="s">
        <v>28</v>
      </c>
      <c r="D62" s="83" t="s">
        <v>34</v>
      </c>
      <c r="E62" s="83" t="s">
        <v>800</v>
      </c>
      <c r="F62" s="83" t="s">
        <v>381</v>
      </c>
      <c r="G62" s="66">
        <f>G63</f>
        <v>1364800</v>
      </c>
      <c r="AE62" s="66">
        <f>AE63</f>
        <v>1364800</v>
      </c>
      <c r="AH62" s="103"/>
    </row>
    <row r="63" spans="1:34" ht="25.5" customHeight="1">
      <c r="A63" s="85" t="s">
        <v>398</v>
      </c>
      <c r="B63" s="86">
        <v>793</v>
      </c>
      <c r="C63" s="83" t="s">
        <v>28</v>
      </c>
      <c r="D63" s="83" t="s">
        <v>34</v>
      </c>
      <c r="E63" s="83" t="s">
        <v>800</v>
      </c>
      <c r="F63" s="83" t="s">
        <v>399</v>
      </c>
      <c r="G63" s="66">
        <f>'Прилож 7'!H712</f>
        <v>1364800</v>
      </c>
      <c r="AE63" s="66">
        <v>1364800</v>
      </c>
      <c r="AH63" s="105"/>
    </row>
    <row r="64" spans="1:34" s="103" customFormat="1" ht="27.75" customHeight="1">
      <c r="A64" s="85" t="s">
        <v>263</v>
      </c>
      <c r="B64" s="86">
        <v>793</v>
      </c>
      <c r="C64" s="83" t="s">
        <v>28</v>
      </c>
      <c r="D64" s="83" t="s">
        <v>34</v>
      </c>
      <c r="E64" s="83" t="s">
        <v>531</v>
      </c>
      <c r="F64" s="83"/>
      <c r="G64" s="66">
        <f>G67+G65+G76</f>
        <v>276000</v>
      </c>
      <c r="H64" s="102"/>
      <c r="AE64" s="66">
        <f>AE67+AE65+AE76</f>
        <v>276000</v>
      </c>
      <c r="AH64" s="105"/>
    </row>
    <row r="65" spans="1:34" s="105" customFormat="1" ht="25.5">
      <c r="A65" s="85" t="s">
        <v>684</v>
      </c>
      <c r="B65" s="86">
        <v>793</v>
      </c>
      <c r="C65" s="83" t="s">
        <v>28</v>
      </c>
      <c r="D65" s="83" t="s">
        <v>34</v>
      </c>
      <c r="E65" s="83" t="s">
        <v>531</v>
      </c>
      <c r="F65" s="83" t="s">
        <v>52</v>
      </c>
      <c r="G65" s="66">
        <f>G66</f>
        <v>241000</v>
      </c>
      <c r="H65" s="104"/>
      <c r="AE65" s="66">
        <f>AE66</f>
        <v>241000</v>
      </c>
      <c r="AH65" s="103"/>
    </row>
    <row r="66" spans="1:34" s="105" customFormat="1" ht="38.25">
      <c r="A66" s="85" t="s">
        <v>53</v>
      </c>
      <c r="B66" s="86">
        <v>793</v>
      </c>
      <c r="C66" s="83" t="s">
        <v>28</v>
      </c>
      <c r="D66" s="83" t="s">
        <v>34</v>
      </c>
      <c r="E66" s="83" t="s">
        <v>531</v>
      </c>
      <c r="F66" s="83" t="s">
        <v>54</v>
      </c>
      <c r="G66" s="66">
        <f>'Прилож 7'!H715</f>
        <v>241000</v>
      </c>
      <c r="H66" s="104"/>
      <c r="AE66" s="66">
        <v>241000</v>
      </c>
      <c r="AH66" s="103"/>
    </row>
    <row r="67" spans="1:34" s="103" customFormat="1" ht="35.25" hidden="1" customHeight="1">
      <c r="A67" s="85" t="s">
        <v>42</v>
      </c>
      <c r="B67" s="86">
        <v>793</v>
      </c>
      <c r="C67" s="83" t="s">
        <v>28</v>
      </c>
      <c r="D67" s="83" t="s">
        <v>34</v>
      </c>
      <c r="E67" s="83" t="s">
        <v>531</v>
      </c>
      <c r="F67" s="83" t="s">
        <v>43</v>
      </c>
      <c r="G67" s="66">
        <f>G68</f>
        <v>0</v>
      </c>
      <c r="H67" s="102"/>
      <c r="AE67" s="66">
        <f>AE68</f>
        <v>0</v>
      </c>
      <c r="AH67" s="70"/>
    </row>
    <row r="68" spans="1:34" s="103" customFormat="1" ht="38.25" hidden="1" customHeight="1">
      <c r="A68" s="85" t="s">
        <v>14</v>
      </c>
      <c r="B68" s="86">
        <v>793</v>
      </c>
      <c r="C68" s="83" t="s">
        <v>28</v>
      </c>
      <c r="D68" s="83" t="s">
        <v>34</v>
      </c>
      <c r="E68" s="83" t="s">
        <v>531</v>
      </c>
      <c r="F68" s="83" t="s">
        <v>13</v>
      </c>
      <c r="G68" s="66">
        <f>'Прилож 7'!H719</f>
        <v>0</v>
      </c>
      <c r="H68" s="102"/>
      <c r="AE68" s="66">
        <f>'Прилож 7'!AF719</f>
        <v>0</v>
      </c>
      <c r="AH68" s="105"/>
    </row>
    <row r="69" spans="1:34" ht="25.5" hidden="1" customHeight="1">
      <c r="A69" s="85" t="s">
        <v>390</v>
      </c>
      <c r="B69" s="86">
        <v>793</v>
      </c>
      <c r="C69" s="83" t="s">
        <v>28</v>
      </c>
      <c r="D69" s="83" t="s">
        <v>34</v>
      </c>
      <c r="E69" s="83" t="s">
        <v>532</v>
      </c>
      <c r="F69" s="83"/>
      <c r="G69" s="66">
        <f>G72+G70+G74</f>
        <v>0</v>
      </c>
      <c r="AE69" s="66">
        <f>AE72+AE70+AE74</f>
        <v>0</v>
      </c>
      <c r="AH69" s="105"/>
    </row>
    <row r="70" spans="1:34" s="105" customFormat="1" ht="25.5" hidden="1" customHeight="1">
      <c r="A70" s="85" t="s">
        <v>684</v>
      </c>
      <c r="B70" s="86">
        <v>793</v>
      </c>
      <c r="C70" s="83" t="s">
        <v>28</v>
      </c>
      <c r="D70" s="83" t="s">
        <v>34</v>
      </c>
      <c r="E70" s="83" t="s">
        <v>532</v>
      </c>
      <c r="F70" s="83" t="s">
        <v>52</v>
      </c>
      <c r="G70" s="66">
        <f>G71</f>
        <v>0</v>
      </c>
      <c r="H70" s="104"/>
      <c r="AE70" s="66">
        <f>AE71</f>
        <v>0</v>
      </c>
      <c r="AH70" s="70"/>
    </row>
    <row r="71" spans="1:34" s="105" customFormat="1" ht="25.5" hidden="1" customHeight="1">
      <c r="A71" s="85" t="s">
        <v>53</v>
      </c>
      <c r="B71" s="86">
        <v>793</v>
      </c>
      <c r="C71" s="83" t="s">
        <v>28</v>
      </c>
      <c r="D71" s="83" t="s">
        <v>34</v>
      </c>
      <c r="E71" s="83" t="s">
        <v>532</v>
      </c>
      <c r="F71" s="83" t="s">
        <v>54</v>
      </c>
      <c r="G71" s="66">
        <f>'Прилож 7'!H722</f>
        <v>0</v>
      </c>
      <c r="H71" s="104"/>
      <c r="AE71" s="66">
        <f>'Прилож 7'!AF722</f>
        <v>0</v>
      </c>
      <c r="AH71" s="70"/>
    </row>
    <row r="72" spans="1:34" ht="12.75" hidden="1" customHeight="1">
      <c r="A72" s="85" t="s">
        <v>380</v>
      </c>
      <c r="B72" s="86">
        <v>793</v>
      </c>
      <c r="C72" s="83" t="s">
        <v>28</v>
      </c>
      <c r="D72" s="83" t="s">
        <v>34</v>
      </c>
      <c r="E72" s="83" t="s">
        <v>532</v>
      </c>
      <c r="F72" s="83" t="s">
        <v>381</v>
      </c>
      <c r="G72" s="66">
        <f>G73</f>
        <v>0</v>
      </c>
      <c r="AE72" s="66">
        <f>AE73</f>
        <v>0</v>
      </c>
    </row>
    <row r="73" spans="1:34" ht="38.25" hidden="1" customHeight="1">
      <c r="A73" s="85" t="s">
        <v>605</v>
      </c>
      <c r="B73" s="86">
        <v>793</v>
      </c>
      <c r="C73" s="83" t="s">
        <v>28</v>
      </c>
      <c r="D73" s="83" t="s">
        <v>34</v>
      </c>
      <c r="E73" s="83" t="s">
        <v>532</v>
      </c>
      <c r="F73" s="83" t="s">
        <v>399</v>
      </c>
      <c r="G73" s="66">
        <f>'Прилож 7'!H724</f>
        <v>0</v>
      </c>
      <c r="AE73" s="66">
        <f>'Прилож 7'!AF724</f>
        <v>0</v>
      </c>
    </row>
    <row r="74" spans="1:34" ht="24" hidden="1" customHeight="1">
      <c r="A74" s="85" t="s">
        <v>380</v>
      </c>
      <c r="B74" s="86">
        <v>793</v>
      </c>
      <c r="C74" s="83" t="s">
        <v>28</v>
      </c>
      <c r="D74" s="83" t="s">
        <v>34</v>
      </c>
      <c r="E74" s="83" t="s">
        <v>532</v>
      </c>
      <c r="F74" s="83" t="s">
        <v>381</v>
      </c>
      <c r="G74" s="66">
        <f>G75</f>
        <v>0</v>
      </c>
      <c r="AE74" s="66">
        <f>AE75</f>
        <v>0</v>
      </c>
      <c r="AH74" s="103"/>
    </row>
    <row r="75" spans="1:34" ht="25.5" hidden="1" customHeight="1">
      <c r="A75" s="85" t="s">
        <v>398</v>
      </c>
      <c r="B75" s="86">
        <v>793</v>
      </c>
      <c r="C75" s="83" t="s">
        <v>28</v>
      </c>
      <c r="D75" s="83" t="s">
        <v>34</v>
      </c>
      <c r="E75" s="83" t="s">
        <v>532</v>
      </c>
      <c r="F75" s="83" t="s">
        <v>399</v>
      </c>
      <c r="G75" s="66">
        <f>'Прилож 7'!H726</f>
        <v>0</v>
      </c>
      <c r="AE75" s="66">
        <f>'Прилож 7'!AF726</f>
        <v>0</v>
      </c>
      <c r="AH75" s="103"/>
    </row>
    <row r="76" spans="1:34" s="103" customFormat="1" ht="27.75" customHeight="1">
      <c r="A76" s="85" t="s">
        <v>104</v>
      </c>
      <c r="B76" s="86">
        <v>793</v>
      </c>
      <c r="C76" s="83" t="s">
        <v>28</v>
      </c>
      <c r="D76" s="83" t="s">
        <v>34</v>
      </c>
      <c r="E76" s="83" t="s">
        <v>531</v>
      </c>
      <c r="F76" s="83" t="s">
        <v>105</v>
      </c>
      <c r="G76" s="66">
        <f>G77</f>
        <v>35000</v>
      </c>
      <c r="H76" s="102"/>
      <c r="AE76" s="66">
        <f>AE77</f>
        <v>35000</v>
      </c>
      <c r="AH76" s="101"/>
    </row>
    <row r="77" spans="1:34" s="103" customFormat="1" ht="27.75" customHeight="1">
      <c r="A77" s="85" t="s">
        <v>692</v>
      </c>
      <c r="B77" s="86">
        <v>793</v>
      </c>
      <c r="C77" s="83" t="s">
        <v>28</v>
      </c>
      <c r="D77" s="83" t="s">
        <v>34</v>
      </c>
      <c r="E77" s="83" t="s">
        <v>531</v>
      </c>
      <c r="F77" s="83" t="s">
        <v>108</v>
      </c>
      <c r="G77" s="66">
        <v>35000</v>
      </c>
      <c r="H77" s="102"/>
      <c r="AE77" s="66">
        <v>35000</v>
      </c>
    </row>
    <row r="78" spans="1:34" s="101" customFormat="1" ht="76.5">
      <c r="A78" s="97" t="s">
        <v>186</v>
      </c>
      <c r="B78" s="98">
        <v>763</v>
      </c>
      <c r="C78" s="99" t="s">
        <v>28</v>
      </c>
      <c r="D78" s="99" t="s">
        <v>93</v>
      </c>
      <c r="E78" s="99" t="s">
        <v>473</v>
      </c>
      <c r="F78" s="106"/>
      <c r="G78" s="100">
        <f>G79+G88+G94+G99+G91</f>
        <v>6396399</v>
      </c>
      <c r="H78" s="107"/>
      <c r="M78" s="107" t="e">
        <f>#REF!+#REF!+#REF!+#REF!</f>
        <v>#REF!</v>
      </c>
      <c r="N78" s="101">
        <v>5787528</v>
      </c>
      <c r="O78" s="101">
        <v>150000</v>
      </c>
      <c r="P78" s="101">
        <v>272300</v>
      </c>
      <c r="AE78" s="100">
        <f>AE79+AE88+AE94+AE99+AE91</f>
        <v>6396399</v>
      </c>
      <c r="AH78" s="70"/>
    </row>
    <row r="79" spans="1:34" s="103" customFormat="1" ht="25.5">
      <c r="A79" s="85" t="s">
        <v>126</v>
      </c>
      <c r="B79" s="86">
        <v>763</v>
      </c>
      <c r="C79" s="83" t="s">
        <v>28</v>
      </c>
      <c r="D79" s="83" t="s">
        <v>93</v>
      </c>
      <c r="E79" s="83" t="s">
        <v>476</v>
      </c>
      <c r="F79" s="108"/>
      <c r="G79" s="66">
        <f>G80+G84+G86</f>
        <v>5860697</v>
      </c>
      <c r="H79" s="102"/>
      <c r="AE79" s="66">
        <f>AE80+AE84+AE86</f>
        <v>5860697</v>
      </c>
      <c r="AH79" s="70"/>
    </row>
    <row r="80" spans="1:34" ht="76.5">
      <c r="A80" s="85" t="s">
        <v>96</v>
      </c>
      <c r="B80" s="86">
        <v>763</v>
      </c>
      <c r="C80" s="83" t="s">
        <v>28</v>
      </c>
      <c r="D80" s="83" t="s">
        <v>93</v>
      </c>
      <c r="E80" s="83" t="s">
        <v>476</v>
      </c>
      <c r="F80" s="83" t="s">
        <v>99</v>
      </c>
      <c r="G80" s="66">
        <f>SUM(G81)</f>
        <v>5503204.9000000004</v>
      </c>
      <c r="AE80" s="66">
        <f>SUM(AE81)</f>
        <v>5503204.9000000004</v>
      </c>
    </row>
    <row r="81" spans="1:31" ht="25.5">
      <c r="A81" s="85" t="s">
        <v>97</v>
      </c>
      <c r="B81" s="86">
        <v>763</v>
      </c>
      <c r="C81" s="83" t="s">
        <v>28</v>
      </c>
      <c r="D81" s="83" t="s">
        <v>93</v>
      </c>
      <c r="E81" s="83" t="s">
        <v>476</v>
      </c>
      <c r="F81" s="83" t="s">
        <v>100</v>
      </c>
      <c r="G81" s="66">
        <f>'Прилож 7'!H301</f>
        <v>5503204.9000000004</v>
      </c>
      <c r="AE81" s="66">
        <v>5503204.9000000004</v>
      </c>
    </row>
    <row r="82" spans="1:31" ht="34.5" hidden="1" customHeight="1">
      <c r="A82" s="90" t="s">
        <v>98</v>
      </c>
      <c r="B82" s="86">
        <v>763</v>
      </c>
      <c r="C82" s="83" t="s">
        <v>28</v>
      </c>
      <c r="D82" s="83" t="s">
        <v>93</v>
      </c>
      <c r="E82" s="83" t="s">
        <v>476</v>
      </c>
      <c r="F82" s="83" t="s">
        <v>101</v>
      </c>
      <c r="G82" s="66"/>
      <c r="AE82" s="66"/>
    </row>
    <row r="83" spans="1:31" ht="30" hidden="1" customHeight="1">
      <c r="A83" s="90" t="s">
        <v>127</v>
      </c>
      <c r="B83" s="86">
        <v>763</v>
      </c>
      <c r="C83" s="83" t="s">
        <v>28</v>
      </c>
      <c r="D83" s="83" t="s">
        <v>93</v>
      </c>
      <c r="E83" s="83" t="s">
        <v>476</v>
      </c>
      <c r="F83" s="83" t="s">
        <v>103</v>
      </c>
      <c r="G83" s="66"/>
      <c r="AE83" s="66"/>
    </row>
    <row r="84" spans="1:31" ht="25.5">
      <c r="A84" s="85" t="s">
        <v>51</v>
      </c>
      <c r="B84" s="86">
        <v>763</v>
      </c>
      <c r="C84" s="83" t="s">
        <v>28</v>
      </c>
      <c r="D84" s="83" t="s">
        <v>93</v>
      </c>
      <c r="E84" s="83" t="s">
        <v>476</v>
      </c>
      <c r="F84" s="83" t="s">
        <v>52</v>
      </c>
      <c r="G84" s="66">
        <f>SUM(G85)</f>
        <v>357426.43</v>
      </c>
      <c r="AE84" s="66">
        <f>SUM(AE85)</f>
        <v>357426.43</v>
      </c>
    </row>
    <row r="85" spans="1:31" ht="38.25">
      <c r="A85" s="85" t="s">
        <v>53</v>
      </c>
      <c r="B85" s="86">
        <v>763</v>
      </c>
      <c r="C85" s="83" t="s">
        <v>28</v>
      </c>
      <c r="D85" s="83" t="s">
        <v>93</v>
      </c>
      <c r="E85" s="83" t="s">
        <v>476</v>
      </c>
      <c r="F85" s="83" t="s">
        <v>54</v>
      </c>
      <c r="G85" s="66">
        <f>'Прилож 7'!H303</f>
        <v>357426.43</v>
      </c>
      <c r="AE85" s="66">
        <v>357426.43</v>
      </c>
    </row>
    <row r="86" spans="1:31">
      <c r="A86" s="85" t="s">
        <v>104</v>
      </c>
      <c r="B86" s="86"/>
      <c r="C86" s="83"/>
      <c r="D86" s="83"/>
      <c r="E86" s="83" t="s">
        <v>476</v>
      </c>
      <c r="F86" s="83" t="s">
        <v>105</v>
      </c>
      <c r="G86" s="66">
        <f>G87</f>
        <v>65.67</v>
      </c>
      <c r="AE86" s="66">
        <f>AE87</f>
        <v>65.67</v>
      </c>
    </row>
    <row r="87" spans="1:31">
      <c r="A87" s="85" t="s">
        <v>360</v>
      </c>
      <c r="B87" s="86"/>
      <c r="C87" s="83"/>
      <c r="D87" s="83"/>
      <c r="E87" s="83" t="s">
        <v>476</v>
      </c>
      <c r="F87" s="83" t="s">
        <v>108</v>
      </c>
      <c r="G87" s="66">
        <f>'Прилож 7'!H305</f>
        <v>65.67</v>
      </c>
      <c r="AE87" s="66">
        <v>65.67</v>
      </c>
    </row>
    <row r="88" spans="1:31" ht="33.75" customHeight="1">
      <c r="A88" s="85" t="s">
        <v>142</v>
      </c>
      <c r="B88" s="86">
        <v>763</v>
      </c>
      <c r="C88" s="83" t="s">
        <v>28</v>
      </c>
      <c r="D88" s="83" t="s">
        <v>34</v>
      </c>
      <c r="E88" s="83" t="s">
        <v>477</v>
      </c>
      <c r="F88" s="83"/>
      <c r="G88" s="66">
        <f>G89</f>
        <v>119449.97</v>
      </c>
      <c r="AE88" s="66">
        <f>AE89</f>
        <v>119449.97</v>
      </c>
    </row>
    <row r="89" spans="1:31" ht="27.75" customHeight="1">
      <c r="A89" s="85" t="s">
        <v>51</v>
      </c>
      <c r="B89" s="86">
        <v>763</v>
      </c>
      <c r="C89" s="83" t="s">
        <v>28</v>
      </c>
      <c r="D89" s="83" t="s">
        <v>34</v>
      </c>
      <c r="E89" s="83" t="s">
        <v>477</v>
      </c>
      <c r="F89" s="83" t="s">
        <v>52</v>
      </c>
      <c r="G89" s="66">
        <f>G90</f>
        <v>119449.97</v>
      </c>
      <c r="AE89" s="66">
        <f>AE90</f>
        <v>119449.97</v>
      </c>
    </row>
    <row r="90" spans="1:31" ht="28.5" customHeight="1">
      <c r="A90" s="85" t="s">
        <v>53</v>
      </c>
      <c r="B90" s="86">
        <v>763</v>
      </c>
      <c r="C90" s="83" t="s">
        <v>28</v>
      </c>
      <c r="D90" s="83" t="s">
        <v>34</v>
      </c>
      <c r="E90" s="83" t="s">
        <v>477</v>
      </c>
      <c r="F90" s="83" t="s">
        <v>54</v>
      </c>
      <c r="G90" s="66">
        <f>'Прилож 7'!H310</f>
        <v>119449.97</v>
      </c>
      <c r="AE90" s="66">
        <v>119449.97</v>
      </c>
    </row>
    <row r="91" spans="1:31" ht="32.25" customHeight="1">
      <c r="A91" s="85" t="s">
        <v>833</v>
      </c>
      <c r="B91" s="86">
        <v>763</v>
      </c>
      <c r="C91" s="83" t="s">
        <v>28</v>
      </c>
      <c r="D91" s="83" t="s">
        <v>34</v>
      </c>
      <c r="E91" s="83" t="s">
        <v>832</v>
      </c>
      <c r="F91" s="83"/>
      <c r="G91" s="66">
        <f>G92</f>
        <v>5702</v>
      </c>
      <c r="AE91" s="66">
        <f>AE92</f>
        <v>5702</v>
      </c>
    </row>
    <row r="92" spans="1:31" ht="27.75" customHeight="1">
      <c r="A92" s="85" t="s">
        <v>51</v>
      </c>
      <c r="B92" s="86">
        <v>763</v>
      </c>
      <c r="C92" s="83" t="s">
        <v>28</v>
      </c>
      <c r="D92" s="83" t="s">
        <v>34</v>
      </c>
      <c r="E92" s="83" t="s">
        <v>832</v>
      </c>
      <c r="F92" s="83" t="s">
        <v>52</v>
      </c>
      <c r="G92" s="66">
        <f>G93</f>
        <v>5702</v>
      </c>
      <c r="AE92" s="66">
        <f>AE93</f>
        <v>5702</v>
      </c>
    </row>
    <row r="93" spans="1:31" ht="28.5" customHeight="1">
      <c r="A93" s="85" t="s">
        <v>53</v>
      </c>
      <c r="B93" s="86">
        <v>763</v>
      </c>
      <c r="C93" s="83" t="s">
        <v>28</v>
      </c>
      <c r="D93" s="83" t="s">
        <v>34</v>
      </c>
      <c r="E93" s="83" t="s">
        <v>832</v>
      </c>
      <c r="F93" s="83" t="s">
        <v>54</v>
      </c>
      <c r="G93" s="66">
        <f>'Прилож 7'!H313</f>
        <v>5702</v>
      </c>
      <c r="AE93" s="66">
        <v>5702</v>
      </c>
    </row>
    <row r="94" spans="1:31" ht="125.25" customHeight="1">
      <c r="A94" s="85" t="s">
        <v>603</v>
      </c>
      <c r="B94" s="86">
        <v>763</v>
      </c>
      <c r="C94" s="83" t="s">
        <v>93</v>
      </c>
      <c r="D94" s="83" t="s">
        <v>145</v>
      </c>
      <c r="E94" s="83" t="s">
        <v>480</v>
      </c>
      <c r="F94" s="83"/>
      <c r="G94" s="66">
        <f>SUM(G95)+G97</f>
        <v>233550.03</v>
      </c>
      <c r="AE94" s="66">
        <f>SUM(AE95)+AE97</f>
        <v>233550.03</v>
      </c>
    </row>
    <row r="95" spans="1:31" ht="25.5">
      <c r="A95" s="85" t="s">
        <v>51</v>
      </c>
      <c r="B95" s="86">
        <v>763</v>
      </c>
      <c r="C95" s="83" t="s">
        <v>93</v>
      </c>
      <c r="D95" s="83" t="s">
        <v>145</v>
      </c>
      <c r="E95" s="83" t="s">
        <v>480</v>
      </c>
      <c r="F95" s="83" t="s">
        <v>52</v>
      </c>
      <c r="G95" s="66">
        <f>SUM(G96)</f>
        <v>224050.03</v>
      </c>
      <c r="AE95" s="66">
        <f>SUM(AE96)</f>
        <v>224050.03</v>
      </c>
    </row>
    <row r="96" spans="1:31" ht="25.5" customHeight="1">
      <c r="A96" s="85" t="s">
        <v>53</v>
      </c>
      <c r="B96" s="86">
        <v>763</v>
      </c>
      <c r="C96" s="83" t="s">
        <v>93</v>
      </c>
      <c r="D96" s="83" t="s">
        <v>145</v>
      </c>
      <c r="E96" s="83" t="s">
        <v>480</v>
      </c>
      <c r="F96" s="83" t="s">
        <v>54</v>
      </c>
      <c r="G96" s="66">
        <f>'Прилож 7'!H319</f>
        <v>224050.03</v>
      </c>
      <c r="AE96" s="66">
        <v>224050.03</v>
      </c>
    </row>
    <row r="97" spans="1:34" ht="25.5" customHeight="1">
      <c r="A97" s="90" t="s">
        <v>104</v>
      </c>
      <c r="B97" s="86">
        <v>763</v>
      </c>
      <c r="C97" s="83" t="s">
        <v>93</v>
      </c>
      <c r="D97" s="83" t="s">
        <v>145</v>
      </c>
      <c r="E97" s="83" t="s">
        <v>480</v>
      </c>
      <c r="F97" s="83" t="s">
        <v>105</v>
      </c>
      <c r="G97" s="66">
        <f>G98</f>
        <v>9500</v>
      </c>
      <c r="AE97" s="66">
        <f>AE98</f>
        <v>9500</v>
      </c>
    </row>
    <row r="98" spans="1:34" ht="25.5" customHeight="1">
      <c r="A98" s="90" t="s">
        <v>692</v>
      </c>
      <c r="B98" s="86">
        <v>763</v>
      </c>
      <c r="C98" s="83" t="s">
        <v>93</v>
      </c>
      <c r="D98" s="83" t="s">
        <v>145</v>
      </c>
      <c r="E98" s="83" t="s">
        <v>480</v>
      </c>
      <c r="F98" s="83" t="s">
        <v>691</v>
      </c>
      <c r="G98" s="66">
        <f>'Прилож 7'!H321</f>
        <v>9500</v>
      </c>
      <c r="AE98" s="66">
        <v>9500</v>
      </c>
    </row>
    <row r="99" spans="1:34" ht="141.75" customHeight="1">
      <c r="A99" s="90" t="s">
        <v>594</v>
      </c>
      <c r="B99" s="86">
        <v>763</v>
      </c>
      <c r="C99" s="83" t="s">
        <v>93</v>
      </c>
      <c r="D99" s="83" t="s">
        <v>145</v>
      </c>
      <c r="E99" s="83" t="s">
        <v>481</v>
      </c>
      <c r="F99" s="83"/>
      <c r="G99" s="66">
        <f>G100+G102</f>
        <v>177000</v>
      </c>
      <c r="AE99" s="66">
        <f>AE100+AE102</f>
        <v>177000</v>
      </c>
    </row>
    <row r="100" spans="1:34" ht="25.5">
      <c r="A100" s="85" t="s">
        <v>51</v>
      </c>
      <c r="B100" s="86">
        <v>763</v>
      </c>
      <c r="C100" s="83" t="s">
        <v>93</v>
      </c>
      <c r="D100" s="83" t="s">
        <v>145</v>
      </c>
      <c r="E100" s="83" t="s">
        <v>481</v>
      </c>
      <c r="F100" s="83" t="s">
        <v>52</v>
      </c>
      <c r="G100" s="66">
        <f>SUM(G101)</f>
        <v>168000</v>
      </c>
      <c r="AE100" s="66">
        <f>SUM(AE101)</f>
        <v>168000</v>
      </c>
    </row>
    <row r="101" spans="1:34" ht="25.5" customHeight="1">
      <c r="A101" s="85" t="s">
        <v>53</v>
      </c>
      <c r="B101" s="86">
        <v>763</v>
      </c>
      <c r="C101" s="83" t="s">
        <v>93</v>
      </c>
      <c r="D101" s="83" t="s">
        <v>145</v>
      </c>
      <c r="E101" s="83" t="s">
        <v>481</v>
      </c>
      <c r="F101" s="83" t="s">
        <v>54</v>
      </c>
      <c r="G101" s="66">
        <f>'Прилож 7'!H324</f>
        <v>168000</v>
      </c>
      <c r="AE101" s="66">
        <v>168000</v>
      </c>
    </row>
    <row r="102" spans="1:34" ht="25.5" customHeight="1">
      <c r="A102" s="90" t="s">
        <v>104</v>
      </c>
      <c r="B102" s="86">
        <v>763</v>
      </c>
      <c r="C102" s="83" t="s">
        <v>93</v>
      </c>
      <c r="D102" s="83" t="s">
        <v>145</v>
      </c>
      <c r="E102" s="83" t="s">
        <v>481</v>
      </c>
      <c r="F102" s="83" t="s">
        <v>105</v>
      </c>
      <c r="G102" s="66">
        <f>G103</f>
        <v>9000</v>
      </c>
      <c r="AE102" s="66">
        <f>AE103</f>
        <v>9000</v>
      </c>
      <c r="AH102" s="110"/>
    </row>
    <row r="103" spans="1:34" ht="25.5" customHeight="1">
      <c r="A103" s="90" t="s">
        <v>692</v>
      </c>
      <c r="B103" s="86">
        <v>763</v>
      </c>
      <c r="C103" s="83" t="s">
        <v>93</v>
      </c>
      <c r="D103" s="83" t="s">
        <v>145</v>
      </c>
      <c r="E103" s="83" t="s">
        <v>481</v>
      </c>
      <c r="F103" s="83" t="s">
        <v>691</v>
      </c>
      <c r="G103" s="66">
        <f>'Прилож 7'!H326</f>
        <v>9000</v>
      </c>
      <c r="AE103" s="66">
        <v>9000</v>
      </c>
    </row>
    <row r="104" spans="1:34" s="110" customFormat="1" ht="48" customHeight="1">
      <c r="A104" s="97" t="s">
        <v>286</v>
      </c>
      <c r="B104" s="98">
        <v>793</v>
      </c>
      <c r="C104" s="99" t="s">
        <v>113</v>
      </c>
      <c r="D104" s="99" t="s">
        <v>114</v>
      </c>
      <c r="E104" s="99" t="s">
        <v>559</v>
      </c>
      <c r="F104" s="99"/>
      <c r="G104" s="100">
        <f>G105</f>
        <v>2912292</v>
      </c>
      <c r="H104" s="109">
        <v>100000</v>
      </c>
      <c r="M104" s="109">
        <f>G129</f>
        <v>0</v>
      </c>
      <c r="AE104" s="100">
        <f>AE105</f>
        <v>2866158</v>
      </c>
      <c r="AH104" s="70"/>
    </row>
    <row r="105" spans="1:34" ht="42.75" customHeight="1">
      <c r="A105" s="85" t="s">
        <v>287</v>
      </c>
      <c r="B105" s="86">
        <v>793</v>
      </c>
      <c r="C105" s="83" t="s">
        <v>113</v>
      </c>
      <c r="D105" s="83" t="s">
        <v>114</v>
      </c>
      <c r="E105" s="83" t="s">
        <v>559</v>
      </c>
      <c r="F105" s="83"/>
      <c r="G105" s="66">
        <f>G106+G120+G109</f>
        <v>2912292</v>
      </c>
      <c r="AE105" s="66">
        <f>AE106+AE120+AE109</f>
        <v>2866158</v>
      </c>
    </row>
    <row r="106" spans="1:34" ht="80.25" customHeight="1">
      <c r="A106" s="111" t="s">
        <v>178</v>
      </c>
      <c r="B106" s="86">
        <v>793</v>
      </c>
      <c r="C106" s="83" t="s">
        <v>113</v>
      </c>
      <c r="D106" s="83" t="s">
        <v>114</v>
      </c>
      <c r="E106" s="83" t="s">
        <v>177</v>
      </c>
      <c r="F106" s="83"/>
      <c r="G106" s="66">
        <f>G107</f>
        <v>2267523.11</v>
      </c>
      <c r="AE106" s="66">
        <f>AE107</f>
        <v>2267523.11</v>
      </c>
    </row>
    <row r="107" spans="1:34" ht="21" customHeight="1">
      <c r="A107" s="85" t="s">
        <v>369</v>
      </c>
      <c r="B107" s="86">
        <v>793</v>
      </c>
      <c r="C107" s="83" t="s">
        <v>113</v>
      </c>
      <c r="D107" s="83" t="s">
        <v>114</v>
      </c>
      <c r="E107" s="83" t="s">
        <v>177</v>
      </c>
      <c r="F107" s="83" t="s">
        <v>370</v>
      </c>
      <c r="G107" s="66">
        <f>G108</f>
        <v>2267523.11</v>
      </c>
      <c r="AE107" s="66">
        <f>AE108</f>
        <v>2267523.11</v>
      </c>
    </row>
    <row r="108" spans="1:34" ht="30.75" customHeight="1">
      <c r="A108" s="85" t="s">
        <v>371</v>
      </c>
      <c r="B108" s="86">
        <v>793</v>
      </c>
      <c r="C108" s="83" t="s">
        <v>113</v>
      </c>
      <c r="D108" s="83" t="s">
        <v>114</v>
      </c>
      <c r="E108" s="83" t="s">
        <v>177</v>
      </c>
      <c r="F108" s="83" t="s">
        <v>372</v>
      </c>
      <c r="G108" s="66">
        <f>'Прилож 7'!H901</f>
        <v>2267523.11</v>
      </c>
      <c r="AE108" s="66">
        <v>2267523.11</v>
      </c>
    </row>
    <row r="109" spans="1:34" ht="67.5" customHeight="1">
      <c r="A109" s="111" t="s">
        <v>179</v>
      </c>
      <c r="B109" s="86">
        <v>793</v>
      </c>
      <c r="C109" s="83" t="s">
        <v>113</v>
      </c>
      <c r="D109" s="83" t="s">
        <v>114</v>
      </c>
      <c r="E109" s="83" t="s">
        <v>805</v>
      </c>
      <c r="F109" s="83"/>
      <c r="G109" s="66">
        <f>G110</f>
        <v>644768.89</v>
      </c>
      <c r="AE109" s="66">
        <f>AE110</f>
        <v>598634.89</v>
      </c>
    </row>
    <row r="110" spans="1:34" ht="21" customHeight="1">
      <c r="A110" s="85" t="s">
        <v>369</v>
      </c>
      <c r="B110" s="86">
        <v>793</v>
      </c>
      <c r="C110" s="83" t="s">
        <v>113</v>
      </c>
      <c r="D110" s="83" t="s">
        <v>114</v>
      </c>
      <c r="E110" s="83" t="s">
        <v>805</v>
      </c>
      <c r="F110" s="83" t="s">
        <v>370</v>
      </c>
      <c r="G110" s="66">
        <f>G111</f>
        <v>644768.89</v>
      </c>
      <c r="AE110" s="66">
        <f>AE111</f>
        <v>598634.89</v>
      </c>
    </row>
    <row r="111" spans="1:34" ht="30.75" customHeight="1">
      <c r="A111" s="85" t="s">
        <v>371</v>
      </c>
      <c r="B111" s="86">
        <v>793</v>
      </c>
      <c r="C111" s="83" t="s">
        <v>113</v>
      </c>
      <c r="D111" s="83" t="s">
        <v>114</v>
      </c>
      <c r="E111" s="83" t="s">
        <v>805</v>
      </c>
      <c r="F111" s="83" t="s">
        <v>372</v>
      </c>
      <c r="G111" s="66">
        <v>644768.89</v>
      </c>
      <c r="AE111" s="66">
        <v>598634.89</v>
      </c>
    </row>
    <row r="112" spans="1:34" ht="46.5" hidden="1" customHeight="1">
      <c r="A112" s="111" t="s">
        <v>437</v>
      </c>
      <c r="B112" s="86">
        <v>793</v>
      </c>
      <c r="C112" s="83" t="s">
        <v>113</v>
      </c>
      <c r="D112" s="83" t="s">
        <v>114</v>
      </c>
      <c r="E112" s="83" t="s">
        <v>435</v>
      </c>
      <c r="F112" s="83"/>
      <c r="G112" s="66" t="e">
        <f>G113</f>
        <v>#REF!</v>
      </c>
      <c r="AE112" s="66" t="e">
        <f>AE113</f>
        <v>#REF!</v>
      </c>
    </row>
    <row r="113" spans="1:31" ht="67.5" hidden="1" customHeight="1">
      <c r="A113" s="111" t="s">
        <v>541</v>
      </c>
      <c r="B113" s="86">
        <v>793</v>
      </c>
      <c r="C113" s="83" t="s">
        <v>113</v>
      </c>
      <c r="D113" s="83" t="s">
        <v>114</v>
      </c>
      <c r="E113" s="83" t="s">
        <v>436</v>
      </c>
      <c r="F113" s="83"/>
      <c r="G113" s="66" t="e">
        <f>G114</f>
        <v>#REF!</v>
      </c>
      <c r="AE113" s="66" t="e">
        <f>AE114</f>
        <v>#REF!</v>
      </c>
    </row>
    <row r="114" spans="1:31" ht="21" hidden="1" customHeight="1">
      <c r="A114" s="85" t="s">
        <v>369</v>
      </c>
      <c r="B114" s="86">
        <v>793</v>
      </c>
      <c r="C114" s="83" t="s">
        <v>113</v>
      </c>
      <c r="D114" s="83" t="s">
        <v>114</v>
      </c>
      <c r="E114" s="83" t="s">
        <v>436</v>
      </c>
      <c r="F114" s="83" t="s">
        <v>370</v>
      </c>
      <c r="G114" s="66" t="e">
        <f>G115</f>
        <v>#REF!</v>
      </c>
      <c r="AE114" s="66" t="e">
        <f>AE115</f>
        <v>#REF!</v>
      </c>
    </row>
    <row r="115" spans="1:31" ht="30.75" hidden="1" customHeight="1">
      <c r="A115" s="85" t="s">
        <v>371</v>
      </c>
      <c r="B115" s="86">
        <v>793</v>
      </c>
      <c r="C115" s="83" t="s">
        <v>113</v>
      </c>
      <c r="D115" s="83" t="s">
        <v>114</v>
      </c>
      <c r="E115" s="83" t="s">
        <v>436</v>
      </c>
      <c r="F115" s="83" t="s">
        <v>372</v>
      </c>
      <c r="G115" s="66" t="e">
        <f>'Прилож 7'!#REF!</f>
        <v>#REF!</v>
      </c>
      <c r="AE115" s="66" t="e">
        <f>'Прилож 7'!#REF!</f>
        <v>#REF!</v>
      </c>
    </row>
    <row r="116" spans="1:31" ht="46.5" hidden="1" customHeight="1">
      <c r="A116" s="111" t="s">
        <v>440</v>
      </c>
      <c r="B116" s="86">
        <v>793</v>
      </c>
      <c r="C116" s="83" t="s">
        <v>113</v>
      </c>
      <c r="D116" s="83" t="s">
        <v>114</v>
      </c>
      <c r="E116" s="83" t="s">
        <v>438</v>
      </c>
      <c r="F116" s="83"/>
      <c r="G116" s="66" t="e">
        <f>G117</f>
        <v>#REF!</v>
      </c>
      <c r="AE116" s="66" t="e">
        <f>AE117</f>
        <v>#REF!</v>
      </c>
    </row>
    <row r="117" spans="1:31" ht="67.5" hidden="1" customHeight="1">
      <c r="A117" s="111" t="s">
        <v>541</v>
      </c>
      <c r="B117" s="86">
        <v>793</v>
      </c>
      <c r="C117" s="83" t="s">
        <v>113</v>
      </c>
      <c r="D117" s="83" t="s">
        <v>114</v>
      </c>
      <c r="E117" s="83" t="s">
        <v>439</v>
      </c>
      <c r="F117" s="83"/>
      <c r="G117" s="66" t="e">
        <f>G118</f>
        <v>#REF!</v>
      </c>
      <c r="AE117" s="66" t="e">
        <f>AE118</f>
        <v>#REF!</v>
      </c>
    </row>
    <row r="118" spans="1:31" ht="21" hidden="1" customHeight="1">
      <c r="A118" s="85" t="s">
        <v>369</v>
      </c>
      <c r="B118" s="86">
        <v>793</v>
      </c>
      <c r="C118" s="83" t="s">
        <v>113</v>
      </c>
      <c r="D118" s="83" t="s">
        <v>114</v>
      </c>
      <c r="E118" s="83" t="s">
        <v>439</v>
      </c>
      <c r="F118" s="83" t="s">
        <v>370</v>
      </c>
      <c r="G118" s="66" t="e">
        <f>G119</f>
        <v>#REF!</v>
      </c>
      <c r="AE118" s="66" t="e">
        <f>AE119</f>
        <v>#REF!</v>
      </c>
    </row>
    <row r="119" spans="1:31" ht="30.75" hidden="1" customHeight="1">
      <c r="A119" s="85" t="s">
        <v>371</v>
      </c>
      <c r="B119" s="86">
        <v>793</v>
      </c>
      <c r="C119" s="83" t="s">
        <v>113</v>
      </c>
      <c r="D119" s="83" t="s">
        <v>114</v>
      </c>
      <c r="E119" s="83" t="s">
        <v>439</v>
      </c>
      <c r="F119" s="83" t="s">
        <v>372</v>
      </c>
      <c r="G119" s="66" t="e">
        <f>'Прилож 7'!#REF!</f>
        <v>#REF!</v>
      </c>
      <c r="AE119" s="66" t="e">
        <f>'Прилож 7'!#REF!</f>
        <v>#REF!</v>
      </c>
    </row>
    <row r="120" spans="1:31" ht="42.75" hidden="1" customHeight="1">
      <c r="A120" s="85" t="s">
        <v>746</v>
      </c>
      <c r="B120" s="86">
        <v>793</v>
      </c>
      <c r="C120" s="83" t="s">
        <v>113</v>
      </c>
      <c r="D120" s="83" t="s">
        <v>114</v>
      </c>
      <c r="E120" s="83" t="s">
        <v>560</v>
      </c>
      <c r="F120" s="83"/>
      <c r="G120" s="66">
        <f>G121</f>
        <v>0</v>
      </c>
      <c r="AE120" s="66">
        <f>AE121</f>
        <v>0</v>
      </c>
    </row>
    <row r="121" spans="1:31" ht="20.25" hidden="1" customHeight="1">
      <c r="A121" s="85" t="s">
        <v>369</v>
      </c>
      <c r="B121" s="86">
        <v>793</v>
      </c>
      <c r="C121" s="83" t="s">
        <v>113</v>
      </c>
      <c r="D121" s="83" t="s">
        <v>114</v>
      </c>
      <c r="E121" s="83" t="s">
        <v>560</v>
      </c>
      <c r="F121" s="83" t="s">
        <v>370</v>
      </c>
      <c r="G121" s="66">
        <f>G122</f>
        <v>0</v>
      </c>
      <c r="AE121" s="66">
        <f>AE122</f>
        <v>0</v>
      </c>
    </row>
    <row r="122" spans="1:31" ht="30.75" hidden="1" customHeight="1">
      <c r="A122" s="85" t="s">
        <v>371</v>
      </c>
      <c r="B122" s="86">
        <v>793</v>
      </c>
      <c r="C122" s="83" t="s">
        <v>113</v>
      </c>
      <c r="D122" s="83" t="s">
        <v>114</v>
      </c>
      <c r="E122" s="83" t="s">
        <v>560</v>
      </c>
      <c r="F122" s="83" t="s">
        <v>372</v>
      </c>
      <c r="G122" s="66">
        <f>'Прилож 7'!H907</f>
        <v>0</v>
      </c>
      <c r="AE122" s="66">
        <f>'Прилож 7'!AF907</f>
        <v>0</v>
      </c>
    </row>
    <row r="123" spans="1:31" ht="50.25" hidden="1" customHeight="1">
      <c r="A123" s="85" t="s">
        <v>744</v>
      </c>
      <c r="B123" s="86">
        <v>793</v>
      </c>
      <c r="C123" s="83" t="s">
        <v>113</v>
      </c>
      <c r="D123" s="83" t="s">
        <v>114</v>
      </c>
      <c r="E123" s="83" t="s">
        <v>221</v>
      </c>
      <c r="F123" s="83"/>
      <c r="G123" s="66">
        <f>G124</f>
        <v>0</v>
      </c>
      <c r="AE123" s="66">
        <f>AE124</f>
        <v>0</v>
      </c>
    </row>
    <row r="124" spans="1:31" ht="30.75" hidden="1" customHeight="1">
      <c r="A124" s="85" t="s">
        <v>115</v>
      </c>
      <c r="B124" s="86">
        <v>793</v>
      </c>
      <c r="C124" s="83" t="s">
        <v>113</v>
      </c>
      <c r="D124" s="83" t="s">
        <v>114</v>
      </c>
      <c r="E124" s="83" t="s">
        <v>221</v>
      </c>
      <c r="F124" s="83" t="s">
        <v>116</v>
      </c>
      <c r="G124" s="66"/>
      <c r="AE124" s="66"/>
    </row>
    <row r="125" spans="1:31" ht="78.75" hidden="1" customHeight="1">
      <c r="A125" s="85" t="s">
        <v>745</v>
      </c>
      <c r="B125" s="86">
        <v>793</v>
      </c>
      <c r="C125" s="83" t="s">
        <v>113</v>
      </c>
      <c r="D125" s="83" t="s">
        <v>114</v>
      </c>
      <c r="E125" s="83" t="s">
        <v>222</v>
      </c>
      <c r="F125" s="83"/>
      <c r="G125" s="66">
        <f>G126</f>
        <v>0</v>
      </c>
      <c r="AE125" s="66">
        <f>AE126</f>
        <v>0</v>
      </c>
    </row>
    <row r="126" spans="1:31" ht="22.5" hidden="1" customHeight="1">
      <c r="A126" s="85" t="s">
        <v>115</v>
      </c>
      <c r="B126" s="86">
        <v>793</v>
      </c>
      <c r="C126" s="83" t="s">
        <v>113</v>
      </c>
      <c r="D126" s="83" t="s">
        <v>114</v>
      </c>
      <c r="E126" s="83" t="s">
        <v>222</v>
      </c>
      <c r="F126" s="83" t="s">
        <v>116</v>
      </c>
      <c r="G126" s="66"/>
      <c r="AE126" s="66"/>
    </row>
    <row r="127" spans="1:31" ht="65.25" hidden="1" customHeight="1">
      <c r="A127" s="85" t="s">
        <v>746</v>
      </c>
      <c r="B127" s="86">
        <v>793</v>
      </c>
      <c r="C127" s="83" t="s">
        <v>113</v>
      </c>
      <c r="D127" s="83" t="s">
        <v>114</v>
      </c>
      <c r="E127" s="83" t="s">
        <v>223</v>
      </c>
      <c r="F127" s="83"/>
      <c r="G127" s="66">
        <f>G128</f>
        <v>0</v>
      </c>
      <c r="AE127" s="66">
        <f>AE128</f>
        <v>0</v>
      </c>
    </row>
    <row r="128" spans="1:31" ht="27.75" hidden="1" customHeight="1">
      <c r="A128" s="85" t="s">
        <v>369</v>
      </c>
      <c r="B128" s="86">
        <v>793</v>
      </c>
      <c r="C128" s="83" t="s">
        <v>113</v>
      </c>
      <c r="D128" s="83" t="s">
        <v>114</v>
      </c>
      <c r="E128" s="83" t="s">
        <v>223</v>
      </c>
      <c r="F128" s="83" t="s">
        <v>370</v>
      </c>
      <c r="G128" s="66">
        <f>G129</f>
        <v>0</v>
      </c>
      <c r="AE128" s="66">
        <f>AE129</f>
        <v>0</v>
      </c>
    </row>
    <row r="129" spans="1:34" ht="43.5" hidden="1" customHeight="1">
      <c r="A129" s="85" t="s">
        <v>371</v>
      </c>
      <c r="B129" s="86">
        <v>793</v>
      </c>
      <c r="C129" s="83" t="s">
        <v>113</v>
      </c>
      <c r="D129" s="83" t="s">
        <v>114</v>
      </c>
      <c r="E129" s="83" t="s">
        <v>223</v>
      </c>
      <c r="F129" s="83" t="s">
        <v>372</v>
      </c>
      <c r="G129" s="66">
        <f>G130</f>
        <v>0</v>
      </c>
      <c r="AE129" s="66">
        <f>AE130</f>
        <v>0</v>
      </c>
    </row>
    <row r="130" spans="1:34" ht="22.5" hidden="1" customHeight="1">
      <c r="A130" s="85" t="s">
        <v>115</v>
      </c>
      <c r="B130" s="86">
        <v>793</v>
      </c>
      <c r="C130" s="83" t="s">
        <v>113</v>
      </c>
      <c r="D130" s="83" t="s">
        <v>114</v>
      </c>
      <c r="E130" s="83" t="s">
        <v>223</v>
      </c>
      <c r="F130" s="83" t="s">
        <v>116</v>
      </c>
      <c r="G130" s="66"/>
      <c r="AE130" s="66"/>
    </row>
    <row r="131" spans="1:34" ht="48.75" hidden="1" customHeight="1">
      <c r="A131" s="85" t="s">
        <v>590</v>
      </c>
      <c r="B131" s="86">
        <v>793</v>
      </c>
      <c r="C131" s="83" t="s">
        <v>113</v>
      </c>
      <c r="D131" s="83" t="s">
        <v>114</v>
      </c>
      <c r="E131" s="83" t="s">
        <v>589</v>
      </c>
      <c r="F131" s="83"/>
      <c r="G131" s="66">
        <f>G132</f>
        <v>0</v>
      </c>
      <c r="AE131" s="66">
        <f>AE132</f>
        <v>0</v>
      </c>
    </row>
    <row r="132" spans="1:34" ht="30.75" hidden="1" customHeight="1">
      <c r="A132" s="85" t="s">
        <v>369</v>
      </c>
      <c r="B132" s="86">
        <v>793</v>
      </c>
      <c r="C132" s="83" t="s">
        <v>113</v>
      </c>
      <c r="D132" s="83" t="s">
        <v>114</v>
      </c>
      <c r="E132" s="83" t="s">
        <v>589</v>
      </c>
      <c r="F132" s="83" t="s">
        <v>370</v>
      </c>
      <c r="G132" s="66">
        <f>G133</f>
        <v>0</v>
      </c>
      <c r="AE132" s="66">
        <f>AE133</f>
        <v>0</v>
      </c>
    </row>
    <row r="133" spans="1:34" ht="30.75" hidden="1" customHeight="1">
      <c r="A133" s="85" t="s">
        <v>371</v>
      </c>
      <c r="B133" s="86">
        <v>793</v>
      </c>
      <c r="C133" s="83" t="s">
        <v>113</v>
      </c>
      <c r="D133" s="83" t="s">
        <v>114</v>
      </c>
      <c r="E133" s="83" t="s">
        <v>589</v>
      </c>
      <c r="F133" s="83" t="s">
        <v>372</v>
      </c>
      <c r="G133" s="66">
        <f>'Прилож 7'!H910</f>
        <v>0</v>
      </c>
      <c r="AE133" s="66">
        <f>'Прилож 7'!AF910</f>
        <v>0</v>
      </c>
      <c r="AH133" s="110"/>
    </row>
    <row r="134" spans="1:34" ht="22.5" hidden="1" customHeight="1">
      <c r="A134" s="85"/>
      <c r="B134" s="86"/>
      <c r="C134" s="83"/>
      <c r="D134" s="83"/>
      <c r="E134" s="83"/>
      <c r="F134" s="83"/>
      <c r="G134" s="66"/>
      <c r="AE134" s="66"/>
    </row>
    <row r="135" spans="1:34" s="110" customFormat="1" ht="43.5" customHeight="1">
      <c r="A135" s="112" t="s">
        <v>301</v>
      </c>
      <c r="B135" s="98">
        <v>793</v>
      </c>
      <c r="C135" s="99" t="s">
        <v>28</v>
      </c>
      <c r="D135" s="99" t="s">
        <v>93</v>
      </c>
      <c r="E135" s="98" t="s">
        <v>522</v>
      </c>
      <c r="F135" s="98"/>
      <c r="G135" s="100">
        <f>G137+G140+G146+G149</f>
        <v>307125</v>
      </c>
      <c r="H135" s="109"/>
      <c r="M135" s="109" t="e">
        <f>#REF!</f>
        <v>#REF!</v>
      </c>
      <c r="N135" s="110">
        <v>25000</v>
      </c>
      <c r="O135" s="110">
        <v>84000</v>
      </c>
      <c r="AE135" s="100">
        <f>AE137+AE140+AE146+AE149</f>
        <v>307125</v>
      </c>
      <c r="AH135" s="70"/>
    </row>
    <row r="136" spans="1:34" ht="42" hidden="1" customHeight="1">
      <c r="A136" s="113"/>
      <c r="B136" s="86"/>
      <c r="C136" s="83"/>
      <c r="D136" s="83"/>
      <c r="E136" s="86"/>
      <c r="F136" s="86"/>
      <c r="G136" s="66"/>
      <c r="AE136" s="66"/>
    </row>
    <row r="137" spans="1:34" ht="38.25">
      <c r="A137" s="113" t="s">
        <v>727</v>
      </c>
      <c r="B137" s="86"/>
      <c r="C137" s="83"/>
      <c r="D137" s="83"/>
      <c r="E137" s="86" t="s">
        <v>324</v>
      </c>
      <c r="F137" s="86"/>
      <c r="G137" s="66">
        <f>G138</f>
        <v>75900</v>
      </c>
      <c r="AE137" s="66">
        <f>AE138</f>
        <v>75900</v>
      </c>
    </row>
    <row r="138" spans="1:34">
      <c r="A138" s="85" t="s">
        <v>104</v>
      </c>
      <c r="B138" s="86">
        <v>793</v>
      </c>
      <c r="C138" s="83" t="s">
        <v>93</v>
      </c>
      <c r="D138" s="83" t="s">
        <v>145</v>
      </c>
      <c r="E138" s="86" t="s">
        <v>324</v>
      </c>
      <c r="F138" s="86">
        <v>800</v>
      </c>
      <c r="G138" s="66">
        <f>G139</f>
        <v>75900</v>
      </c>
      <c r="AE138" s="66">
        <f>AE139</f>
        <v>75900</v>
      </c>
    </row>
    <row r="139" spans="1:34" ht="51" customHeight="1">
      <c r="A139" s="85" t="s">
        <v>723</v>
      </c>
      <c r="B139" s="86">
        <v>793</v>
      </c>
      <c r="C139" s="83" t="s">
        <v>93</v>
      </c>
      <c r="D139" s="83" t="s">
        <v>145</v>
      </c>
      <c r="E139" s="86" t="s">
        <v>324</v>
      </c>
      <c r="F139" s="86">
        <v>810</v>
      </c>
      <c r="G139" s="66">
        <f>'Прилож 7'!H850</f>
        <v>75900</v>
      </c>
      <c r="AE139" s="66">
        <v>75900</v>
      </c>
    </row>
    <row r="140" spans="1:34" ht="38.25">
      <c r="A140" s="85" t="s">
        <v>683</v>
      </c>
      <c r="B140" s="86">
        <v>793</v>
      </c>
      <c r="C140" s="83" t="s">
        <v>28</v>
      </c>
      <c r="D140" s="83" t="s">
        <v>93</v>
      </c>
      <c r="E140" s="83" t="s">
        <v>312</v>
      </c>
      <c r="F140" s="83"/>
      <c r="G140" s="66">
        <f>G141</f>
        <v>25000</v>
      </c>
      <c r="AE140" s="66">
        <f>AE141</f>
        <v>25000</v>
      </c>
    </row>
    <row r="141" spans="1:34" ht="25.5">
      <c r="A141" s="85" t="s">
        <v>684</v>
      </c>
      <c r="B141" s="86">
        <v>793</v>
      </c>
      <c r="C141" s="83" t="s">
        <v>28</v>
      </c>
      <c r="D141" s="83" t="s">
        <v>93</v>
      </c>
      <c r="E141" s="83" t="s">
        <v>312</v>
      </c>
      <c r="F141" s="83" t="s">
        <v>52</v>
      </c>
      <c r="G141" s="66">
        <f>G142</f>
        <v>25000</v>
      </c>
      <c r="AE141" s="66">
        <f>AE142</f>
        <v>25000</v>
      </c>
    </row>
    <row r="142" spans="1:34" ht="38.25">
      <c r="A142" s="85" t="s">
        <v>53</v>
      </c>
      <c r="B142" s="86">
        <v>793</v>
      </c>
      <c r="C142" s="83" t="s">
        <v>28</v>
      </c>
      <c r="D142" s="83" t="s">
        <v>93</v>
      </c>
      <c r="E142" s="83" t="s">
        <v>312</v>
      </c>
      <c r="F142" s="83" t="s">
        <v>54</v>
      </c>
      <c r="G142" s="66">
        <f>'Прилож 7'!H634</f>
        <v>25000</v>
      </c>
      <c r="AE142" s="66">
        <v>25000</v>
      </c>
    </row>
    <row r="143" spans="1:34" ht="30.75" hidden="1" customHeight="1">
      <c r="A143" s="85" t="s">
        <v>614</v>
      </c>
      <c r="B143" s="86">
        <v>793</v>
      </c>
      <c r="C143" s="83" t="s">
        <v>28</v>
      </c>
      <c r="D143" s="83" t="s">
        <v>34</v>
      </c>
      <c r="E143" s="83" t="s">
        <v>613</v>
      </c>
      <c r="F143" s="83"/>
      <c r="G143" s="66">
        <f>G144</f>
        <v>0</v>
      </c>
      <c r="AE143" s="66">
        <f>AE144</f>
        <v>0</v>
      </c>
    </row>
    <row r="144" spans="1:34" ht="30.75" hidden="1" customHeight="1">
      <c r="A144" s="85" t="s">
        <v>684</v>
      </c>
      <c r="B144" s="86">
        <v>793</v>
      </c>
      <c r="C144" s="83" t="s">
        <v>28</v>
      </c>
      <c r="D144" s="83" t="s">
        <v>34</v>
      </c>
      <c r="E144" s="83" t="s">
        <v>613</v>
      </c>
      <c r="F144" s="83" t="s">
        <v>52</v>
      </c>
      <c r="G144" s="66">
        <f>G145</f>
        <v>0</v>
      </c>
      <c r="AE144" s="66">
        <f>AE145</f>
        <v>0</v>
      </c>
    </row>
    <row r="145" spans="1:34" ht="30.75" hidden="1" customHeight="1">
      <c r="A145" s="85" t="s">
        <v>53</v>
      </c>
      <c r="B145" s="86">
        <v>793</v>
      </c>
      <c r="C145" s="83" t="s">
        <v>28</v>
      </c>
      <c r="D145" s="83" t="s">
        <v>34</v>
      </c>
      <c r="E145" s="83" t="s">
        <v>613</v>
      </c>
      <c r="F145" s="83" t="s">
        <v>54</v>
      </c>
      <c r="G145" s="66"/>
      <c r="AE145" s="66"/>
    </row>
    <row r="146" spans="1:34" ht="47.25" customHeight="1">
      <c r="A146" s="85" t="s">
        <v>224</v>
      </c>
      <c r="B146" s="86">
        <v>793</v>
      </c>
      <c r="C146" s="83" t="s">
        <v>93</v>
      </c>
      <c r="D146" s="83" t="s">
        <v>145</v>
      </c>
      <c r="E146" s="86" t="s">
        <v>554</v>
      </c>
      <c r="F146" s="86"/>
      <c r="G146" s="66">
        <f>G147</f>
        <v>206225</v>
      </c>
      <c r="AE146" s="66">
        <f>AE147</f>
        <v>206225</v>
      </c>
    </row>
    <row r="147" spans="1:34">
      <c r="A147" s="85" t="s">
        <v>104</v>
      </c>
      <c r="B147" s="86">
        <v>793</v>
      </c>
      <c r="C147" s="83" t="s">
        <v>93</v>
      </c>
      <c r="D147" s="83" t="s">
        <v>145</v>
      </c>
      <c r="E147" s="86" t="s">
        <v>554</v>
      </c>
      <c r="F147" s="86">
        <v>800</v>
      </c>
      <c r="G147" s="66">
        <f>G148</f>
        <v>206225</v>
      </c>
      <c r="AE147" s="66">
        <f>AE148</f>
        <v>206225</v>
      </c>
    </row>
    <row r="148" spans="1:34" ht="51" customHeight="1">
      <c r="A148" s="85" t="s">
        <v>723</v>
      </c>
      <c r="B148" s="86">
        <v>793</v>
      </c>
      <c r="C148" s="83" t="s">
        <v>93</v>
      </c>
      <c r="D148" s="83" t="s">
        <v>145</v>
      </c>
      <c r="E148" s="86" t="s">
        <v>554</v>
      </c>
      <c r="F148" s="86">
        <v>810</v>
      </c>
      <c r="G148" s="66">
        <f>'Прилож 7'!H853</f>
        <v>206225</v>
      </c>
      <c r="AE148" s="66">
        <v>206225</v>
      </c>
    </row>
    <row r="149" spans="1:34" ht="29.25" hidden="1" customHeight="1">
      <c r="A149" s="85" t="s">
        <v>133</v>
      </c>
      <c r="B149" s="86">
        <v>793</v>
      </c>
      <c r="C149" s="83" t="s">
        <v>93</v>
      </c>
      <c r="D149" s="83" t="s">
        <v>145</v>
      </c>
      <c r="E149" s="86" t="s">
        <v>134</v>
      </c>
      <c r="F149" s="86"/>
      <c r="G149" s="66">
        <f>G150</f>
        <v>0</v>
      </c>
      <c r="AE149" s="66">
        <f>AE150</f>
        <v>0</v>
      </c>
    </row>
    <row r="150" spans="1:34" ht="25.5" hidden="1" customHeight="1">
      <c r="A150" s="85" t="s">
        <v>684</v>
      </c>
      <c r="B150" s="86">
        <v>793</v>
      </c>
      <c r="C150" s="83" t="s">
        <v>93</v>
      </c>
      <c r="D150" s="83" t="s">
        <v>145</v>
      </c>
      <c r="E150" s="86" t="s">
        <v>134</v>
      </c>
      <c r="F150" s="86">
        <v>200</v>
      </c>
      <c r="G150" s="66">
        <f>G151</f>
        <v>0</v>
      </c>
      <c r="AE150" s="66">
        <f>AE151</f>
        <v>0</v>
      </c>
      <c r="AH150" s="115"/>
    </row>
    <row r="151" spans="1:34" ht="34.5" hidden="1" customHeight="1">
      <c r="A151" s="85" t="s">
        <v>53</v>
      </c>
      <c r="B151" s="86">
        <v>793</v>
      </c>
      <c r="C151" s="83" t="s">
        <v>93</v>
      </c>
      <c r="D151" s="83" t="s">
        <v>145</v>
      </c>
      <c r="E151" s="86" t="s">
        <v>134</v>
      </c>
      <c r="F151" s="86">
        <v>240</v>
      </c>
      <c r="G151" s="66">
        <f>'Прилож 7'!H856</f>
        <v>0</v>
      </c>
      <c r="AE151" s="66">
        <f>'Прилож 7'!AF856</f>
        <v>0</v>
      </c>
      <c r="AH151" s="105"/>
    </row>
    <row r="152" spans="1:34" s="115" customFormat="1" ht="28.5" customHeight="1">
      <c r="A152" s="97" t="s">
        <v>734</v>
      </c>
      <c r="B152" s="98">
        <v>792</v>
      </c>
      <c r="C152" s="99" t="s">
        <v>93</v>
      </c>
      <c r="D152" s="99" t="s">
        <v>268</v>
      </c>
      <c r="E152" s="99" t="s">
        <v>512</v>
      </c>
      <c r="F152" s="99"/>
      <c r="G152" s="100">
        <f>G153+G160</f>
        <v>32867924.079999998</v>
      </c>
      <c r="H152" s="114"/>
      <c r="M152" s="114" t="e">
        <f>#REF!+#REF!+#REF!+#REF!</f>
        <v>#REF!</v>
      </c>
      <c r="N152" s="115">
        <v>500000</v>
      </c>
      <c r="AE152" s="100">
        <f>AE153+AE160</f>
        <v>23544456.409999996</v>
      </c>
      <c r="AH152" s="105"/>
    </row>
    <row r="153" spans="1:34" s="105" customFormat="1" ht="18" customHeight="1">
      <c r="A153" s="85" t="s">
        <v>726</v>
      </c>
      <c r="B153" s="86">
        <v>793</v>
      </c>
      <c r="C153" s="83" t="s">
        <v>93</v>
      </c>
      <c r="D153" s="83" t="s">
        <v>74</v>
      </c>
      <c r="E153" s="83" t="s">
        <v>171</v>
      </c>
      <c r="F153" s="83"/>
      <c r="G153" s="66">
        <f>G154+G157</f>
        <v>816581.48</v>
      </c>
      <c r="H153" s="104"/>
      <c r="AE153" s="66">
        <f>AE154+AE157</f>
        <v>774339.06</v>
      </c>
    </row>
    <row r="154" spans="1:34" s="105" customFormat="1" ht="44.25" customHeight="1">
      <c r="A154" s="85" t="s">
        <v>720</v>
      </c>
      <c r="B154" s="86">
        <v>793</v>
      </c>
      <c r="C154" s="83" t="s">
        <v>93</v>
      </c>
      <c r="D154" s="83" t="s">
        <v>74</v>
      </c>
      <c r="E154" s="83" t="s">
        <v>719</v>
      </c>
      <c r="F154" s="83"/>
      <c r="G154" s="66">
        <f>G155</f>
        <v>816581.48</v>
      </c>
      <c r="H154" s="104"/>
      <c r="AE154" s="66">
        <f>AE155</f>
        <v>774339.06</v>
      </c>
    </row>
    <row r="155" spans="1:34" s="105" customFormat="1" ht="15.75" customHeight="1">
      <c r="A155" s="85" t="s">
        <v>684</v>
      </c>
      <c r="B155" s="86">
        <v>793</v>
      </c>
      <c r="C155" s="83" t="s">
        <v>93</v>
      </c>
      <c r="D155" s="83" t="s">
        <v>74</v>
      </c>
      <c r="E155" s="83" t="s">
        <v>719</v>
      </c>
      <c r="F155" s="83" t="s">
        <v>52</v>
      </c>
      <c r="G155" s="66">
        <f>G156</f>
        <v>816581.48</v>
      </c>
      <c r="H155" s="104"/>
      <c r="AE155" s="66">
        <f>AE156</f>
        <v>774339.06</v>
      </c>
      <c r="AH155" s="70"/>
    </row>
    <row r="156" spans="1:34" s="105" customFormat="1" ht="44.25" customHeight="1">
      <c r="A156" s="85" t="s">
        <v>53</v>
      </c>
      <c r="B156" s="86">
        <v>793</v>
      </c>
      <c r="C156" s="83" t="s">
        <v>93</v>
      </c>
      <c r="D156" s="83" t="s">
        <v>74</v>
      </c>
      <c r="E156" s="83" t="s">
        <v>719</v>
      </c>
      <c r="F156" s="83" t="s">
        <v>54</v>
      </c>
      <c r="G156" s="66">
        <v>816581.48</v>
      </c>
      <c r="H156" s="104"/>
      <c r="AE156" s="66">
        <v>774339.06</v>
      </c>
      <c r="AH156" s="70"/>
    </row>
    <row r="157" spans="1:34" ht="34.5" hidden="1" customHeight="1">
      <c r="A157" s="85" t="s">
        <v>228</v>
      </c>
      <c r="B157" s="86">
        <v>793</v>
      </c>
      <c r="C157" s="83" t="s">
        <v>93</v>
      </c>
      <c r="D157" s="83" t="s">
        <v>74</v>
      </c>
      <c r="E157" s="83" t="s">
        <v>718</v>
      </c>
      <c r="F157" s="83"/>
      <c r="G157" s="66">
        <f>G158</f>
        <v>0</v>
      </c>
      <c r="AE157" s="66">
        <f>AE158</f>
        <v>0</v>
      </c>
    </row>
    <row r="158" spans="1:34" ht="21" hidden="1" customHeight="1">
      <c r="A158" s="85" t="s">
        <v>684</v>
      </c>
      <c r="B158" s="86">
        <v>793</v>
      </c>
      <c r="C158" s="83" t="s">
        <v>93</v>
      </c>
      <c r="D158" s="83" t="s">
        <v>74</v>
      </c>
      <c r="E158" s="83" t="s">
        <v>718</v>
      </c>
      <c r="F158" s="83" t="s">
        <v>52</v>
      </c>
      <c r="G158" s="66">
        <f>G159</f>
        <v>0</v>
      </c>
      <c r="AE158" s="66">
        <f>AE159</f>
        <v>0</v>
      </c>
      <c r="AH158" s="73"/>
    </row>
    <row r="159" spans="1:34" ht="39.75" hidden="1" customHeight="1">
      <c r="A159" s="85" t="s">
        <v>53</v>
      </c>
      <c r="B159" s="86">
        <v>793</v>
      </c>
      <c r="C159" s="83" t="s">
        <v>93</v>
      </c>
      <c r="D159" s="83" t="s">
        <v>74</v>
      </c>
      <c r="E159" s="83" t="s">
        <v>718</v>
      </c>
      <c r="F159" s="83" t="s">
        <v>54</v>
      </c>
      <c r="G159" s="66">
        <f>'Прилож 7'!H812</f>
        <v>0</v>
      </c>
      <c r="AE159" s="66">
        <f>'Прилож 7'!AF812</f>
        <v>0</v>
      </c>
      <c r="AH159" s="119"/>
    </row>
    <row r="160" spans="1:34" s="73" customFormat="1">
      <c r="A160" s="116" t="s">
        <v>400</v>
      </c>
      <c r="B160" s="117">
        <v>795</v>
      </c>
      <c r="C160" s="83" t="s">
        <v>93</v>
      </c>
      <c r="D160" s="83" t="s">
        <v>268</v>
      </c>
      <c r="E160" s="83"/>
      <c r="F160" s="83"/>
      <c r="G160" s="100">
        <f>G161+G251</f>
        <v>32051342.599999998</v>
      </c>
      <c r="H160" s="72"/>
      <c r="AE160" s="100">
        <f>AE161+AE251</f>
        <v>22770117.349999998</v>
      </c>
      <c r="AH160" s="70"/>
    </row>
    <row r="161" spans="1:34" s="119" customFormat="1" ht="27" customHeight="1">
      <c r="A161" s="85" t="s">
        <v>777</v>
      </c>
      <c r="B161" s="117">
        <v>795</v>
      </c>
      <c r="C161" s="83" t="s">
        <v>93</v>
      </c>
      <c r="D161" s="83" t="s">
        <v>268</v>
      </c>
      <c r="E161" s="83" t="s">
        <v>512</v>
      </c>
      <c r="F161" s="83"/>
      <c r="G161" s="66">
        <f>G168+G192+G247+G241+G203+G234+G258+G162+G255+G165</f>
        <v>31835972.599999998</v>
      </c>
      <c r="H161" s="118"/>
      <c r="AE161" s="66">
        <f>AE168+AE192+AE247+AE241+AE203+AE234+AE258+AE162+AE255+AE165</f>
        <v>22554747.349999998</v>
      </c>
      <c r="AH161" s="70"/>
    </row>
    <row r="162" spans="1:34" ht="27.75" customHeight="1">
      <c r="A162" s="111" t="s">
        <v>822</v>
      </c>
      <c r="B162" s="117">
        <v>795</v>
      </c>
      <c r="C162" s="83" t="s">
        <v>93</v>
      </c>
      <c r="D162" s="83" t="s">
        <v>268</v>
      </c>
      <c r="E162" s="83" t="s">
        <v>821</v>
      </c>
      <c r="F162" s="83"/>
      <c r="G162" s="66">
        <f>G163</f>
        <v>400000</v>
      </c>
      <c r="AE162" s="66">
        <f>AE163</f>
        <v>0</v>
      </c>
    </row>
    <row r="163" spans="1:34" ht="15" customHeight="1">
      <c r="A163" s="85" t="s">
        <v>380</v>
      </c>
      <c r="B163" s="117">
        <v>795</v>
      </c>
      <c r="C163" s="83" t="s">
        <v>93</v>
      </c>
      <c r="D163" s="83" t="s">
        <v>268</v>
      </c>
      <c r="E163" s="83" t="s">
        <v>821</v>
      </c>
      <c r="F163" s="83" t="s">
        <v>381</v>
      </c>
      <c r="G163" s="66">
        <f>G164</f>
        <v>400000</v>
      </c>
      <c r="AE163" s="66">
        <f>AE164</f>
        <v>0</v>
      </c>
      <c r="AH163" s="119"/>
    </row>
    <row r="164" spans="1:34" ht="15" customHeight="1">
      <c r="A164" s="85" t="s">
        <v>398</v>
      </c>
      <c r="B164" s="117">
        <v>795</v>
      </c>
      <c r="C164" s="83" t="s">
        <v>93</v>
      </c>
      <c r="D164" s="83" t="s">
        <v>268</v>
      </c>
      <c r="E164" s="83" t="s">
        <v>821</v>
      </c>
      <c r="F164" s="83" t="s">
        <v>399</v>
      </c>
      <c r="G164" s="66">
        <v>400000</v>
      </c>
      <c r="AE164" s="66">
        <f>'Прилож 7'!AF1028</f>
        <v>0</v>
      </c>
      <c r="AH164" s="119"/>
    </row>
    <row r="165" spans="1:34" ht="28.5" customHeight="1">
      <c r="A165" s="113" t="s">
        <v>397</v>
      </c>
      <c r="B165" s="117"/>
      <c r="C165" s="83"/>
      <c r="D165" s="83"/>
      <c r="E165" s="83" t="s">
        <v>843</v>
      </c>
      <c r="F165" s="83"/>
      <c r="G165" s="66">
        <f>G166</f>
        <v>24800</v>
      </c>
      <c r="AE165" s="66">
        <f>AE166</f>
        <v>24800</v>
      </c>
      <c r="AH165" s="119"/>
    </row>
    <row r="166" spans="1:34" ht="19.5" customHeight="1">
      <c r="A166" s="85" t="s">
        <v>684</v>
      </c>
      <c r="B166" s="117"/>
      <c r="C166" s="83"/>
      <c r="D166" s="83"/>
      <c r="E166" s="83" t="s">
        <v>843</v>
      </c>
      <c r="F166" s="83" t="s">
        <v>52</v>
      </c>
      <c r="G166" s="66">
        <f>G167</f>
        <v>24800</v>
      </c>
      <c r="AE166" s="66">
        <f>AE167</f>
        <v>24800</v>
      </c>
      <c r="AH166" s="119"/>
    </row>
    <row r="167" spans="1:34" ht="29.25" customHeight="1">
      <c r="A167" s="85" t="s">
        <v>53</v>
      </c>
      <c r="B167" s="117"/>
      <c r="C167" s="83"/>
      <c r="D167" s="83"/>
      <c r="E167" s="83" t="s">
        <v>843</v>
      </c>
      <c r="F167" s="83" t="s">
        <v>54</v>
      </c>
      <c r="G167" s="66">
        <v>24800</v>
      </c>
      <c r="AE167" s="66">
        <v>24800</v>
      </c>
      <c r="AH167" s="119"/>
    </row>
    <row r="168" spans="1:34" s="119" customFormat="1" ht="66" customHeight="1">
      <c r="A168" s="111" t="s">
        <v>199</v>
      </c>
      <c r="B168" s="86">
        <v>793</v>
      </c>
      <c r="C168" s="83" t="s">
        <v>93</v>
      </c>
      <c r="D168" s="83" t="s">
        <v>268</v>
      </c>
      <c r="E168" s="83" t="s">
        <v>197</v>
      </c>
      <c r="F168" s="83"/>
      <c r="G168" s="66">
        <f>G169+G186</f>
        <v>10676269.439999999</v>
      </c>
      <c r="H168" s="118" t="e">
        <f>#REF!+G201+G226+#REF!</f>
        <v>#REF!</v>
      </c>
      <c r="AE168" s="66">
        <f>AE169+AE186</f>
        <v>4956410.75</v>
      </c>
    </row>
    <row r="169" spans="1:34" s="119" customFormat="1" ht="53.25" customHeight="1">
      <c r="A169" s="111" t="s">
        <v>200</v>
      </c>
      <c r="B169" s="117">
        <v>795</v>
      </c>
      <c r="C169" s="83" t="s">
        <v>93</v>
      </c>
      <c r="D169" s="83" t="s">
        <v>268</v>
      </c>
      <c r="E169" s="83" t="s">
        <v>198</v>
      </c>
      <c r="F169" s="83"/>
      <c r="G169" s="66">
        <f>G170+G172+G182+G174+G179</f>
        <v>10676269.439999999</v>
      </c>
      <c r="H169" s="118"/>
      <c r="AE169" s="66">
        <f>AE170+AE172+AE182+AE174+AE179</f>
        <v>4956410.75</v>
      </c>
    </row>
    <row r="170" spans="1:34" s="119" customFormat="1" ht="18" customHeight="1">
      <c r="A170" s="85" t="s">
        <v>684</v>
      </c>
      <c r="B170" s="117">
        <v>795</v>
      </c>
      <c r="C170" s="83" t="s">
        <v>93</v>
      </c>
      <c r="D170" s="83" t="s">
        <v>268</v>
      </c>
      <c r="E170" s="83" t="s">
        <v>198</v>
      </c>
      <c r="F170" s="83" t="s">
        <v>52</v>
      </c>
      <c r="G170" s="66">
        <f>G171</f>
        <v>587155.55000000005</v>
      </c>
      <c r="H170" s="118"/>
      <c r="AE170" s="66">
        <f>AE171</f>
        <v>148500</v>
      </c>
      <c r="AH170" s="70"/>
    </row>
    <row r="171" spans="1:34" s="119" customFormat="1" ht="32.25" customHeight="1">
      <c r="A171" s="85" t="s">
        <v>53</v>
      </c>
      <c r="B171" s="117">
        <v>795</v>
      </c>
      <c r="C171" s="83" t="s">
        <v>93</v>
      </c>
      <c r="D171" s="83" t="s">
        <v>268</v>
      </c>
      <c r="E171" s="83" t="s">
        <v>198</v>
      </c>
      <c r="F171" s="83" t="s">
        <v>54</v>
      </c>
      <c r="G171" s="66">
        <v>587155.55000000005</v>
      </c>
      <c r="H171" s="118"/>
      <c r="AE171" s="66">
        <v>148500</v>
      </c>
      <c r="AH171" s="70"/>
    </row>
    <row r="172" spans="1:34" ht="12.75" hidden="1" customHeight="1">
      <c r="A172" s="85" t="s">
        <v>380</v>
      </c>
      <c r="B172" s="117">
        <v>795</v>
      </c>
      <c r="C172" s="83" t="s">
        <v>402</v>
      </c>
      <c r="D172" s="83" t="s">
        <v>114</v>
      </c>
      <c r="E172" s="83" t="s">
        <v>198</v>
      </c>
      <c r="F172" s="83" t="s">
        <v>381</v>
      </c>
      <c r="G172" s="66">
        <f>G173</f>
        <v>0</v>
      </c>
      <c r="AE172" s="66">
        <f>AE173</f>
        <v>0</v>
      </c>
    </row>
    <row r="173" spans="1:34" ht="12.75" hidden="1" customHeight="1">
      <c r="A173" s="85" t="s">
        <v>409</v>
      </c>
      <c r="B173" s="117">
        <v>795</v>
      </c>
      <c r="C173" s="83" t="s">
        <v>402</v>
      </c>
      <c r="D173" s="83" t="s">
        <v>114</v>
      </c>
      <c r="E173" s="83" t="s">
        <v>198</v>
      </c>
      <c r="F173" s="83" t="s">
        <v>410</v>
      </c>
      <c r="G173" s="66"/>
      <c r="AE173" s="66"/>
      <c r="AH173" s="119"/>
    </row>
    <row r="174" spans="1:34" ht="80.25" customHeight="1">
      <c r="A174" s="111" t="s">
        <v>199</v>
      </c>
      <c r="B174" s="117">
        <v>795</v>
      </c>
      <c r="C174" s="83" t="s">
        <v>93</v>
      </c>
      <c r="D174" s="83" t="s">
        <v>268</v>
      </c>
      <c r="E174" s="83" t="s">
        <v>304</v>
      </c>
      <c r="F174" s="83"/>
      <c r="G174" s="66">
        <f>G177+G175</f>
        <v>3918993.17</v>
      </c>
      <c r="AE174" s="66">
        <f>AE177+AE175</f>
        <v>3408369.07</v>
      </c>
      <c r="AH174" s="119"/>
    </row>
    <row r="175" spans="1:34" s="119" customFormat="1" ht="15.75" hidden="1" customHeight="1">
      <c r="A175" s="85" t="s">
        <v>104</v>
      </c>
      <c r="B175" s="117">
        <v>795</v>
      </c>
      <c r="C175" s="83" t="s">
        <v>93</v>
      </c>
      <c r="D175" s="83" t="s">
        <v>268</v>
      </c>
      <c r="E175" s="83" t="s">
        <v>302</v>
      </c>
      <c r="F175" s="83" t="s">
        <v>105</v>
      </c>
      <c r="G175" s="66">
        <f>G176</f>
        <v>0</v>
      </c>
      <c r="H175" s="118"/>
      <c r="J175" s="120"/>
      <c r="AE175" s="66">
        <f>AE176</f>
        <v>0</v>
      </c>
      <c r="AH175" s="70"/>
    </row>
    <row r="176" spans="1:34" s="119" customFormat="1" ht="15.75" hidden="1" customHeight="1">
      <c r="A176" s="85" t="s">
        <v>411</v>
      </c>
      <c r="B176" s="117">
        <v>795</v>
      </c>
      <c r="C176" s="83" t="s">
        <v>93</v>
      </c>
      <c r="D176" s="83" t="s">
        <v>268</v>
      </c>
      <c r="E176" s="83" t="s">
        <v>302</v>
      </c>
      <c r="F176" s="83" t="s">
        <v>412</v>
      </c>
      <c r="G176" s="66">
        <f>'Прилож 7'!H1041</f>
        <v>0</v>
      </c>
      <c r="H176" s="118"/>
      <c r="J176" s="120"/>
      <c r="AE176" s="66">
        <f>'Прилож 7'!AF1041</f>
        <v>0</v>
      </c>
      <c r="AH176" s="70"/>
    </row>
    <row r="177" spans="1:34" ht="15" customHeight="1">
      <c r="A177" s="85" t="s">
        <v>380</v>
      </c>
      <c r="B177" s="117">
        <v>795</v>
      </c>
      <c r="C177" s="83" t="s">
        <v>93</v>
      </c>
      <c r="D177" s="83" t="s">
        <v>268</v>
      </c>
      <c r="E177" s="83" t="s">
        <v>302</v>
      </c>
      <c r="F177" s="83" t="s">
        <v>381</v>
      </c>
      <c r="G177" s="66">
        <f>G178</f>
        <v>3918993.17</v>
      </c>
      <c r="AE177" s="66">
        <f>AE178</f>
        <v>3408369.07</v>
      </c>
    </row>
    <row r="178" spans="1:34" ht="15" customHeight="1">
      <c r="A178" s="85" t="s">
        <v>409</v>
      </c>
      <c r="B178" s="117">
        <v>795</v>
      </c>
      <c r="C178" s="83" t="s">
        <v>93</v>
      </c>
      <c r="D178" s="83" t="s">
        <v>268</v>
      </c>
      <c r="E178" s="83" t="s">
        <v>302</v>
      </c>
      <c r="F178" s="83" t="s">
        <v>410</v>
      </c>
      <c r="G178" s="66">
        <v>3918993.17</v>
      </c>
      <c r="AE178" s="66">
        <v>3408369.07</v>
      </c>
    </row>
    <row r="179" spans="1:34" ht="78" customHeight="1">
      <c r="A179" s="111" t="s">
        <v>180</v>
      </c>
      <c r="B179" s="117">
        <v>795</v>
      </c>
      <c r="C179" s="83" t="s">
        <v>93</v>
      </c>
      <c r="D179" s="83" t="s">
        <v>268</v>
      </c>
      <c r="E179" s="83" t="s">
        <v>305</v>
      </c>
      <c r="F179" s="83"/>
      <c r="G179" s="66">
        <f>G180</f>
        <v>6170120.7199999997</v>
      </c>
      <c r="AE179" s="66">
        <f>AE180</f>
        <v>1399541.68</v>
      </c>
    </row>
    <row r="180" spans="1:34" ht="18" customHeight="1">
      <c r="A180" s="85" t="s">
        <v>380</v>
      </c>
      <c r="B180" s="117">
        <v>795</v>
      </c>
      <c r="C180" s="83" t="s">
        <v>93</v>
      </c>
      <c r="D180" s="83" t="s">
        <v>268</v>
      </c>
      <c r="E180" s="83" t="s">
        <v>303</v>
      </c>
      <c r="F180" s="83" t="s">
        <v>381</v>
      </c>
      <c r="G180" s="66">
        <f>G181</f>
        <v>6170120.7199999997</v>
      </c>
      <c r="AE180" s="66">
        <f>AE181</f>
        <v>1399541.68</v>
      </c>
    </row>
    <row r="181" spans="1:34" ht="15" customHeight="1">
      <c r="A181" s="85" t="s">
        <v>409</v>
      </c>
      <c r="B181" s="117">
        <v>795</v>
      </c>
      <c r="C181" s="83" t="s">
        <v>93</v>
      </c>
      <c r="D181" s="83" t="s">
        <v>268</v>
      </c>
      <c r="E181" s="83" t="s">
        <v>303</v>
      </c>
      <c r="F181" s="83" t="s">
        <v>410</v>
      </c>
      <c r="G181" s="66">
        <v>6170120.7199999997</v>
      </c>
      <c r="AE181" s="66">
        <v>1399541.68</v>
      </c>
    </row>
    <row r="182" spans="1:34" ht="21" hidden="1" customHeight="1">
      <c r="A182" s="85" t="s">
        <v>380</v>
      </c>
      <c r="B182" s="117">
        <v>795</v>
      </c>
      <c r="C182" s="83" t="s">
        <v>93</v>
      </c>
      <c r="D182" s="83" t="s">
        <v>268</v>
      </c>
      <c r="E182" s="83" t="s">
        <v>198</v>
      </c>
      <c r="F182" s="83" t="s">
        <v>381</v>
      </c>
      <c r="G182" s="66">
        <f>G183</f>
        <v>0</v>
      </c>
      <c r="AE182" s="66">
        <f>AE183</f>
        <v>0</v>
      </c>
    </row>
    <row r="183" spans="1:34" ht="18.75" hidden="1" customHeight="1">
      <c r="A183" s="85" t="s">
        <v>409</v>
      </c>
      <c r="B183" s="117">
        <v>795</v>
      </c>
      <c r="C183" s="83" t="s">
        <v>93</v>
      </c>
      <c r="D183" s="83" t="s">
        <v>268</v>
      </c>
      <c r="E183" s="83" t="s">
        <v>198</v>
      </c>
      <c r="F183" s="83" t="s">
        <v>410</v>
      </c>
      <c r="G183" s="66"/>
      <c r="AE183" s="66"/>
    </row>
    <row r="184" spans="1:34" ht="12.75" hidden="1" customHeight="1">
      <c r="A184" s="85"/>
      <c r="B184" s="117"/>
      <c r="C184" s="83"/>
      <c r="D184" s="83"/>
      <c r="E184" s="83"/>
      <c r="F184" s="83"/>
      <c r="G184" s="66"/>
      <c r="AE184" s="66"/>
      <c r="AH184" s="119"/>
    </row>
    <row r="185" spans="1:34" ht="12.75" hidden="1" customHeight="1">
      <c r="A185" s="85"/>
      <c r="B185" s="117"/>
      <c r="C185" s="83"/>
      <c r="D185" s="83"/>
      <c r="E185" s="83"/>
      <c r="F185" s="83"/>
      <c r="G185" s="66"/>
      <c r="AE185" s="66"/>
      <c r="AH185" s="119"/>
    </row>
    <row r="186" spans="1:34" s="119" customFormat="1" ht="94.5" hidden="1" customHeight="1">
      <c r="A186" s="111" t="s">
        <v>449</v>
      </c>
      <c r="B186" s="117">
        <v>795</v>
      </c>
      <c r="C186" s="83" t="s">
        <v>93</v>
      </c>
      <c r="D186" s="83" t="s">
        <v>268</v>
      </c>
      <c r="E186" s="83" t="s">
        <v>184</v>
      </c>
      <c r="F186" s="83"/>
      <c r="G186" s="66">
        <f>G187</f>
        <v>0</v>
      </c>
      <c r="H186" s="118"/>
      <c r="AE186" s="66">
        <f>AE187</f>
        <v>0</v>
      </c>
    </row>
    <row r="187" spans="1:34" s="119" customFormat="1" ht="54" hidden="1" customHeight="1">
      <c r="A187" s="85" t="s">
        <v>200</v>
      </c>
      <c r="B187" s="117">
        <v>795</v>
      </c>
      <c r="C187" s="83" t="s">
        <v>93</v>
      </c>
      <c r="D187" s="83" t="s">
        <v>268</v>
      </c>
      <c r="E187" s="83" t="s">
        <v>424</v>
      </c>
      <c r="F187" s="83"/>
      <c r="G187" s="66">
        <f>G188+G190</f>
        <v>0</v>
      </c>
      <c r="H187" s="118"/>
      <c r="AE187" s="66">
        <f>AE188+AE190</f>
        <v>0</v>
      </c>
    </row>
    <row r="188" spans="1:34" s="119" customFormat="1" ht="21.75" hidden="1" customHeight="1">
      <c r="A188" s="85" t="s">
        <v>684</v>
      </c>
      <c r="B188" s="117">
        <v>795</v>
      </c>
      <c r="C188" s="83" t="s">
        <v>93</v>
      </c>
      <c r="D188" s="83" t="s">
        <v>268</v>
      </c>
      <c r="E188" s="83" t="s">
        <v>424</v>
      </c>
      <c r="F188" s="83" t="s">
        <v>52</v>
      </c>
      <c r="G188" s="66">
        <f>G189</f>
        <v>0</v>
      </c>
      <c r="H188" s="118"/>
      <c r="AE188" s="66">
        <f>AE189</f>
        <v>0</v>
      </c>
    </row>
    <row r="189" spans="1:34" s="119" customFormat="1" ht="32.25" hidden="1" customHeight="1">
      <c r="A189" s="85" t="s">
        <v>53</v>
      </c>
      <c r="B189" s="117">
        <v>795</v>
      </c>
      <c r="C189" s="83" t="s">
        <v>93</v>
      </c>
      <c r="D189" s="83" t="s">
        <v>268</v>
      </c>
      <c r="E189" s="83" t="s">
        <v>424</v>
      </c>
      <c r="F189" s="83" t="s">
        <v>54</v>
      </c>
      <c r="G189" s="66">
        <f>'Прилож 7'!H1039</f>
        <v>0</v>
      </c>
      <c r="H189" s="118"/>
      <c r="AE189" s="66">
        <f>'Прилож 7'!AF1039</f>
        <v>0</v>
      </c>
    </row>
    <row r="190" spans="1:34" s="119" customFormat="1" ht="22.5" hidden="1" customHeight="1">
      <c r="A190" s="85" t="s">
        <v>380</v>
      </c>
      <c r="B190" s="117">
        <v>795</v>
      </c>
      <c r="C190" s="83" t="s">
        <v>93</v>
      </c>
      <c r="D190" s="83" t="s">
        <v>268</v>
      </c>
      <c r="E190" s="83" t="s">
        <v>424</v>
      </c>
      <c r="F190" s="83" t="s">
        <v>381</v>
      </c>
      <c r="G190" s="66">
        <f>G191</f>
        <v>0</v>
      </c>
      <c r="H190" s="118"/>
      <c r="AE190" s="66">
        <f>AE191</f>
        <v>0</v>
      </c>
      <c r="AH190" s="70"/>
    </row>
    <row r="191" spans="1:34" s="119" customFormat="1" ht="17.25" hidden="1" customHeight="1">
      <c r="A191" s="85" t="s">
        <v>409</v>
      </c>
      <c r="B191" s="117">
        <v>795</v>
      </c>
      <c r="C191" s="83" t="s">
        <v>93</v>
      </c>
      <c r="D191" s="83" t="s">
        <v>268</v>
      </c>
      <c r="E191" s="83" t="s">
        <v>424</v>
      </c>
      <c r="F191" s="83" t="s">
        <v>410</v>
      </c>
      <c r="G191" s="66">
        <f>'Прилож 7'!H820</f>
        <v>0</v>
      </c>
      <c r="H191" s="118"/>
      <c r="AE191" s="66">
        <f>'Прилож 7'!AF820</f>
        <v>0</v>
      </c>
    </row>
    <row r="192" spans="1:34" ht="78.75" customHeight="1">
      <c r="A192" s="85" t="s">
        <v>203</v>
      </c>
      <c r="B192" s="117">
        <v>795</v>
      </c>
      <c r="C192" s="83" t="s">
        <v>93</v>
      </c>
      <c r="D192" s="83" t="s">
        <v>268</v>
      </c>
      <c r="E192" s="83" t="s">
        <v>201</v>
      </c>
      <c r="F192" s="83"/>
      <c r="G192" s="66">
        <f>G196+G193+G221+G228+G215+G218</f>
        <v>18047461.280000001</v>
      </c>
      <c r="AE192" s="66">
        <f>AE196+AE193+AE221+AE228+AE215+AE218</f>
        <v>14886094.719999999</v>
      </c>
    </row>
    <row r="193" spans="1:34" s="119" customFormat="1" ht="80.25" hidden="1" customHeight="1">
      <c r="A193" s="85" t="s">
        <v>615</v>
      </c>
      <c r="B193" s="117">
        <v>795</v>
      </c>
      <c r="C193" s="83" t="s">
        <v>93</v>
      </c>
      <c r="D193" s="83" t="s">
        <v>268</v>
      </c>
      <c r="E193" s="83" t="s">
        <v>124</v>
      </c>
      <c r="F193" s="83"/>
      <c r="G193" s="66">
        <f>G194</f>
        <v>0</v>
      </c>
      <c r="H193" s="118"/>
      <c r="AE193" s="66">
        <f>AE194</f>
        <v>0</v>
      </c>
      <c r="AH193" s="70"/>
    </row>
    <row r="194" spans="1:34" ht="12.75" hidden="1" customHeight="1">
      <c r="A194" s="85" t="s">
        <v>380</v>
      </c>
      <c r="B194" s="117">
        <v>795</v>
      </c>
      <c r="C194" s="83" t="s">
        <v>93</v>
      </c>
      <c r="D194" s="83" t="s">
        <v>268</v>
      </c>
      <c r="E194" s="83" t="s">
        <v>124</v>
      </c>
      <c r="F194" s="83" t="s">
        <v>381</v>
      </c>
      <c r="G194" s="66">
        <f>G195</f>
        <v>0</v>
      </c>
      <c r="AE194" s="66">
        <f>AE195</f>
        <v>0</v>
      </c>
    </row>
    <row r="195" spans="1:34" ht="12.75" hidden="1" customHeight="1">
      <c r="A195" s="85" t="s">
        <v>409</v>
      </c>
      <c r="B195" s="117">
        <v>795</v>
      </c>
      <c r="C195" s="83" t="s">
        <v>93</v>
      </c>
      <c r="D195" s="83" t="s">
        <v>268</v>
      </c>
      <c r="E195" s="83" t="s">
        <v>124</v>
      </c>
      <c r="F195" s="83" t="s">
        <v>410</v>
      </c>
      <c r="G195" s="66"/>
      <c r="AE195" s="66"/>
      <c r="AH195" s="119"/>
    </row>
    <row r="196" spans="1:34" ht="47.25" customHeight="1">
      <c r="A196" s="85" t="s">
        <v>204</v>
      </c>
      <c r="B196" s="117">
        <v>795</v>
      </c>
      <c r="C196" s="83" t="s">
        <v>93</v>
      </c>
      <c r="D196" s="83" t="s">
        <v>268</v>
      </c>
      <c r="E196" s="83" t="s">
        <v>202</v>
      </c>
      <c r="F196" s="83"/>
      <c r="G196" s="66">
        <f>G201+G197+G199</f>
        <v>13549232.09</v>
      </c>
      <c r="AE196" s="66">
        <f>AE201+AE197+AE199</f>
        <v>12589779.35</v>
      </c>
      <c r="AH196" s="119"/>
    </row>
    <row r="197" spans="1:34" s="119" customFormat="1" ht="20.25" hidden="1" customHeight="1">
      <c r="A197" s="85" t="s">
        <v>684</v>
      </c>
      <c r="B197" s="117">
        <v>795</v>
      </c>
      <c r="C197" s="83" t="s">
        <v>93</v>
      </c>
      <c r="D197" s="83" t="s">
        <v>268</v>
      </c>
      <c r="E197" s="83" t="s">
        <v>202</v>
      </c>
      <c r="F197" s="83" t="s">
        <v>52</v>
      </c>
      <c r="G197" s="66">
        <f>G198</f>
        <v>0</v>
      </c>
      <c r="H197" s="118"/>
      <c r="AE197" s="66">
        <f>AE198</f>
        <v>0</v>
      </c>
    </row>
    <row r="198" spans="1:34" s="119" customFormat="1" ht="32.25" hidden="1" customHeight="1">
      <c r="A198" s="85" t="s">
        <v>53</v>
      </c>
      <c r="B198" s="117">
        <v>795</v>
      </c>
      <c r="C198" s="83" t="s">
        <v>93</v>
      </c>
      <c r="D198" s="83" t="s">
        <v>268</v>
      </c>
      <c r="E198" s="83" t="s">
        <v>202</v>
      </c>
      <c r="F198" s="83" t="s">
        <v>54</v>
      </c>
      <c r="G198" s="66">
        <v>0</v>
      </c>
      <c r="H198" s="118"/>
      <c r="AE198" s="66">
        <v>0</v>
      </c>
    </row>
    <row r="199" spans="1:34" s="119" customFormat="1" ht="31.5" customHeight="1">
      <c r="A199" s="85" t="s">
        <v>684</v>
      </c>
      <c r="B199" s="117">
        <v>795</v>
      </c>
      <c r="C199" s="83" t="s">
        <v>93</v>
      </c>
      <c r="D199" s="83" t="s">
        <v>268</v>
      </c>
      <c r="E199" s="83" t="s">
        <v>202</v>
      </c>
      <c r="F199" s="83" t="s">
        <v>52</v>
      </c>
      <c r="G199" s="66">
        <f>G200</f>
        <v>658000</v>
      </c>
      <c r="H199" s="118"/>
      <c r="AE199" s="66">
        <f>AE200</f>
        <v>413527.6</v>
      </c>
      <c r="AH199" s="70"/>
    </row>
    <row r="200" spans="1:34" s="119" customFormat="1" ht="32.25" customHeight="1">
      <c r="A200" s="85" t="s">
        <v>53</v>
      </c>
      <c r="B200" s="117">
        <v>795</v>
      </c>
      <c r="C200" s="83" t="s">
        <v>93</v>
      </c>
      <c r="D200" s="83" t="s">
        <v>268</v>
      </c>
      <c r="E200" s="83" t="s">
        <v>202</v>
      </c>
      <c r="F200" s="83" t="s">
        <v>54</v>
      </c>
      <c r="G200" s="66">
        <v>658000</v>
      </c>
      <c r="H200" s="118"/>
      <c r="AE200" s="66">
        <v>413527.6</v>
      </c>
      <c r="AH200" s="70"/>
    </row>
    <row r="201" spans="1:34" ht="16.5" customHeight="1">
      <c r="A201" s="85" t="s">
        <v>380</v>
      </c>
      <c r="B201" s="117">
        <v>795</v>
      </c>
      <c r="C201" s="83" t="s">
        <v>93</v>
      </c>
      <c r="D201" s="83" t="s">
        <v>268</v>
      </c>
      <c r="E201" s="83" t="s">
        <v>202</v>
      </c>
      <c r="F201" s="83" t="s">
        <v>381</v>
      </c>
      <c r="G201" s="66">
        <f>G202</f>
        <v>12891232.09</v>
      </c>
      <c r="AE201" s="66">
        <f>AE202</f>
        <v>12176251.75</v>
      </c>
      <c r="AH201" s="119"/>
    </row>
    <row r="202" spans="1:34" ht="19.5" customHeight="1">
      <c r="A202" s="85" t="s">
        <v>409</v>
      </c>
      <c r="B202" s="117">
        <v>795</v>
      </c>
      <c r="C202" s="83" t="s">
        <v>93</v>
      </c>
      <c r="D202" s="83" t="s">
        <v>268</v>
      </c>
      <c r="E202" s="83" t="s">
        <v>202</v>
      </c>
      <c r="F202" s="83" t="s">
        <v>410</v>
      </c>
      <c r="G202" s="66">
        <v>12891232.09</v>
      </c>
      <c r="AE202" s="66">
        <v>12176251.75</v>
      </c>
      <c r="AH202" s="119"/>
    </row>
    <row r="203" spans="1:34" s="119" customFormat="1" ht="62.25" hidden="1" customHeight="1">
      <c r="A203" s="85" t="s">
        <v>195</v>
      </c>
      <c r="B203" s="117">
        <v>795</v>
      </c>
      <c r="C203" s="83" t="s">
        <v>93</v>
      </c>
      <c r="D203" s="83" t="s">
        <v>268</v>
      </c>
      <c r="E203" s="83" t="s">
        <v>196</v>
      </c>
      <c r="F203" s="83"/>
      <c r="G203" s="66">
        <f>G211+G204</f>
        <v>0</v>
      </c>
      <c r="H203" s="118"/>
      <c r="AE203" s="66">
        <f>AE211+AE204</f>
        <v>0</v>
      </c>
      <c r="AH203" s="70"/>
    </row>
    <row r="204" spans="1:34" s="119" customFormat="1" ht="55.5" hidden="1" customHeight="1">
      <c r="A204" s="85" t="s">
        <v>284</v>
      </c>
      <c r="B204" s="117">
        <v>795</v>
      </c>
      <c r="C204" s="83" t="s">
        <v>93</v>
      </c>
      <c r="D204" s="83" t="s">
        <v>268</v>
      </c>
      <c r="E204" s="83" t="s">
        <v>283</v>
      </c>
      <c r="F204" s="83"/>
      <c r="G204" s="66">
        <f>G205+G209</f>
        <v>0</v>
      </c>
      <c r="H204" s="118"/>
      <c r="AE204" s="66">
        <f>AE205+AE209</f>
        <v>0</v>
      </c>
      <c r="AH204" s="70"/>
    </row>
    <row r="205" spans="1:34" ht="37.5" hidden="1" customHeight="1">
      <c r="A205" s="85" t="s">
        <v>51</v>
      </c>
      <c r="B205" s="117">
        <v>795</v>
      </c>
      <c r="C205" s="83" t="s">
        <v>93</v>
      </c>
      <c r="D205" s="83" t="s">
        <v>268</v>
      </c>
      <c r="E205" s="83" t="s">
        <v>283</v>
      </c>
      <c r="F205" s="83" t="s">
        <v>52</v>
      </c>
      <c r="G205" s="66">
        <f>G206</f>
        <v>0</v>
      </c>
      <c r="AE205" s="66">
        <f>AE206</f>
        <v>0</v>
      </c>
      <c r="AH205" s="119"/>
    </row>
    <row r="206" spans="1:34" ht="25.5" hidden="1" customHeight="1">
      <c r="A206" s="85" t="s">
        <v>53</v>
      </c>
      <c r="B206" s="117">
        <v>795</v>
      </c>
      <c r="C206" s="83" t="s">
        <v>93</v>
      </c>
      <c r="D206" s="83" t="s">
        <v>268</v>
      </c>
      <c r="E206" s="83" t="s">
        <v>283</v>
      </c>
      <c r="F206" s="83" t="s">
        <v>54</v>
      </c>
      <c r="G206" s="66">
        <f>'Прилож 7'!H1076</f>
        <v>0</v>
      </c>
      <c r="AE206" s="66">
        <f>'Прилож 7'!AF1076</f>
        <v>0</v>
      </c>
      <c r="AH206" s="119"/>
    </row>
    <row r="207" spans="1:34" s="119" customFormat="1" ht="55.5" hidden="1" customHeight="1">
      <c r="A207" s="85"/>
      <c r="B207" s="117"/>
      <c r="C207" s="83"/>
      <c r="D207" s="83"/>
      <c r="E207" s="83"/>
      <c r="F207" s="83"/>
      <c r="G207" s="66"/>
      <c r="H207" s="118"/>
      <c r="AE207" s="66"/>
      <c r="AH207" s="70"/>
    </row>
    <row r="208" spans="1:34" s="119" customFormat="1" ht="55.5" hidden="1" customHeight="1">
      <c r="A208" s="85"/>
      <c r="B208" s="117"/>
      <c r="C208" s="83"/>
      <c r="D208" s="83"/>
      <c r="E208" s="83"/>
      <c r="F208" s="83"/>
      <c r="G208" s="66"/>
      <c r="H208" s="118"/>
      <c r="AE208" s="66"/>
      <c r="AH208" s="70"/>
    </row>
    <row r="209" spans="1:34" ht="21.75" hidden="1" customHeight="1">
      <c r="A209" s="85" t="s">
        <v>380</v>
      </c>
      <c r="B209" s="117">
        <v>795</v>
      </c>
      <c r="C209" s="83" t="s">
        <v>93</v>
      </c>
      <c r="D209" s="83" t="s">
        <v>268</v>
      </c>
      <c r="E209" s="83" t="s">
        <v>283</v>
      </c>
      <c r="F209" s="83" t="s">
        <v>381</v>
      </c>
      <c r="G209" s="66">
        <f>G210</f>
        <v>0</v>
      </c>
      <c r="AE209" s="66">
        <f>AE210</f>
        <v>0</v>
      </c>
      <c r="AH209" s="119"/>
    </row>
    <row r="210" spans="1:34" ht="13.5" hidden="1" customHeight="1">
      <c r="A210" s="85" t="s">
        <v>409</v>
      </c>
      <c r="B210" s="117">
        <v>795</v>
      </c>
      <c r="C210" s="83" t="s">
        <v>93</v>
      </c>
      <c r="D210" s="83" t="s">
        <v>268</v>
      </c>
      <c r="E210" s="83" t="s">
        <v>283</v>
      </c>
      <c r="F210" s="83" t="s">
        <v>410</v>
      </c>
      <c r="G210" s="66">
        <f>'Прилож 7'!H1080</f>
        <v>0</v>
      </c>
      <c r="AE210" s="66">
        <f>'Прилож 7'!AF1080</f>
        <v>0</v>
      </c>
      <c r="AH210" s="119"/>
    </row>
    <row r="211" spans="1:34" s="119" customFormat="1" ht="38.25" hidden="1" customHeight="1">
      <c r="A211" s="85" t="s">
        <v>506</v>
      </c>
      <c r="B211" s="117">
        <v>795</v>
      </c>
      <c r="C211" s="83" t="s">
        <v>93</v>
      </c>
      <c r="D211" s="83" t="s">
        <v>268</v>
      </c>
      <c r="E211" s="83" t="s">
        <v>504</v>
      </c>
      <c r="F211" s="83"/>
      <c r="G211" s="66">
        <f>G212</f>
        <v>0</v>
      </c>
      <c r="H211" s="118"/>
      <c r="AE211" s="66">
        <f>AE212</f>
        <v>0</v>
      </c>
    </row>
    <row r="212" spans="1:34" s="119" customFormat="1" ht="83.25" hidden="1" customHeight="1">
      <c r="A212" s="85" t="s">
        <v>615</v>
      </c>
      <c r="B212" s="117">
        <v>795</v>
      </c>
      <c r="C212" s="83" t="s">
        <v>93</v>
      </c>
      <c r="D212" s="83" t="s">
        <v>268</v>
      </c>
      <c r="E212" s="83" t="s">
        <v>505</v>
      </c>
      <c r="F212" s="83"/>
      <c r="G212" s="66">
        <f>G213</f>
        <v>0</v>
      </c>
      <c r="H212" s="118"/>
      <c r="AE212" s="66">
        <f>AE213</f>
        <v>0</v>
      </c>
    </row>
    <row r="213" spans="1:34" s="119" customFormat="1" ht="42" hidden="1" customHeight="1">
      <c r="A213" s="85" t="s">
        <v>51</v>
      </c>
      <c r="B213" s="117">
        <v>795</v>
      </c>
      <c r="C213" s="83" t="s">
        <v>93</v>
      </c>
      <c r="D213" s="83" t="s">
        <v>268</v>
      </c>
      <c r="E213" s="83" t="s">
        <v>505</v>
      </c>
      <c r="F213" s="83" t="s">
        <v>52</v>
      </c>
      <c r="G213" s="66">
        <f>G214</f>
        <v>0</v>
      </c>
      <c r="H213" s="118"/>
      <c r="AE213" s="66">
        <f>AE214</f>
        <v>0</v>
      </c>
    </row>
    <row r="214" spans="1:34" s="119" customFormat="1" ht="42" hidden="1" customHeight="1">
      <c r="A214" s="85" t="s">
        <v>53</v>
      </c>
      <c r="B214" s="117">
        <v>795</v>
      </c>
      <c r="C214" s="83" t="s">
        <v>93</v>
      </c>
      <c r="D214" s="83" t="s">
        <v>268</v>
      </c>
      <c r="E214" s="83" t="s">
        <v>505</v>
      </c>
      <c r="F214" s="83" t="s">
        <v>54</v>
      </c>
      <c r="G214" s="66"/>
      <c r="H214" s="118"/>
      <c r="AE214" s="66"/>
    </row>
    <row r="215" spans="1:34" s="119" customFormat="1" ht="64.5" customHeight="1">
      <c r="A215" s="85" t="s">
        <v>182</v>
      </c>
      <c r="B215" s="117">
        <v>795</v>
      </c>
      <c r="C215" s="83" t="s">
        <v>93</v>
      </c>
      <c r="D215" s="83" t="s">
        <v>268</v>
      </c>
      <c r="E215" s="83" t="s">
        <v>181</v>
      </c>
      <c r="F215" s="83"/>
      <c r="G215" s="66">
        <f>G216</f>
        <v>1898429.83</v>
      </c>
      <c r="H215" s="118"/>
      <c r="J215" s="120"/>
      <c r="AE215" s="66">
        <f>AE216</f>
        <v>1579082.96</v>
      </c>
    </row>
    <row r="216" spans="1:34" s="119" customFormat="1" ht="15.75" customHeight="1">
      <c r="A216" s="85" t="s">
        <v>380</v>
      </c>
      <c r="B216" s="117">
        <v>795</v>
      </c>
      <c r="C216" s="83" t="s">
        <v>93</v>
      </c>
      <c r="D216" s="83" t="s">
        <v>268</v>
      </c>
      <c r="E216" s="83" t="s">
        <v>181</v>
      </c>
      <c r="F216" s="83" t="s">
        <v>381</v>
      </c>
      <c r="G216" s="66">
        <f>G217</f>
        <v>1898429.83</v>
      </c>
      <c r="H216" s="118"/>
      <c r="J216" s="120"/>
      <c r="AE216" s="66">
        <f>AE217</f>
        <v>1579082.96</v>
      </c>
      <c r="AH216" s="70"/>
    </row>
    <row r="217" spans="1:34" s="119" customFormat="1" ht="15.75" customHeight="1">
      <c r="A217" s="85" t="s">
        <v>409</v>
      </c>
      <c r="B217" s="117">
        <v>795</v>
      </c>
      <c r="C217" s="83" t="s">
        <v>93</v>
      </c>
      <c r="D217" s="83" t="s">
        <v>268</v>
      </c>
      <c r="E217" s="83" t="s">
        <v>181</v>
      </c>
      <c r="F217" s="83" t="s">
        <v>410</v>
      </c>
      <c r="G217" s="66">
        <v>1898429.83</v>
      </c>
      <c r="H217" s="118"/>
      <c r="J217" s="120"/>
      <c r="AE217" s="66">
        <v>1579082.96</v>
      </c>
      <c r="AH217" s="70"/>
    </row>
    <row r="218" spans="1:34" ht="34.5" customHeight="1">
      <c r="A218" s="85" t="s">
        <v>29</v>
      </c>
      <c r="B218" s="117">
        <v>795</v>
      </c>
      <c r="C218" s="83" t="s">
        <v>93</v>
      </c>
      <c r="D218" s="83" t="s">
        <v>268</v>
      </c>
      <c r="E218" s="83" t="s">
        <v>30</v>
      </c>
      <c r="F218" s="83"/>
      <c r="G218" s="66">
        <f>G219</f>
        <v>1804166.9</v>
      </c>
      <c r="AE218" s="66">
        <f>AE219</f>
        <v>0</v>
      </c>
    </row>
    <row r="219" spans="1:34" ht="37.5" customHeight="1">
      <c r="A219" s="85" t="s">
        <v>51</v>
      </c>
      <c r="B219" s="117">
        <v>795</v>
      </c>
      <c r="C219" s="83" t="s">
        <v>93</v>
      </c>
      <c r="D219" s="83" t="s">
        <v>268</v>
      </c>
      <c r="E219" s="83" t="s">
        <v>30</v>
      </c>
      <c r="F219" s="83" t="s">
        <v>52</v>
      </c>
      <c r="G219" s="66">
        <f>G220</f>
        <v>1804166.9</v>
      </c>
      <c r="AE219" s="66">
        <f>AE220</f>
        <v>0</v>
      </c>
    </row>
    <row r="220" spans="1:34" ht="25.5" customHeight="1">
      <c r="A220" s="85" t="s">
        <v>53</v>
      </c>
      <c r="B220" s="117">
        <v>795</v>
      </c>
      <c r="C220" s="83" t="s">
        <v>93</v>
      </c>
      <c r="D220" s="83" t="s">
        <v>268</v>
      </c>
      <c r="E220" s="83" t="s">
        <v>30</v>
      </c>
      <c r="F220" s="83" t="s">
        <v>54</v>
      </c>
      <c r="G220" s="66">
        <v>1804166.9</v>
      </c>
      <c r="AE220" s="66">
        <f>'Прилож 7'!AF1067</f>
        <v>0</v>
      </c>
    </row>
    <row r="221" spans="1:34" ht="66" customHeight="1">
      <c r="A221" s="85" t="s">
        <v>326</v>
      </c>
      <c r="B221" s="117">
        <v>795</v>
      </c>
      <c r="C221" s="83" t="s">
        <v>93</v>
      </c>
      <c r="D221" s="83" t="s">
        <v>268</v>
      </c>
      <c r="E221" s="83" t="s">
        <v>16</v>
      </c>
      <c r="F221" s="83"/>
      <c r="G221" s="66">
        <f>G226+G224</f>
        <v>795632.46000000008</v>
      </c>
      <c r="AE221" s="66">
        <f>AE226+AE224</f>
        <v>717232.41</v>
      </c>
    </row>
    <row r="222" spans="1:34" ht="85.5" hidden="1" customHeight="1">
      <c r="A222" s="85" t="s">
        <v>326</v>
      </c>
      <c r="B222" s="117">
        <v>795</v>
      </c>
      <c r="C222" s="83" t="s">
        <v>93</v>
      </c>
      <c r="D222" s="83" t="s">
        <v>268</v>
      </c>
      <c r="E222" s="83" t="s">
        <v>16</v>
      </c>
      <c r="F222" s="83"/>
      <c r="G222" s="66"/>
      <c r="AE222" s="66"/>
    </row>
    <row r="223" spans="1:34" ht="37.5" customHeight="1">
      <c r="A223" s="85" t="s">
        <v>51</v>
      </c>
      <c r="B223" s="117">
        <v>795</v>
      </c>
      <c r="C223" s="83" t="s">
        <v>93</v>
      </c>
      <c r="D223" s="83" t="s">
        <v>268</v>
      </c>
      <c r="E223" s="83" t="s">
        <v>16</v>
      </c>
      <c r="F223" s="83" t="s">
        <v>52</v>
      </c>
      <c r="G223" s="66">
        <f>G224</f>
        <v>233940.66</v>
      </c>
      <c r="AE223" s="66">
        <f>AE224</f>
        <v>232770.96</v>
      </c>
    </row>
    <row r="224" spans="1:34" ht="25.5" customHeight="1">
      <c r="A224" s="85" t="s">
        <v>53</v>
      </c>
      <c r="B224" s="117">
        <v>795</v>
      </c>
      <c r="C224" s="83" t="s">
        <v>93</v>
      </c>
      <c r="D224" s="83" t="s">
        <v>268</v>
      </c>
      <c r="E224" s="83" t="s">
        <v>16</v>
      </c>
      <c r="F224" s="83" t="s">
        <v>54</v>
      </c>
      <c r="G224" s="66">
        <v>233940.66</v>
      </c>
      <c r="AE224" s="66">
        <v>232770.96</v>
      </c>
    </row>
    <row r="225" spans="1:34" ht="66" hidden="1" customHeight="1">
      <c r="A225" s="85"/>
      <c r="B225" s="117"/>
      <c r="C225" s="83"/>
      <c r="D225" s="83"/>
      <c r="E225" s="83"/>
      <c r="F225" s="83"/>
      <c r="G225" s="66"/>
      <c r="AE225" s="66"/>
    </row>
    <row r="226" spans="1:34" ht="17.25" customHeight="1">
      <c r="A226" s="85" t="s">
        <v>380</v>
      </c>
      <c r="B226" s="117">
        <v>795</v>
      </c>
      <c r="C226" s="83" t="s">
        <v>93</v>
      </c>
      <c r="D226" s="83" t="s">
        <v>268</v>
      </c>
      <c r="E226" s="83" t="s">
        <v>16</v>
      </c>
      <c r="F226" s="83" t="s">
        <v>381</v>
      </c>
      <c r="G226" s="66">
        <f>G227</f>
        <v>561691.80000000005</v>
      </c>
      <c r="AE226" s="66">
        <f>AE227</f>
        <v>484461.45</v>
      </c>
      <c r="AH226" s="119"/>
    </row>
    <row r="227" spans="1:34" ht="23.25" customHeight="1">
      <c r="A227" s="85" t="s">
        <v>409</v>
      </c>
      <c r="B227" s="117">
        <v>795</v>
      </c>
      <c r="C227" s="83" t="s">
        <v>93</v>
      </c>
      <c r="D227" s="83" t="s">
        <v>268</v>
      </c>
      <c r="E227" s="83" t="s">
        <v>16</v>
      </c>
      <c r="F227" s="83" t="s">
        <v>410</v>
      </c>
      <c r="G227" s="66">
        <v>561691.80000000005</v>
      </c>
      <c r="AE227" s="66">
        <v>484461.45</v>
      </c>
      <c r="AH227" s="119"/>
    </row>
    <row r="228" spans="1:34" s="119" customFormat="1" ht="101.25" hidden="1" customHeight="1">
      <c r="A228" s="85" t="s">
        <v>79</v>
      </c>
      <c r="B228" s="117">
        <v>795</v>
      </c>
      <c r="C228" s="83" t="s">
        <v>93</v>
      </c>
      <c r="D228" s="83" t="s">
        <v>268</v>
      </c>
      <c r="E228" s="83" t="s">
        <v>183</v>
      </c>
      <c r="F228" s="83"/>
      <c r="G228" s="66">
        <f>G229</f>
        <v>0</v>
      </c>
      <c r="H228" s="118"/>
      <c r="AE228" s="66">
        <f>AE229</f>
        <v>0</v>
      </c>
    </row>
    <row r="229" spans="1:34" s="119" customFormat="1" ht="60" hidden="1" customHeight="1">
      <c r="A229" s="85" t="s">
        <v>204</v>
      </c>
      <c r="B229" s="117"/>
      <c r="C229" s="83"/>
      <c r="D229" s="83"/>
      <c r="E229" s="83" t="s">
        <v>78</v>
      </c>
      <c r="F229" s="83"/>
      <c r="G229" s="66">
        <f>G230+G232</f>
        <v>0</v>
      </c>
      <c r="H229" s="118"/>
      <c r="AE229" s="66">
        <f>AE230+AE232</f>
        <v>0</v>
      </c>
    </row>
    <row r="230" spans="1:34" s="119" customFormat="1" ht="34.5" hidden="1" customHeight="1">
      <c r="A230" s="85" t="s">
        <v>51</v>
      </c>
      <c r="B230" s="117">
        <v>795</v>
      </c>
      <c r="C230" s="83" t="s">
        <v>93</v>
      </c>
      <c r="D230" s="83" t="s">
        <v>268</v>
      </c>
      <c r="E230" s="83" t="s">
        <v>78</v>
      </c>
      <c r="F230" s="83" t="s">
        <v>52</v>
      </c>
      <c r="G230" s="66">
        <f>G231</f>
        <v>0</v>
      </c>
      <c r="H230" s="118"/>
      <c r="AE230" s="66">
        <f>AE231</f>
        <v>0</v>
      </c>
      <c r="AH230" s="70"/>
    </row>
    <row r="231" spans="1:34" s="119" customFormat="1" ht="30" hidden="1" customHeight="1">
      <c r="A231" s="85" t="s">
        <v>53</v>
      </c>
      <c r="B231" s="117">
        <v>795</v>
      </c>
      <c r="C231" s="83" t="s">
        <v>93</v>
      </c>
      <c r="D231" s="83" t="s">
        <v>268</v>
      </c>
      <c r="E231" s="83" t="s">
        <v>78</v>
      </c>
      <c r="F231" s="83" t="s">
        <v>54</v>
      </c>
      <c r="G231" s="66">
        <f>'Прилож 7'!H1061</f>
        <v>0</v>
      </c>
      <c r="H231" s="118"/>
      <c r="AE231" s="66">
        <f>'Прилож 7'!AF1061</f>
        <v>0</v>
      </c>
      <c r="AH231" s="70"/>
    </row>
    <row r="232" spans="1:34" ht="15" hidden="1" customHeight="1">
      <c r="A232" s="85" t="s">
        <v>380</v>
      </c>
      <c r="B232" s="117">
        <v>795</v>
      </c>
      <c r="C232" s="83" t="s">
        <v>93</v>
      </c>
      <c r="D232" s="83" t="s">
        <v>268</v>
      </c>
      <c r="E232" s="83" t="s">
        <v>78</v>
      </c>
      <c r="F232" s="83" t="s">
        <v>381</v>
      </c>
      <c r="G232" s="66">
        <f>G233</f>
        <v>0</v>
      </c>
      <c r="AE232" s="66">
        <f>AE233</f>
        <v>0</v>
      </c>
      <c r="AH232" s="119"/>
    </row>
    <row r="233" spans="1:34" ht="16.5" hidden="1" customHeight="1">
      <c r="A233" s="85" t="s">
        <v>409</v>
      </c>
      <c r="B233" s="117">
        <v>795</v>
      </c>
      <c r="C233" s="83" t="s">
        <v>93</v>
      </c>
      <c r="D233" s="83" t="s">
        <v>268</v>
      </c>
      <c r="E233" s="83" t="s">
        <v>78</v>
      </c>
      <c r="F233" s="83" t="s">
        <v>410</v>
      </c>
      <c r="G233" s="66">
        <f>'Прилож 7'!H824</f>
        <v>0</v>
      </c>
      <c r="AE233" s="66">
        <f>'Прилож 7'!AF824</f>
        <v>0</v>
      </c>
      <c r="AH233" s="119"/>
    </row>
    <row r="234" spans="1:34" s="119" customFormat="1" ht="84" hidden="1" customHeight="1">
      <c r="A234" s="85" t="s">
        <v>195</v>
      </c>
      <c r="B234" s="117">
        <v>795</v>
      </c>
      <c r="C234" s="83" t="s">
        <v>93</v>
      </c>
      <c r="D234" s="83" t="s">
        <v>268</v>
      </c>
      <c r="E234" s="83" t="s">
        <v>196</v>
      </c>
      <c r="F234" s="83"/>
      <c r="G234" s="66">
        <f>G235+G238</f>
        <v>0</v>
      </c>
      <c r="H234" s="118" t="e">
        <f>G268+#REF!+G371+#REF!+#REF!+#REF!</f>
        <v>#REF!</v>
      </c>
      <c r="I234" s="119">
        <v>240</v>
      </c>
      <c r="AE234" s="66">
        <f>AE235+AE238</f>
        <v>0</v>
      </c>
    </row>
    <row r="235" spans="1:34" s="119" customFormat="1" ht="84.75" hidden="1" customHeight="1">
      <c r="A235" s="85" t="s">
        <v>615</v>
      </c>
      <c r="B235" s="117">
        <v>795</v>
      </c>
      <c r="C235" s="83" t="s">
        <v>93</v>
      </c>
      <c r="D235" s="83" t="s">
        <v>268</v>
      </c>
      <c r="E235" s="83" t="s">
        <v>325</v>
      </c>
      <c r="F235" s="83"/>
      <c r="G235" s="66">
        <f>G228+G236</f>
        <v>0</v>
      </c>
      <c r="H235" s="118"/>
      <c r="AE235" s="66">
        <f>AE228+AE236</f>
        <v>0</v>
      </c>
    </row>
    <row r="236" spans="1:34" s="119" customFormat="1" ht="32.25" hidden="1" customHeight="1">
      <c r="A236" s="85" t="s">
        <v>104</v>
      </c>
      <c r="B236" s="117">
        <v>795</v>
      </c>
      <c r="C236" s="83" t="s">
        <v>93</v>
      </c>
      <c r="D236" s="83" t="s">
        <v>268</v>
      </c>
      <c r="E236" s="83" t="s">
        <v>325</v>
      </c>
      <c r="F236" s="83" t="s">
        <v>105</v>
      </c>
      <c r="G236" s="66">
        <f>G237</f>
        <v>0</v>
      </c>
      <c r="H236" s="118"/>
      <c r="AE236" s="66">
        <f>AE237</f>
        <v>0</v>
      </c>
    </row>
    <row r="237" spans="1:34" s="119" customFormat="1" ht="32.25" hidden="1" customHeight="1">
      <c r="A237" s="85" t="s">
        <v>411</v>
      </c>
      <c r="B237" s="117">
        <v>795</v>
      </c>
      <c r="C237" s="83" t="s">
        <v>93</v>
      </c>
      <c r="D237" s="83" t="s">
        <v>268</v>
      </c>
      <c r="E237" s="83" t="s">
        <v>325</v>
      </c>
      <c r="F237" s="83" t="s">
        <v>412</v>
      </c>
      <c r="G237" s="66">
        <f>'Прилож 7'!H1089</f>
        <v>0</v>
      </c>
      <c r="H237" s="118"/>
      <c r="AE237" s="66">
        <f>'Прилож 7'!AF1089</f>
        <v>0</v>
      </c>
    </row>
    <row r="238" spans="1:34" s="119" customFormat="1" ht="60.75" hidden="1" customHeight="1">
      <c r="A238" s="85" t="s">
        <v>328</v>
      </c>
      <c r="B238" s="117">
        <v>795</v>
      </c>
      <c r="C238" s="83" t="s">
        <v>93</v>
      </c>
      <c r="D238" s="83" t="s">
        <v>268</v>
      </c>
      <c r="E238" s="83" t="s">
        <v>327</v>
      </c>
      <c r="F238" s="83"/>
      <c r="G238" s="66">
        <f>G239</f>
        <v>0</v>
      </c>
      <c r="H238" s="118"/>
      <c r="J238" s="120"/>
      <c r="AE238" s="66">
        <f>AE239</f>
        <v>0</v>
      </c>
    </row>
    <row r="239" spans="1:34" s="119" customFormat="1" ht="15.75" hidden="1" customHeight="1">
      <c r="A239" s="85" t="s">
        <v>104</v>
      </c>
      <c r="B239" s="117">
        <v>795</v>
      </c>
      <c r="C239" s="83" t="s">
        <v>93</v>
      </c>
      <c r="D239" s="83" t="s">
        <v>268</v>
      </c>
      <c r="E239" s="83" t="s">
        <v>327</v>
      </c>
      <c r="F239" s="83" t="s">
        <v>105</v>
      </c>
      <c r="G239" s="66">
        <f>G240</f>
        <v>0</v>
      </c>
      <c r="H239" s="118"/>
      <c r="J239" s="120"/>
      <c r="AE239" s="66">
        <f>AE240</f>
        <v>0</v>
      </c>
    </row>
    <row r="240" spans="1:34" s="119" customFormat="1" ht="15.75" hidden="1" customHeight="1">
      <c r="A240" s="85" t="s">
        <v>411</v>
      </c>
      <c r="B240" s="117">
        <v>795</v>
      </c>
      <c r="C240" s="83" t="s">
        <v>93</v>
      </c>
      <c r="D240" s="83" t="s">
        <v>268</v>
      </c>
      <c r="E240" s="83" t="s">
        <v>327</v>
      </c>
      <c r="F240" s="83" t="s">
        <v>412</v>
      </c>
      <c r="G240" s="66"/>
      <c r="H240" s="118"/>
      <c r="J240" s="120"/>
      <c r="AE240" s="66"/>
    </row>
    <row r="241" spans="1:31" s="119" customFormat="1" ht="72.75" hidden="1" customHeight="1">
      <c r="A241" s="85" t="s">
        <v>195</v>
      </c>
      <c r="B241" s="117">
        <v>795</v>
      </c>
      <c r="C241" s="83" t="s">
        <v>93</v>
      </c>
      <c r="D241" s="83" t="s">
        <v>268</v>
      </c>
      <c r="E241" s="83" t="s">
        <v>681</v>
      </c>
      <c r="F241" s="83"/>
      <c r="G241" s="66">
        <f>G244</f>
        <v>0</v>
      </c>
      <c r="H241" s="118" t="e">
        <f>G262+#REF!+#REF!+#REF!+#REF!+#REF!</f>
        <v>#REF!</v>
      </c>
      <c r="I241" s="119">
        <v>240</v>
      </c>
      <c r="AE241" s="66">
        <f>AE244</f>
        <v>0</v>
      </c>
    </row>
    <row r="242" spans="1:31" s="119" customFormat="1" ht="31.5" hidden="1" customHeight="1">
      <c r="A242" s="85"/>
      <c r="B242" s="117"/>
      <c r="C242" s="83"/>
      <c r="D242" s="83"/>
      <c r="E242" s="83"/>
      <c r="F242" s="83"/>
      <c r="G242" s="66"/>
      <c r="H242" s="118"/>
      <c r="AE242" s="66"/>
    </row>
    <row r="243" spans="1:31" s="119" customFormat="1" ht="32.25" hidden="1" customHeight="1">
      <c r="A243" s="85"/>
      <c r="B243" s="117"/>
      <c r="C243" s="83"/>
      <c r="D243" s="83"/>
      <c r="E243" s="83"/>
      <c r="F243" s="83"/>
      <c r="G243" s="66"/>
      <c r="H243" s="118"/>
      <c r="AE243" s="66"/>
    </row>
    <row r="244" spans="1:31" s="119" customFormat="1" ht="32.25" hidden="1" customHeight="1">
      <c r="A244" s="85"/>
      <c r="B244" s="117">
        <v>795</v>
      </c>
      <c r="C244" s="83" t="s">
        <v>93</v>
      </c>
      <c r="D244" s="83" t="s">
        <v>268</v>
      </c>
      <c r="E244" s="83" t="s">
        <v>325</v>
      </c>
      <c r="F244" s="83"/>
      <c r="G244" s="66">
        <f>G245</f>
        <v>0</v>
      </c>
      <c r="H244" s="118"/>
      <c r="AE244" s="66">
        <f>AE245</f>
        <v>0</v>
      </c>
    </row>
    <row r="245" spans="1:31" s="119" customFormat="1" ht="32.25" hidden="1" customHeight="1">
      <c r="A245" s="85" t="s">
        <v>684</v>
      </c>
      <c r="B245" s="117">
        <v>795</v>
      </c>
      <c r="C245" s="83" t="s">
        <v>93</v>
      </c>
      <c r="D245" s="83" t="s">
        <v>268</v>
      </c>
      <c r="E245" s="83" t="s">
        <v>325</v>
      </c>
      <c r="F245" s="83" t="s">
        <v>52</v>
      </c>
      <c r="G245" s="66">
        <f>G246</f>
        <v>0</v>
      </c>
      <c r="H245" s="118"/>
      <c r="AE245" s="66">
        <f>AE246</f>
        <v>0</v>
      </c>
    </row>
    <row r="246" spans="1:31" s="119" customFormat="1" ht="32.25" hidden="1" customHeight="1">
      <c r="A246" s="85" t="s">
        <v>53</v>
      </c>
      <c r="B246" s="117">
        <v>795</v>
      </c>
      <c r="C246" s="83" t="s">
        <v>93</v>
      </c>
      <c r="D246" s="83" t="s">
        <v>268</v>
      </c>
      <c r="E246" s="83" t="s">
        <v>325</v>
      </c>
      <c r="F246" s="83" t="s">
        <v>54</v>
      </c>
      <c r="G246" s="66">
        <f>'Прилож 7'!H1082+'Прилож 7'!H828</f>
        <v>0</v>
      </c>
      <c r="H246" s="118"/>
      <c r="AE246" s="66">
        <f>'Прилож 7'!AF1082+'Прилож 7'!AF828</f>
        <v>0</v>
      </c>
    </row>
    <row r="247" spans="1:31" s="119" customFormat="1" ht="74.25" hidden="1" customHeight="1">
      <c r="A247" s="85" t="s">
        <v>17</v>
      </c>
      <c r="B247" s="117">
        <v>795</v>
      </c>
      <c r="C247" s="83" t="s">
        <v>93</v>
      </c>
      <c r="D247" s="83" t="s">
        <v>268</v>
      </c>
      <c r="E247" s="83" t="s">
        <v>18</v>
      </c>
      <c r="F247" s="83"/>
      <c r="G247" s="66">
        <f>G248</f>
        <v>0</v>
      </c>
      <c r="H247" s="118"/>
      <c r="J247" s="120"/>
      <c r="AE247" s="66">
        <f>AE248</f>
        <v>0</v>
      </c>
    </row>
    <row r="248" spans="1:31" s="119" customFormat="1" ht="75" hidden="1" customHeight="1">
      <c r="A248" s="85" t="s">
        <v>615</v>
      </c>
      <c r="B248" s="117">
        <v>795</v>
      </c>
      <c r="C248" s="83" t="s">
        <v>93</v>
      </c>
      <c r="D248" s="83" t="s">
        <v>268</v>
      </c>
      <c r="E248" s="83" t="s">
        <v>19</v>
      </c>
      <c r="F248" s="83"/>
      <c r="G248" s="66">
        <f>G249</f>
        <v>0</v>
      </c>
      <c r="H248" s="118"/>
      <c r="J248" s="120"/>
      <c r="AE248" s="66">
        <f>AE249</f>
        <v>0</v>
      </c>
    </row>
    <row r="249" spans="1:31" s="119" customFormat="1" ht="23.25" hidden="1" customHeight="1">
      <c r="A249" s="85" t="s">
        <v>380</v>
      </c>
      <c r="B249" s="117">
        <v>795</v>
      </c>
      <c r="C249" s="83" t="s">
        <v>93</v>
      </c>
      <c r="D249" s="83" t="s">
        <v>268</v>
      </c>
      <c r="E249" s="83" t="s">
        <v>19</v>
      </c>
      <c r="F249" s="83" t="s">
        <v>381</v>
      </c>
      <c r="G249" s="66">
        <f>G250</f>
        <v>0</v>
      </c>
      <c r="H249" s="118"/>
      <c r="J249" s="120"/>
      <c r="AE249" s="66">
        <f>AE250</f>
        <v>0</v>
      </c>
    </row>
    <row r="250" spans="1:31" s="119" customFormat="1" ht="19.5" hidden="1" customHeight="1">
      <c r="A250" s="85" t="s">
        <v>409</v>
      </c>
      <c r="B250" s="117">
        <v>795</v>
      </c>
      <c r="C250" s="83" t="s">
        <v>93</v>
      </c>
      <c r="D250" s="83" t="s">
        <v>268</v>
      </c>
      <c r="E250" s="83" t="s">
        <v>19</v>
      </c>
      <c r="F250" s="83" t="s">
        <v>410</v>
      </c>
      <c r="G250" s="66">
        <f>'Прилож 7'!H1086</f>
        <v>0</v>
      </c>
      <c r="H250" s="118"/>
      <c r="J250" s="120"/>
      <c r="AE250" s="66">
        <f>'Прилож 7'!AF1086</f>
        <v>0</v>
      </c>
    </row>
    <row r="251" spans="1:31" s="119" customFormat="1" ht="66" customHeight="1">
      <c r="A251" s="111" t="s">
        <v>195</v>
      </c>
      <c r="B251" s="117">
        <v>793</v>
      </c>
      <c r="C251" s="83" t="s">
        <v>93</v>
      </c>
      <c r="D251" s="83" t="s">
        <v>268</v>
      </c>
      <c r="E251" s="83" t="s">
        <v>196</v>
      </c>
      <c r="F251" s="83"/>
      <c r="G251" s="66">
        <f>G252</f>
        <v>215370</v>
      </c>
      <c r="H251" s="118" t="e">
        <f>#REF!+G293+#REF!+G318</f>
        <v>#REF!</v>
      </c>
      <c r="AE251" s="66">
        <f>AE252</f>
        <v>215370</v>
      </c>
    </row>
    <row r="252" spans="1:31" s="119" customFormat="1" ht="53.25" customHeight="1">
      <c r="A252" s="111" t="s">
        <v>650</v>
      </c>
      <c r="B252" s="117">
        <v>793</v>
      </c>
      <c r="C252" s="83" t="s">
        <v>93</v>
      </c>
      <c r="D252" s="83" t="s">
        <v>268</v>
      </c>
      <c r="E252" s="83" t="s">
        <v>651</v>
      </c>
      <c r="F252" s="83"/>
      <c r="G252" s="66">
        <f>G253</f>
        <v>215370</v>
      </c>
      <c r="H252" s="118"/>
      <c r="AE252" s="66">
        <f>AE253</f>
        <v>215370</v>
      </c>
    </row>
    <row r="253" spans="1:31" s="119" customFormat="1" ht="31.5" customHeight="1">
      <c r="A253" s="85" t="s">
        <v>684</v>
      </c>
      <c r="B253" s="117">
        <v>793</v>
      </c>
      <c r="C253" s="83" t="s">
        <v>93</v>
      </c>
      <c r="D253" s="83" t="s">
        <v>268</v>
      </c>
      <c r="E253" s="83" t="s">
        <v>651</v>
      </c>
      <c r="F253" s="83" t="s">
        <v>52</v>
      </c>
      <c r="G253" s="66">
        <f>G254</f>
        <v>215370</v>
      </c>
      <c r="H253" s="118"/>
      <c r="AE253" s="66">
        <f>AE254</f>
        <v>215370</v>
      </c>
    </row>
    <row r="254" spans="1:31" s="119" customFormat="1" ht="32.25" customHeight="1">
      <c r="A254" s="85" t="s">
        <v>53</v>
      </c>
      <c r="B254" s="117">
        <v>793</v>
      </c>
      <c r="C254" s="83" t="s">
        <v>93</v>
      </c>
      <c r="D254" s="83" t="s">
        <v>268</v>
      </c>
      <c r="E254" s="83" t="s">
        <v>651</v>
      </c>
      <c r="F254" s="83" t="s">
        <v>54</v>
      </c>
      <c r="G254" s="66">
        <f>'Прилож 7'!H832</f>
        <v>215370</v>
      </c>
      <c r="H254" s="118"/>
      <c r="O254" s="118"/>
      <c r="AE254" s="66">
        <v>215370</v>
      </c>
    </row>
    <row r="255" spans="1:31" s="119" customFormat="1" ht="36" customHeight="1">
      <c r="A255" s="111" t="s">
        <v>835</v>
      </c>
      <c r="B255" s="117">
        <v>793</v>
      </c>
      <c r="C255" s="83" t="s">
        <v>93</v>
      </c>
      <c r="D255" s="83" t="s">
        <v>268</v>
      </c>
      <c r="E255" s="83" t="s">
        <v>834</v>
      </c>
      <c r="F255" s="83"/>
      <c r="G255" s="66">
        <f>G256</f>
        <v>920441.88</v>
      </c>
      <c r="H255" s="118"/>
      <c r="AE255" s="66">
        <f>AE256</f>
        <v>920441.88</v>
      </c>
    </row>
    <row r="256" spans="1:31" s="119" customFormat="1" ht="31.5" customHeight="1">
      <c r="A256" s="85" t="s">
        <v>684</v>
      </c>
      <c r="B256" s="117">
        <v>793</v>
      </c>
      <c r="C256" s="83" t="s">
        <v>93</v>
      </c>
      <c r="D256" s="83" t="s">
        <v>268</v>
      </c>
      <c r="E256" s="83" t="s">
        <v>834</v>
      </c>
      <c r="F256" s="83" t="s">
        <v>52</v>
      </c>
      <c r="G256" s="66">
        <f>G257</f>
        <v>920441.88</v>
      </c>
      <c r="H256" s="118"/>
      <c r="AE256" s="66">
        <f>AE257</f>
        <v>920441.88</v>
      </c>
    </row>
    <row r="257" spans="1:34" s="119" customFormat="1" ht="32.25" customHeight="1">
      <c r="A257" s="85" t="s">
        <v>53</v>
      </c>
      <c r="B257" s="117">
        <v>793</v>
      </c>
      <c r="C257" s="83" t="s">
        <v>93</v>
      </c>
      <c r="D257" s="83" t="s">
        <v>268</v>
      </c>
      <c r="E257" s="83" t="s">
        <v>834</v>
      </c>
      <c r="F257" s="83" t="s">
        <v>54</v>
      </c>
      <c r="G257" s="66">
        <f>'Прилож 7'!H835</f>
        <v>920441.88</v>
      </c>
      <c r="H257" s="118"/>
      <c r="O257" s="118"/>
      <c r="AE257" s="66">
        <v>920441.88</v>
      </c>
    </row>
    <row r="258" spans="1:34" s="119" customFormat="1" ht="74.25" customHeight="1">
      <c r="A258" s="85" t="s">
        <v>17</v>
      </c>
      <c r="B258" s="117">
        <v>795</v>
      </c>
      <c r="C258" s="83" t="s">
        <v>93</v>
      </c>
      <c r="D258" s="83" t="s">
        <v>268</v>
      </c>
      <c r="E258" s="83" t="s">
        <v>18</v>
      </c>
      <c r="F258" s="83"/>
      <c r="G258" s="66">
        <f>G259</f>
        <v>1767000</v>
      </c>
      <c r="H258" s="118"/>
      <c r="J258" s="120"/>
      <c r="AE258" s="66">
        <f>AE259</f>
        <v>1767000</v>
      </c>
    </row>
    <row r="259" spans="1:34" s="119" customFormat="1" ht="75" customHeight="1">
      <c r="A259" s="85" t="s">
        <v>615</v>
      </c>
      <c r="B259" s="117">
        <v>795</v>
      </c>
      <c r="C259" s="83" t="s">
        <v>93</v>
      </c>
      <c r="D259" s="83" t="s">
        <v>268</v>
      </c>
      <c r="E259" s="83" t="s">
        <v>19</v>
      </c>
      <c r="F259" s="83"/>
      <c r="G259" s="66">
        <f>G260</f>
        <v>1767000</v>
      </c>
      <c r="H259" s="118"/>
      <c r="J259" s="120"/>
      <c r="AE259" s="66">
        <f>AE260</f>
        <v>1767000</v>
      </c>
    </row>
    <row r="260" spans="1:34" s="119" customFormat="1" ht="18.75" customHeight="1">
      <c r="A260" s="85" t="s">
        <v>380</v>
      </c>
      <c r="B260" s="117">
        <v>795</v>
      </c>
      <c r="C260" s="83" t="s">
        <v>93</v>
      </c>
      <c r="D260" s="83" t="s">
        <v>268</v>
      </c>
      <c r="E260" s="83" t="s">
        <v>19</v>
      </c>
      <c r="F260" s="83" t="s">
        <v>381</v>
      </c>
      <c r="G260" s="66">
        <f>G261</f>
        <v>1767000</v>
      </c>
      <c r="H260" s="118"/>
      <c r="J260" s="120"/>
      <c r="AE260" s="66">
        <f>AE261</f>
        <v>1767000</v>
      </c>
      <c r="AH260" s="105"/>
    </row>
    <row r="261" spans="1:34" s="119" customFormat="1" ht="15.75" customHeight="1">
      <c r="A261" s="85" t="s">
        <v>398</v>
      </c>
      <c r="B261" s="117">
        <v>795</v>
      </c>
      <c r="C261" s="83" t="s">
        <v>93</v>
      </c>
      <c r="D261" s="83" t="s">
        <v>268</v>
      </c>
      <c r="E261" s="83" t="s">
        <v>19</v>
      </c>
      <c r="F261" s="83" t="s">
        <v>399</v>
      </c>
      <c r="G261" s="66">
        <v>1767000</v>
      </c>
      <c r="H261" s="118"/>
      <c r="J261" s="120"/>
      <c r="AE261" s="66">
        <v>1767000</v>
      </c>
      <c r="AH261" s="70"/>
    </row>
    <row r="262" spans="1:34" s="105" customFormat="1" ht="78" customHeight="1">
      <c r="A262" s="97" t="s">
        <v>167</v>
      </c>
      <c r="B262" s="80">
        <v>795</v>
      </c>
      <c r="C262" s="121" t="s">
        <v>93</v>
      </c>
      <c r="D262" s="121" t="s">
        <v>145</v>
      </c>
      <c r="E262" s="99" t="s">
        <v>482</v>
      </c>
      <c r="F262" s="99"/>
      <c r="G262" s="100">
        <f>G268+G274+G271+G265</f>
        <v>1323000</v>
      </c>
      <c r="H262" s="104"/>
      <c r="J262" s="122"/>
      <c r="AE262" s="100">
        <f>AE268+AE274+AE271+AE265</f>
        <v>1273122</v>
      </c>
      <c r="AH262" s="70"/>
    </row>
    <row r="263" spans="1:34" ht="60" hidden="1" customHeight="1">
      <c r="A263" s="85" t="s">
        <v>167</v>
      </c>
      <c r="B263" s="117">
        <v>795</v>
      </c>
      <c r="C263" s="83" t="s">
        <v>37</v>
      </c>
      <c r="D263" s="83" t="s">
        <v>39</v>
      </c>
      <c r="E263" s="83" t="s">
        <v>482</v>
      </c>
      <c r="F263" s="83"/>
      <c r="G263" s="66"/>
      <c r="AE263" s="66"/>
    </row>
    <row r="264" spans="1:34" ht="12.75" hidden="1" customHeight="1">
      <c r="A264" s="85"/>
      <c r="B264" s="117">
        <v>795</v>
      </c>
      <c r="C264" s="83"/>
      <c r="D264" s="83"/>
      <c r="E264" s="83"/>
      <c r="F264" s="83"/>
      <c r="G264" s="66"/>
      <c r="AE264" s="66"/>
    </row>
    <row r="265" spans="1:34" ht="18.75" customHeight="1">
      <c r="A265" s="85" t="s">
        <v>576</v>
      </c>
      <c r="B265" s="86">
        <v>763</v>
      </c>
      <c r="C265" s="83" t="s">
        <v>93</v>
      </c>
      <c r="D265" s="83" t="s">
        <v>145</v>
      </c>
      <c r="E265" s="83" t="s">
        <v>779</v>
      </c>
      <c r="F265" s="83"/>
      <c r="G265" s="66">
        <f>G266</f>
        <v>900000</v>
      </c>
      <c r="AE265" s="66">
        <f>AE266</f>
        <v>900000</v>
      </c>
    </row>
    <row r="266" spans="1:34">
      <c r="A266" s="85" t="s">
        <v>380</v>
      </c>
      <c r="B266" s="86">
        <v>763</v>
      </c>
      <c r="C266" s="83" t="s">
        <v>93</v>
      </c>
      <c r="D266" s="83" t="s">
        <v>145</v>
      </c>
      <c r="E266" s="83" t="s">
        <v>779</v>
      </c>
      <c r="F266" s="83" t="s">
        <v>381</v>
      </c>
      <c r="G266" s="66">
        <f>SUM(G267)</f>
        <v>900000</v>
      </c>
      <c r="AE266" s="66">
        <f>SUM(AE267)</f>
        <v>900000</v>
      </c>
      <c r="AH266" s="110"/>
    </row>
    <row r="267" spans="1:34" ht="25.5" customHeight="1">
      <c r="A267" s="85" t="s">
        <v>409</v>
      </c>
      <c r="B267" s="86">
        <v>763</v>
      </c>
      <c r="C267" s="83" t="s">
        <v>93</v>
      </c>
      <c r="D267" s="83" t="s">
        <v>145</v>
      </c>
      <c r="E267" s="83" t="s">
        <v>779</v>
      </c>
      <c r="F267" s="83" t="s">
        <v>410</v>
      </c>
      <c r="G267" s="66">
        <f>'Прилож 7'!H330</f>
        <v>900000</v>
      </c>
      <c r="AE267" s="66">
        <v>900000</v>
      </c>
      <c r="AH267" s="110"/>
    </row>
    <row r="268" spans="1:34" s="110" customFormat="1" ht="29.25" customHeight="1">
      <c r="A268" s="85" t="s">
        <v>595</v>
      </c>
      <c r="B268" s="117">
        <v>795</v>
      </c>
      <c r="C268" s="123" t="s">
        <v>93</v>
      </c>
      <c r="D268" s="123" t="s">
        <v>145</v>
      </c>
      <c r="E268" s="83" t="s">
        <v>168</v>
      </c>
      <c r="F268" s="124"/>
      <c r="G268" s="125">
        <f>G269</f>
        <v>423000</v>
      </c>
      <c r="H268" s="109"/>
      <c r="AE268" s="125">
        <f>AE269</f>
        <v>373122</v>
      </c>
    </row>
    <row r="269" spans="1:34" s="110" customFormat="1" ht="20.25" customHeight="1">
      <c r="A269" s="85" t="s">
        <v>684</v>
      </c>
      <c r="B269" s="117">
        <v>795</v>
      </c>
      <c r="C269" s="123" t="s">
        <v>93</v>
      </c>
      <c r="D269" s="123" t="s">
        <v>145</v>
      </c>
      <c r="E269" s="83" t="s">
        <v>168</v>
      </c>
      <c r="F269" s="124" t="s">
        <v>52</v>
      </c>
      <c r="G269" s="125">
        <f>G270</f>
        <v>423000</v>
      </c>
      <c r="H269" s="109"/>
      <c r="AE269" s="125">
        <f>AE270</f>
        <v>373122</v>
      </c>
      <c r="AH269" s="70"/>
    </row>
    <row r="270" spans="1:34" s="110" customFormat="1" ht="35.25" customHeight="1">
      <c r="A270" s="85" t="s">
        <v>53</v>
      </c>
      <c r="B270" s="117">
        <v>795</v>
      </c>
      <c r="C270" s="123" t="s">
        <v>93</v>
      </c>
      <c r="D270" s="123" t="s">
        <v>145</v>
      </c>
      <c r="E270" s="83" t="s">
        <v>168</v>
      </c>
      <c r="F270" s="124" t="s">
        <v>54</v>
      </c>
      <c r="G270" s="125">
        <v>423000</v>
      </c>
      <c r="H270" s="109"/>
      <c r="AE270" s="125">
        <v>373122</v>
      </c>
      <c r="AH270" s="70"/>
    </row>
    <row r="271" spans="1:34" ht="25.5" hidden="1" customHeight="1">
      <c r="A271" s="85" t="s">
        <v>644</v>
      </c>
      <c r="B271" s="117">
        <v>795</v>
      </c>
      <c r="C271" s="83" t="s">
        <v>37</v>
      </c>
      <c r="D271" s="83" t="s">
        <v>39</v>
      </c>
      <c r="E271" s="83" t="s">
        <v>633</v>
      </c>
      <c r="F271" s="83"/>
      <c r="G271" s="66">
        <f>G272</f>
        <v>0</v>
      </c>
      <c r="AE271" s="66">
        <f>AE272</f>
        <v>0</v>
      </c>
    </row>
    <row r="272" spans="1:34" ht="38.25" hidden="1" customHeight="1">
      <c r="A272" s="85" t="s">
        <v>732</v>
      </c>
      <c r="B272" s="117">
        <v>795</v>
      </c>
      <c r="C272" s="83" t="s">
        <v>37</v>
      </c>
      <c r="D272" s="83" t="s">
        <v>39</v>
      </c>
      <c r="E272" s="83" t="s">
        <v>633</v>
      </c>
      <c r="F272" s="83" t="s">
        <v>733</v>
      </c>
      <c r="G272" s="66">
        <f>G273</f>
        <v>0</v>
      </c>
      <c r="AE272" s="66">
        <f>AE273</f>
        <v>0</v>
      </c>
    </row>
    <row r="273" spans="1:34" ht="12.75" hidden="1" customHeight="1">
      <c r="A273" s="85" t="s">
        <v>736</v>
      </c>
      <c r="B273" s="117">
        <v>795</v>
      </c>
      <c r="C273" s="83" t="s">
        <v>37</v>
      </c>
      <c r="D273" s="83" t="s">
        <v>39</v>
      </c>
      <c r="E273" s="83" t="s">
        <v>633</v>
      </c>
      <c r="F273" s="83" t="s">
        <v>737</v>
      </c>
      <c r="G273" s="66">
        <f>'Прилож 7'!H1215</f>
        <v>0</v>
      </c>
      <c r="AE273" s="66">
        <f>'Прилож 7'!AF1215</f>
        <v>0</v>
      </c>
    </row>
    <row r="274" spans="1:34" ht="38.25" hidden="1" customHeight="1">
      <c r="A274" s="85" t="s">
        <v>635</v>
      </c>
      <c r="B274" s="117">
        <v>795</v>
      </c>
      <c r="C274" s="83" t="s">
        <v>37</v>
      </c>
      <c r="D274" s="83" t="s">
        <v>39</v>
      </c>
      <c r="E274" s="83" t="s">
        <v>634</v>
      </c>
      <c r="F274" s="83"/>
      <c r="G274" s="66">
        <f>G275</f>
        <v>0</v>
      </c>
      <c r="AE274" s="66">
        <f>AE275</f>
        <v>0</v>
      </c>
    </row>
    <row r="275" spans="1:34" ht="38.25" hidden="1" customHeight="1">
      <c r="A275" s="85" t="s">
        <v>732</v>
      </c>
      <c r="B275" s="117">
        <v>795</v>
      </c>
      <c r="C275" s="83" t="s">
        <v>37</v>
      </c>
      <c r="D275" s="83" t="s">
        <v>39</v>
      </c>
      <c r="E275" s="83" t="s">
        <v>634</v>
      </c>
      <c r="F275" s="83" t="s">
        <v>733</v>
      </c>
      <c r="G275" s="66">
        <f>G276</f>
        <v>0</v>
      </c>
      <c r="AE275" s="66">
        <f>AE276</f>
        <v>0</v>
      </c>
      <c r="AH275" s="115"/>
    </row>
    <row r="276" spans="1:34" ht="12.75" hidden="1" customHeight="1">
      <c r="A276" s="85" t="s">
        <v>736</v>
      </c>
      <c r="B276" s="117">
        <v>795</v>
      </c>
      <c r="C276" s="83" t="s">
        <v>37</v>
      </c>
      <c r="D276" s="83" t="s">
        <v>39</v>
      </c>
      <c r="E276" s="83" t="s">
        <v>634</v>
      </c>
      <c r="F276" s="83" t="s">
        <v>737</v>
      </c>
      <c r="G276" s="66">
        <f>'Прилож 7'!H1218</f>
        <v>0</v>
      </c>
      <c r="AE276" s="66">
        <f>'Прилож 7'!AF1218</f>
        <v>0</v>
      </c>
    </row>
    <row r="277" spans="1:34" s="115" customFormat="1" ht="31.5" customHeight="1">
      <c r="A277" s="97" t="s">
        <v>187</v>
      </c>
      <c r="B277" s="98">
        <v>774</v>
      </c>
      <c r="C277" s="99" t="s">
        <v>37</v>
      </c>
      <c r="D277" s="99" t="s">
        <v>28</v>
      </c>
      <c r="E277" s="99" t="s">
        <v>450</v>
      </c>
      <c r="F277" s="99"/>
      <c r="G277" s="100">
        <f>G278+G281+G284+G287+G337+G364+G367+G374+G383+G387</f>
        <v>846657375.5</v>
      </c>
      <c r="H277" s="100">
        <f t="shared" ref="H277:M277" si="0">H287+H337+H360+H383+H387</f>
        <v>0</v>
      </c>
      <c r="I277" s="100">
        <f t="shared" si="0"/>
        <v>0</v>
      </c>
      <c r="J277" s="100">
        <f t="shared" si="0"/>
        <v>0</v>
      </c>
      <c r="K277" s="100">
        <f t="shared" si="0"/>
        <v>0</v>
      </c>
      <c r="L277" s="100">
        <f t="shared" si="0"/>
        <v>0</v>
      </c>
      <c r="M277" s="100">
        <f t="shared" si="0"/>
        <v>0</v>
      </c>
      <c r="N277" s="115">
        <v>137786591</v>
      </c>
      <c r="O277" s="115">
        <v>56097494</v>
      </c>
      <c r="P277" s="115">
        <v>562800</v>
      </c>
      <c r="Q277" s="115">
        <v>1617300</v>
      </c>
      <c r="R277" s="115">
        <v>278900</v>
      </c>
      <c r="S277" s="115">
        <v>571200</v>
      </c>
      <c r="T277" s="115">
        <v>272194911</v>
      </c>
      <c r="U277" s="115">
        <v>1500000</v>
      </c>
      <c r="V277" s="115">
        <v>77530930</v>
      </c>
      <c r="W277" s="115">
        <v>380600</v>
      </c>
      <c r="X277" s="115">
        <v>63034898</v>
      </c>
      <c r="Y277" s="115">
        <v>8473210</v>
      </c>
      <c r="Z277" s="115">
        <v>5716000</v>
      </c>
      <c r="AA277" s="115">
        <v>640000</v>
      </c>
      <c r="AB277" s="115">
        <v>849693</v>
      </c>
      <c r="AC277" s="115">
        <v>8161622</v>
      </c>
      <c r="AE277" s="100">
        <f>AE278+AE281+AE284+AE287+AE337+AE364+AE367+AE374+AE383+AE387</f>
        <v>846606596.30000007</v>
      </c>
      <c r="AH277" s="70"/>
    </row>
    <row r="278" spans="1:34" ht="44.25" customHeight="1">
      <c r="A278" s="85" t="s">
        <v>791</v>
      </c>
      <c r="B278" s="83" t="s">
        <v>161</v>
      </c>
      <c r="C278" s="83" t="s">
        <v>37</v>
      </c>
      <c r="D278" s="83" t="s">
        <v>114</v>
      </c>
      <c r="E278" s="83" t="s">
        <v>842</v>
      </c>
      <c r="F278" s="86"/>
      <c r="G278" s="66">
        <f>G279</f>
        <v>3152804.1</v>
      </c>
      <c r="AE278" s="66">
        <f>AE279</f>
        <v>3152804.1</v>
      </c>
    </row>
    <row r="279" spans="1:34" ht="31.5" customHeight="1">
      <c r="A279" s="85" t="s">
        <v>42</v>
      </c>
      <c r="B279" s="83" t="s">
        <v>161</v>
      </c>
      <c r="C279" s="83" t="s">
        <v>37</v>
      </c>
      <c r="D279" s="83" t="s">
        <v>114</v>
      </c>
      <c r="E279" s="83" t="s">
        <v>842</v>
      </c>
      <c r="F279" s="86">
        <v>600</v>
      </c>
      <c r="G279" s="66">
        <f>G280</f>
        <v>3152804.1</v>
      </c>
      <c r="AE279" s="66">
        <f>AE280</f>
        <v>3152804.1</v>
      </c>
    </row>
    <row r="280" spans="1:34" ht="18.75" customHeight="1">
      <c r="A280" s="85" t="s">
        <v>44</v>
      </c>
      <c r="B280" s="83" t="s">
        <v>161</v>
      </c>
      <c r="C280" s="83" t="s">
        <v>37</v>
      </c>
      <c r="D280" s="83" t="s">
        <v>114</v>
      </c>
      <c r="E280" s="83" t="s">
        <v>842</v>
      </c>
      <c r="F280" s="86">
        <v>610</v>
      </c>
      <c r="G280" s="66">
        <f>'Прилож 7'!H437</f>
        <v>3152804.1</v>
      </c>
      <c r="AE280" s="66">
        <v>3152804.1</v>
      </c>
    </row>
    <row r="281" spans="1:34" ht="25.5">
      <c r="A281" s="113" t="s">
        <v>397</v>
      </c>
      <c r="B281" s="83" t="s">
        <v>161</v>
      </c>
      <c r="C281" s="83" t="s">
        <v>37</v>
      </c>
      <c r="D281" s="83" t="s">
        <v>114</v>
      </c>
      <c r="E281" s="83" t="s">
        <v>792</v>
      </c>
      <c r="F281" s="83"/>
      <c r="G281" s="126">
        <f>G282</f>
        <v>0</v>
      </c>
      <c r="AE281" s="126">
        <f>AE282</f>
        <v>0</v>
      </c>
    </row>
    <row r="282" spans="1:34" ht="38.25">
      <c r="A282" s="85" t="s">
        <v>42</v>
      </c>
      <c r="B282" s="83" t="s">
        <v>161</v>
      </c>
      <c r="C282" s="83" t="s">
        <v>37</v>
      </c>
      <c r="D282" s="83" t="s">
        <v>114</v>
      </c>
      <c r="E282" s="83" t="s">
        <v>792</v>
      </c>
      <c r="F282" s="83" t="s">
        <v>43</v>
      </c>
      <c r="G282" s="126">
        <f>G283</f>
        <v>0</v>
      </c>
      <c r="AE282" s="126">
        <f>AE283</f>
        <v>0</v>
      </c>
    </row>
    <row r="283" spans="1:34">
      <c r="A283" s="85" t="s">
        <v>44</v>
      </c>
      <c r="B283" s="83" t="s">
        <v>161</v>
      </c>
      <c r="C283" s="83" t="s">
        <v>37</v>
      </c>
      <c r="D283" s="83" t="s">
        <v>114</v>
      </c>
      <c r="E283" s="83" t="s">
        <v>792</v>
      </c>
      <c r="F283" s="83" t="s">
        <v>45</v>
      </c>
      <c r="G283" s="126">
        <f>'Прилож 7'!H440</f>
        <v>0</v>
      </c>
      <c r="AE283" s="126">
        <f>'Прилож 7'!AF440</f>
        <v>0</v>
      </c>
    </row>
    <row r="284" spans="1:34" ht="63.75">
      <c r="A284" s="113" t="s">
        <v>794</v>
      </c>
      <c r="B284" s="83" t="s">
        <v>161</v>
      </c>
      <c r="C284" s="83" t="s">
        <v>37</v>
      </c>
      <c r="D284" s="83" t="s">
        <v>114</v>
      </c>
      <c r="E284" s="83" t="s">
        <v>793</v>
      </c>
      <c r="F284" s="83"/>
      <c r="G284" s="126">
        <f>G285</f>
        <v>860000</v>
      </c>
      <c r="AE284" s="126">
        <f>AE285</f>
        <v>860000</v>
      </c>
    </row>
    <row r="285" spans="1:34" ht="38.25">
      <c r="A285" s="85" t="s">
        <v>42</v>
      </c>
      <c r="B285" s="83" t="s">
        <v>161</v>
      </c>
      <c r="C285" s="83" t="s">
        <v>37</v>
      </c>
      <c r="D285" s="83" t="s">
        <v>114</v>
      </c>
      <c r="E285" s="83" t="s">
        <v>793</v>
      </c>
      <c r="F285" s="83" t="s">
        <v>43</v>
      </c>
      <c r="G285" s="126">
        <f>G286</f>
        <v>860000</v>
      </c>
      <c r="AE285" s="126">
        <f>AE286</f>
        <v>860000</v>
      </c>
      <c r="AH285" s="119"/>
    </row>
    <row r="286" spans="1:34">
      <c r="A286" s="85" t="s">
        <v>44</v>
      </c>
      <c r="B286" s="83" t="s">
        <v>161</v>
      </c>
      <c r="C286" s="83" t="s">
        <v>37</v>
      </c>
      <c r="D286" s="83" t="s">
        <v>114</v>
      </c>
      <c r="E286" s="83" t="s">
        <v>793</v>
      </c>
      <c r="F286" s="83" t="s">
        <v>45</v>
      </c>
      <c r="G286" s="126">
        <f>'Прилож 7'!H443</f>
        <v>860000</v>
      </c>
      <c r="AE286" s="126">
        <v>860000</v>
      </c>
      <c r="AH286" s="119"/>
    </row>
    <row r="287" spans="1:34" s="119" customFormat="1" ht="29.25" customHeight="1">
      <c r="A287" s="85" t="s">
        <v>157</v>
      </c>
      <c r="B287" s="86">
        <v>774</v>
      </c>
      <c r="C287" s="83" t="s">
        <v>37</v>
      </c>
      <c r="D287" s="83" t="s">
        <v>28</v>
      </c>
      <c r="E287" s="83" t="s">
        <v>483</v>
      </c>
      <c r="F287" s="83"/>
      <c r="G287" s="66">
        <f>G306+G309+G313+G295+G316+G321+G333+G299+G288+G334+G310</f>
        <v>812079039.39999998</v>
      </c>
      <c r="H287" s="118"/>
      <c r="AE287" s="66">
        <f>AE306+AE309+AE313+AE295+AE316+AE321+AE333+AE299+AE288+AE334+AE310</f>
        <v>812028260.20000005</v>
      </c>
    </row>
    <row r="288" spans="1:34" s="119" customFormat="1" ht="60" customHeight="1">
      <c r="A288" s="85" t="s">
        <v>8</v>
      </c>
      <c r="B288" s="83"/>
      <c r="C288" s="83"/>
      <c r="D288" s="83"/>
      <c r="E288" s="83" t="s">
        <v>310</v>
      </c>
      <c r="F288" s="83"/>
      <c r="G288" s="66">
        <f>G289</f>
        <v>45985400</v>
      </c>
      <c r="H288" s="118"/>
      <c r="AE288" s="66">
        <f>AE289</f>
        <v>45985400</v>
      </c>
    </row>
    <row r="289" spans="1:31" s="119" customFormat="1" ht="38.25">
      <c r="A289" s="85" t="s">
        <v>42</v>
      </c>
      <c r="B289" s="83" t="s">
        <v>161</v>
      </c>
      <c r="C289" s="83" t="s">
        <v>37</v>
      </c>
      <c r="D289" s="83" t="s">
        <v>39</v>
      </c>
      <c r="E289" s="83" t="s">
        <v>310</v>
      </c>
      <c r="F289" s="83" t="s">
        <v>43</v>
      </c>
      <c r="G289" s="66">
        <f>G290</f>
        <v>45985400</v>
      </c>
      <c r="H289" s="118"/>
      <c r="AE289" s="66">
        <f>AE290</f>
        <v>45985400</v>
      </c>
    </row>
    <row r="290" spans="1:31" s="119" customFormat="1">
      <c r="A290" s="85" t="s">
        <v>44</v>
      </c>
      <c r="B290" s="83" t="s">
        <v>161</v>
      </c>
      <c r="C290" s="83" t="s">
        <v>37</v>
      </c>
      <c r="D290" s="83" t="s">
        <v>39</v>
      </c>
      <c r="E290" s="83" t="s">
        <v>310</v>
      </c>
      <c r="F290" s="83" t="s">
        <v>45</v>
      </c>
      <c r="G290" s="66">
        <f>'Прилож 7'!H379+'Прилож 7'!H341+'Прилож 7'!H447</f>
        <v>45985400</v>
      </c>
      <c r="H290" s="118"/>
      <c r="AE290" s="66">
        <v>45985400</v>
      </c>
    </row>
    <row r="291" spans="1:31" s="119" customFormat="1" ht="38.25" hidden="1" customHeight="1">
      <c r="A291" s="85" t="s">
        <v>646</v>
      </c>
      <c r="B291" s="83" t="s">
        <v>161</v>
      </c>
      <c r="C291" s="83" t="s">
        <v>37</v>
      </c>
      <c r="D291" s="83" t="s">
        <v>39</v>
      </c>
      <c r="E291" s="83" t="s">
        <v>225</v>
      </c>
      <c r="F291" s="83"/>
      <c r="G291" s="66">
        <f>G293</f>
        <v>0</v>
      </c>
      <c r="H291" s="118"/>
      <c r="AE291" s="66">
        <f>AE293</f>
        <v>0</v>
      </c>
    </row>
    <row r="292" spans="1:31" s="119" customFormat="1" ht="25.5">
      <c r="A292" s="85" t="s">
        <v>158</v>
      </c>
      <c r="B292" s="83" t="s">
        <v>161</v>
      </c>
      <c r="C292" s="83" t="s">
        <v>37</v>
      </c>
      <c r="D292" s="83" t="s">
        <v>39</v>
      </c>
      <c r="E292" s="83" t="s">
        <v>309</v>
      </c>
      <c r="F292" s="83"/>
      <c r="G292" s="66">
        <f>G293+G297</f>
        <v>521523700</v>
      </c>
      <c r="H292" s="118"/>
      <c r="AE292" s="66">
        <f>AE293+AE297</f>
        <v>521523700</v>
      </c>
    </row>
    <row r="293" spans="1:31" s="119" customFormat="1" ht="12.75" hidden="1" customHeight="1">
      <c r="A293" s="85" t="s">
        <v>158</v>
      </c>
      <c r="B293" s="83" t="s">
        <v>161</v>
      </c>
      <c r="C293" s="83" t="s">
        <v>37</v>
      </c>
      <c r="D293" s="83" t="s">
        <v>39</v>
      </c>
      <c r="E293" s="83" t="s">
        <v>309</v>
      </c>
      <c r="F293" s="83"/>
      <c r="G293" s="66">
        <f>G294</f>
        <v>0</v>
      </c>
      <c r="H293" s="118"/>
      <c r="AE293" s="66">
        <f>AE294</f>
        <v>0</v>
      </c>
    </row>
    <row r="294" spans="1:31" s="119" customFormat="1" ht="12.75" hidden="1" customHeight="1">
      <c r="A294" s="85" t="s">
        <v>104</v>
      </c>
      <c r="B294" s="83" t="s">
        <v>161</v>
      </c>
      <c r="C294" s="83" t="s">
        <v>37</v>
      </c>
      <c r="D294" s="83" t="s">
        <v>39</v>
      </c>
      <c r="E294" s="83" t="s">
        <v>309</v>
      </c>
      <c r="F294" s="83" t="s">
        <v>105</v>
      </c>
      <c r="G294" s="66">
        <f>G295</f>
        <v>0</v>
      </c>
      <c r="H294" s="118"/>
      <c r="AE294" s="66">
        <f>AE295</f>
        <v>0</v>
      </c>
    </row>
    <row r="295" spans="1:31" s="119" customFormat="1" ht="12.75" hidden="1" customHeight="1">
      <c r="A295" s="85" t="s">
        <v>411</v>
      </c>
      <c r="B295" s="83" t="s">
        <v>161</v>
      </c>
      <c r="C295" s="83" t="s">
        <v>37</v>
      </c>
      <c r="D295" s="83" t="s">
        <v>39</v>
      </c>
      <c r="E295" s="83" t="s">
        <v>309</v>
      </c>
      <c r="F295" s="83" t="s">
        <v>412</v>
      </c>
      <c r="G295" s="66">
        <f>'Прилож 7'!H385</f>
        <v>0</v>
      </c>
      <c r="H295" s="118"/>
      <c r="AE295" s="66">
        <f>'Прилож 7'!AF385</f>
        <v>0</v>
      </c>
    </row>
    <row r="296" spans="1:31" s="119" customFormat="1" ht="12.75" hidden="1" customHeight="1">
      <c r="A296" s="85"/>
      <c r="B296" s="83"/>
      <c r="C296" s="83"/>
      <c r="D296" s="83"/>
      <c r="E296" s="83"/>
      <c r="F296" s="83"/>
      <c r="G296" s="66"/>
      <c r="H296" s="118"/>
      <c r="AE296" s="66"/>
    </row>
    <row r="297" spans="1:31" s="119" customFormat="1" ht="15" hidden="1" customHeight="1">
      <c r="A297" s="85" t="s">
        <v>158</v>
      </c>
      <c r="B297" s="86">
        <v>774</v>
      </c>
      <c r="C297" s="83" t="s">
        <v>37</v>
      </c>
      <c r="D297" s="83" t="s">
        <v>28</v>
      </c>
      <c r="E297" s="83" t="s">
        <v>309</v>
      </c>
      <c r="F297" s="83"/>
      <c r="G297" s="66">
        <f>G298</f>
        <v>521523700</v>
      </c>
      <c r="H297" s="118"/>
      <c r="AE297" s="66">
        <f>AE298</f>
        <v>521523700</v>
      </c>
    </row>
    <row r="298" spans="1:31" s="119" customFormat="1" ht="38.25">
      <c r="A298" s="85" t="s">
        <v>42</v>
      </c>
      <c r="B298" s="86">
        <v>774</v>
      </c>
      <c r="C298" s="83" t="s">
        <v>37</v>
      </c>
      <c r="D298" s="83" t="s">
        <v>28</v>
      </c>
      <c r="E298" s="83" t="s">
        <v>309</v>
      </c>
      <c r="F298" s="83" t="s">
        <v>43</v>
      </c>
      <c r="G298" s="66">
        <f>G299</f>
        <v>521523700</v>
      </c>
      <c r="H298" s="118"/>
      <c r="AE298" s="66">
        <f>AE299</f>
        <v>521523700</v>
      </c>
    </row>
    <row r="299" spans="1:31" s="119" customFormat="1">
      <c r="A299" s="85" t="s">
        <v>44</v>
      </c>
      <c r="B299" s="86">
        <v>774</v>
      </c>
      <c r="C299" s="83" t="s">
        <v>37</v>
      </c>
      <c r="D299" s="83" t="s">
        <v>28</v>
      </c>
      <c r="E299" s="83" t="s">
        <v>309</v>
      </c>
      <c r="F299" s="83" t="s">
        <v>45</v>
      </c>
      <c r="G299" s="66">
        <f>'Прилож 7'!H344+'Прилож 7'!H382+'Прилож 7'!H450</f>
        <v>521523700</v>
      </c>
      <c r="H299" s="118"/>
      <c r="AE299" s="66">
        <v>521523700</v>
      </c>
    </row>
    <row r="300" spans="1:31" s="119" customFormat="1" ht="15" hidden="1" customHeight="1">
      <c r="A300" s="85" t="s">
        <v>158</v>
      </c>
      <c r="B300" s="86">
        <v>774</v>
      </c>
      <c r="C300" s="83" t="s">
        <v>37</v>
      </c>
      <c r="D300" s="83" t="s">
        <v>28</v>
      </c>
      <c r="E300" s="83" t="s">
        <v>485</v>
      </c>
      <c r="F300" s="83"/>
      <c r="G300" s="66">
        <f>G301</f>
        <v>140204722</v>
      </c>
      <c r="H300" s="118"/>
      <c r="AE300" s="66">
        <f>AE301</f>
        <v>140204722</v>
      </c>
    </row>
    <row r="301" spans="1:31" s="119" customFormat="1" ht="25.5" hidden="1" customHeight="1">
      <c r="A301" s="85" t="s">
        <v>42</v>
      </c>
      <c r="B301" s="86">
        <v>774</v>
      </c>
      <c r="C301" s="83" t="s">
        <v>37</v>
      </c>
      <c r="D301" s="83" t="s">
        <v>28</v>
      </c>
      <c r="E301" s="83" t="s">
        <v>485</v>
      </c>
      <c r="F301" s="83" t="s">
        <v>43</v>
      </c>
      <c r="G301" s="66">
        <f>G302</f>
        <v>140204722</v>
      </c>
      <c r="H301" s="118"/>
      <c r="AE301" s="66">
        <f>AE302</f>
        <v>140204722</v>
      </c>
    </row>
    <row r="302" spans="1:31" s="119" customFormat="1" ht="12.75" hidden="1" customHeight="1">
      <c r="A302" s="85" t="s">
        <v>44</v>
      </c>
      <c r="B302" s="86">
        <v>774</v>
      </c>
      <c r="C302" s="83" t="s">
        <v>37</v>
      </c>
      <c r="D302" s="83" t="s">
        <v>28</v>
      </c>
      <c r="E302" s="83" t="s">
        <v>485</v>
      </c>
      <c r="F302" s="83" t="s">
        <v>45</v>
      </c>
      <c r="G302" s="66">
        <v>140204722</v>
      </c>
      <c r="H302" s="118"/>
      <c r="AE302" s="66">
        <v>140204722</v>
      </c>
    </row>
    <row r="303" spans="1:31" s="119" customFormat="1" ht="51" hidden="1" customHeight="1">
      <c r="A303" s="85" t="s">
        <v>46</v>
      </c>
      <c r="B303" s="86">
        <v>774</v>
      </c>
      <c r="C303" s="83" t="s">
        <v>37</v>
      </c>
      <c r="D303" s="83" t="s">
        <v>28</v>
      </c>
      <c r="E303" s="83" t="s">
        <v>485</v>
      </c>
      <c r="F303" s="83" t="s">
        <v>159</v>
      </c>
      <c r="G303" s="66"/>
      <c r="H303" s="118"/>
      <c r="I303" s="118"/>
      <c r="AE303" s="66"/>
    </row>
    <row r="304" spans="1:31" s="119" customFormat="1" ht="25.5">
      <c r="A304" s="85" t="s">
        <v>160</v>
      </c>
      <c r="B304" s="86">
        <v>774</v>
      </c>
      <c r="C304" s="83" t="s">
        <v>37</v>
      </c>
      <c r="D304" s="83" t="s">
        <v>28</v>
      </c>
      <c r="E304" s="83" t="s">
        <v>486</v>
      </c>
      <c r="F304" s="83"/>
      <c r="G304" s="66">
        <f>G305</f>
        <v>95672192.219999999</v>
      </c>
      <c r="H304" s="118"/>
      <c r="AE304" s="66">
        <f>AE305</f>
        <v>95643222.450000003</v>
      </c>
    </row>
    <row r="305" spans="1:34" s="119" customFormat="1" ht="38.25">
      <c r="A305" s="85" t="s">
        <v>42</v>
      </c>
      <c r="B305" s="86">
        <v>774</v>
      </c>
      <c r="C305" s="83" t="s">
        <v>37</v>
      </c>
      <c r="D305" s="83" t="s">
        <v>28</v>
      </c>
      <c r="E305" s="83" t="s">
        <v>486</v>
      </c>
      <c r="F305" s="83" t="s">
        <v>43</v>
      </c>
      <c r="G305" s="66">
        <f>G306</f>
        <v>95672192.219999999</v>
      </c>
      <c r="H305" s="118"/>
      <c r="I305" s="118"/>
      <c r="AE305" s="66">
        <f>AE306</f>
        <v>95643222.450000003</v>
      </c>
    </row>
    <row r="306" spans="1:34" s="119" customFormat="1">
      <c r="A306" s="85" t="s">
        <v>44</v>
      </c>
      <c r="B306" s="86">
        <v>774</v>
      </c>
      <c r="C306" s="83" t="s">
        <v>37</v>
      </c>
      <c r="D306" s="83" t="s">
        <v>28</v>
      </c>
      <c r="E306" s="83" t="s">
        <v>486</v>
      </c>
      <c r="F306" s="83" t="s">
        <v>45</v>
      </c>
      <c r="G306" s="66">
        <v>95672192.219999999</v>
      </c>
      <c r="H306" s="118"/>
      <c r="AE306" s="66">
        <v>95643222.450000003</v>
      </c>
    </row>
    <row r="307" spans="1:34" s="119" customFormat="1" ht="63" customHeight="1">
      <c r="A307" s="85" t="s">
        <v>106</v>
      </c>
      <c r="B307" s="83" t="s">
        <v>161</v>
      </c>
      <c r="C307" s="83" t="s">
        <v>37</v>
      </c>
      <c r="D307" s="83" t="s">
        <v>39</v>
      </c>
      <c r="E307" s="83" t="s">
        <v>796</v>
      </c>
      <c r="F307" s="83"/>
      <c r="G307" s="66">
        <f>G308</f>
        <v>587200</v>
      </c>
      <c r="H307" s="118"/>
      <c r="AE307" s="66">
        <f>AE308</f>
        <v>565390.56999999995</v>
      </c>
    </row>
    <row r="308" spans="1:34" s="119" customFormat="1" ht="38.25">
      <c r="A308" s="85" t="s">
        <v>42</v>
      </c>
      <c r="B308" s="83" t="s">
        <v>161</v>
      </c>
      <c r="C308" s="83" t="s">
        <v>37</v>
      </c>
      <c r="D308" s="83" t="s">
        <v>39</v>
      </c>
      <c r="E308" s="83" t="s">
        <v>796</v>
      </c>
      <c r="F308" s="83" t="s">
        <v>43</v>
      </c>
      <c r="G308" s="66">
        <f>G309</f>
        <v>587200</v>
      </c>
      <c r="H308" s="118"/>
      <c r="AE308" s="66">
        <f>AE309</f>
        <v>565390.56999999995</v>
      </c>
      <c r="AH308" s="70"/>
    </row>
    <row r="309" spans="1:34" s="119" customFormat="1">
      <c r="A309" s="85" t="s">
        <v>44</v>
      </c>
      <c r="B309" s="83" t="s">
        <v>161</v>
      </c>
      <c r="C309" s="83" t="s">
        <v>37</v>
      </c>
      <c r="D309" s="83" t="s">
        <v>39</v>
      </c>
      <c r="E309" s="83" t="s">
        <v>796</v>
      </c>
      <c r="F309" s="83" t="s">
        <v>45</v>
      </c>
      <c r="G309" s="66">
        <f>'Прилож 7'!G522</f>
        <v>587200</v>
      </c>
      <c r="H309" s="118"/>
      <c r="AE309" s="66">
        <v>565390.56999999995</v>
      </c>
      <c r="AH309" s="70"/>
    </row>
    <row r="310" spans="1:34" ht="114.75">
      <c r="A310" s="85" t="s">
        <v>826</v>
      </c>
      <c r="B310" s="86">
        <v>757</v>
      </c>
      <c r="C310" s="83" t="s">
        <v>37</v>
      </c>
      <c r="D310" s="83" t="s">
        <v>28</v>
      </c>
      <c r="E310" s="83" t="s">
        <v>827</v>
      </c>
      <c r="F310" s="83"/>
      <c r="G310" s="66">
        <f>G311</f>
        <v>3784200</v>
      </c>
      <c r="AE310" s="66">
        <f>AE311</f>
        <v>3784200</v>
      </c>
    </row>
    <row r="311" spans="1:34" ht="38.25">
      <c r="A311" s="85" t="s">
        <v>42</v>
      </c>
      <c r="B311" s="86">
        <v>757</v>
      </c>
      <c r="C311" s="83" t="s">
        <v>37</v>
      </c>
      <c r="D311" s="83" t="s">
        <v>28</v>
      </c>
      <c r="E311" s="83" t="s">
        <v>827</v>
      </c>
      <c r="F311" s="83" t="s">
        <v>43</v>
      </c>
      <c r="G311" s="66">
        <f>G312</f>
        <v>3784200</v>
      </c>
      <c r="AE311" s="66">
        <f>AE312</f>
        <v>3784200</v>
      </c>
      <c r="AH311" s="119"/>
    </row>
    <row r="312" spans="1:34" ht="19.5" customHeight="1">
      <c r="A312" s="85" t="s">
        <v>44</v>
      </c>
      <c r="B312" s="86">
        <v>757</v>
      </c>
      <c r="C312" s="83" t="s">
        <v>37</v>
      </c>
      <c r="D312" s="83" t="s">
        <v>28</v>
      </c>
      <c r="E312" s="83" t="s">
        <v>827</v>
      </c>
      <c r="F312" s="83" t="s">
        <v>45</v>
      </c>
      <c r="G312" s="66">
        <f>'Прилож 7'!H353</f>
        <v>3784200</v>
      </c>
      <c r="AE312" s="66">
        <v>3784200</v>
      </c>
    </row>
    <row r="313" spans="1:34" s="119" customFormat="1">
      <c r="A313" s="85"/>
      <c r="B313" s="83"/>
      <c r="C313" s="83"/>
      <c r="D313" s="83"/>
      <c r="E313" s="83"/>
      <c r="F313" s="83"/>
      <c r="G313" s="66"/>
      <c r="H313" s="118"/>
      <c r="AE313" s="66"/>
      <c r="AH313" s="70"/>
    </row>
    <row r="314" spans="1:34" ht="43.5" customHeight="1">
      <c r="A314" s="85" t="s">
        <v>259</v>
      </c>
      <c r="B314" s="83" t="s">
        <v>161</v>
      </c>
      <c r="C314" s="83" t="s">
        <v>37</v>
      </c>
      <c r="D314" s="83" t="s">
        <v>39</v>
      </c>
      <c r="E314" s="83" t="s">
        <v>492</v>
      </c>
      <c r="F314" s="83"/>
      <c r="G314" s="66">
        <f>G315</f>
        <v>133904866.43000001</v>
      </c>
      <c r="AE314" s="66">
        <f>AE315</f>
        <v>133904866.43000001</v>
      </c>
    </row>
    <row r="315" spans="1:34" ht="38.25">
      <c r="A315" s="85" t="s">
        <v>42</v>
      </c>
      <c r="B315" s="83" t="s">
        <v>161</v>
      </c>
      <c r="C315" s="83" t="s">
        <v>37</v>
      </c>
      <c r="D315" s="83" t="s">
        <v>39</v>
      </c>
      <c r="E315" s="83" t="s">
        <v>492</v>
      </c>
      <c r="F315" s="83" t="s">
        <v>43</v>
      </c>
      <c r="G315" s="66">
        <f>G316</f>
        <v>133904866.43000001</v>
      </c>
      <c r="AE315" s="66">
        <f>AE316</f>
        <v>133904866.43000001</v>
      </c>
    </row>
    <row r="316" spans="1:34">
      <c r="A316" s="85" t="s">
        <v>44</v>
      </c>
      <c r="B316" s="83" t="s">
        <v>161</v>
      </c>
      <c r="C316" s="83" t="s">
        <v>37</v>
      </c>
      <c r="D316" s="83" t="s">
        <v>39</v>
      </c>
      <c r="E316" s="83" t="s">
        <v>492</v>
      </c>
      <c r="F316" s="83" t="s">
        <v>45</v>
      </c>
      <c r="G316" s="66">
        <f>'Прилож 7'!H388</f>
        <v>133904866.43000001</v>
      </c>
      <c r="AE316" s="66">
        <v>133904866.43000001</v>
      </c>
    </row>
    <row r="317" spans="1:34" ht="51" hidden="1" customHeight="1">
      <c r="A317" s="85" t="s">
        <v>46</v>
      </c>
      <c r="B317" s="83" t="s">
        <v>161</v>
      </c>
      <c r="C317" s="83" t="s">
        <v>37</v>
      </c>
      <c r="D317" s="83" t="s">
        <v>39</v>
      </c>
      <c r="E317" s="83" t="s">
        <v>492</v>
      </c>
      <c r="F317" s="83" t="s">
        <v>159</v>
      </c>
      <c r="G317" s="66"/>
      <c r="AE317" s="66"/>
    </row>
    <row r="318" spans="1:34" ht="12.75" hidden="1" customHeight="1">
      <c r="A318" s="85" t="s">
        <v>47</v>
      </c>
      <c r="B318" s="83" t="s">
        <v>161</v>
      </c>
      <c r="C318" s="83" t="s">
        <v>37</v>
      </c>
      <c r="D318" s="83" t="s">
        <v>39</v>
      </c>
      <c r="E318" s="83" t="s">
        <v>492</v>
      </c>
      <c r="F318" s="83" t="s">
        <v>91</v>
      </c>
      <c r="G318" s="66"/>
      <c r="AE318" s="66"/>
    </row>
    <row r="319" spans="1:34" ht="38.25">
      <c r="A319" s="85" t="s">
        <v>41</v>
      </c>
      <c r="B319" s="83" t="s">
        <v>161</v>
      </c>
      <c r="C319" s="83" t="s">
        <v>37</v>
      </c>
      <c r="D319" s="83" t="s">
        <v>39</v>
      </c>
      <c r="E319" s="83" t="s">
        <v>493</v>
      </c>
      <c r="F319" s="83"/>
      <c r="G319" s="66">
        <f>G320</f>
        <v>9644273.75</v>
      </c>
      <c r="AE319" s="66">
        <f>AE320</f>
        <v>9644273.75</v>
      </c>
    </row>
    <row r="320" spans="1:34" ht="38.25">
      <c r="A320" s="85" t="s">
        <v>42</v>
      </c>
      <c r="B320" s="83" t="s">
        <v>161</v>
      </c>
      <c r="C320" s="83" t="s">
        <v>37</v>
      </c>
      <c r="D320" s="83" t="s">
        <v>39</v>
      </c>
      <c r="E320" s="83" t="s">
        <v>493</v>
      </c>
      <c r="F320" s="83" t="s">
        <v>43</v>
      </c>
      <c r="G320" s="66">
        <f>G321</f>
        <v>9644273.75</v>
      </c>
      <c r="AE320" s="66">
        <f>AE321</f>
        <v>9644273.75</v>
      </c>
    </row>
    <row r="321" spans="1:34">
      <c r="A321" s="85" t="s">
        <v>44</v>
      </c>
      <c r="B321" s="83" t="s">
        <v>161</v>
      </c>
      <c r="C321" s="83" t="s">
        <v>37</v>
      </c>
      <c r="D321" s="83" t="s">
        <v>39</v>
      </c>
      <c r="E321" s="83" t="s">
        <v>493</v>
      </c>
      <c r="F321" s="83" t="s">
        <v>45</v>
      </c>
      <c r="G321" s="66">
        <f>'Прилож 7'!H453</f>
        <v>9644273.75</v>
      </c>
      <c r="AE321" s="66">
        <v>9644273.75</v>
      </c>
    </row>
    <row r="322" spans="1:34" ht="51" hidden="1" customHeight="1">
      <c r="A322" s="85" t="s">
        <v>46</v>
      </c>
      <c r="B322" s="83" t="s">
        <v>161</v>
      </c>
      <c r="C322" s="83" t="s">
        <v>37</v>
      </c>
      <c r="D322" s="83" t="s">
        <v>39</v>
      </c>
      <c r="E322" s="83" t="s">
        <v>493</v>
      </c>
      <c r="F322" s="83" t="s">
        <v>159</v>
      </c>
      <c r="G322" s="66"/>
      <c r="AE322" s="66"/>
      <c r="AH322" s="119"/>
    </row>
    <row r="323" spans="1:34" ht="12.75" hidden="1" customHeight="1">
      <c r="A323" s="85" t="s">
        <v>47</v>
      </c>
      <c r="B323" s="83" t="s">
        <v>161</v>
      </c>
      <c r="C323" s="83" t="s">
        <v>37</v>
      </c>
      <c r="D323" s="83" t="s">
        <v>39</v>
      </c>
      <c r="E323" s="83" t="s">
        <v>493</v>
      </c>
      <c r="F323" s="83" t="s">
        <v>91</v>
      </c>
      <c r="G323" s="66"/>
      <c r="AE323" s="66"/>
      <c r="AH323" s="119"/>
    </row>
    <row r="324" spans="1:34" s="119" customFormat="1" ht="21.75" hidden="1" customHeight="1">
      <c r="A324" s="127" t="s">
        <v>260</v>
      </c>
      <c r="B324" s="83" t="s">
        <v>161</v>
      </c>
      <c r="C324" s="83" t="s">
        <v>37</v>
      </c>
      <c r="D324" s="83" t="s">
        <v>39</v>
      </c>
      <c r="E324" s="83" t="s">
        <v>226</v>
      </c>
      <c r="F324" s="83"/>
      <c r="G324" s="66">
        <f>G325+G329</f>
        <v>0</v>
      </c>
      <c r="H324" s="118"/>
      <c r="AE324" s="66">
        <f>AE325+AE329</f>
        <v>0</v>
      </c>
    </row>
    <row r="325" spans="1:34" s="119" customFormat="1" ht="25.5" hidden="1" customHeight="1">
      <c r="A325" s="127" t="s">
        <v>261</v>
      </c>
      <c r="B325" s="83" t="s">
        <v>161</v>
      </c>
      <c r="C325" s="83" t="s">
        <v>37</v>
      </c>
      <c r="D325" s="83" t="s">
        <v>39</v>
      </c>
      <c r="E325" s="83" t="s">
        <v>262</v>
      </c>
      <c r="F325" s="83"/>
      <c r="G325" s="66">
        <f>G326</f>
        <v>0</v>
      </c>
      <c r="H325" s="118"/>
      <c r="AE325" s="66">
        <f>AE326</f>
        <v>0</v>
      </c>
    </row>
    <row r="326" spans="1:34" s="119" customFormat="1" ht="25.5" hidden="1" customHeight="1">
      <c r="A326" s="85" t="s">
        <v>42</v>
      </c>
      <c r="B326" s="83" t="s">
        <v>161</v>
      </c>
      <c r="C326" s="83" t="s">
        <v>37</v>
      </c>
      <c r="D326" s="83" t="s">
        <v>39</v>
      </c>
      <c r="E326" s="83" t="s">
        <v>262</v>
      </c>
      <c r="F326" s="83" t="s">
        <v>43</v>
      </c>
      <c r="G326" s="66">
        <f>G327</f>
        <v>0</v>
      </c>
      <c r="H326" s="118"/>
      <c r="AE326" s="66">
        <f>AE327</f>
        <v>0</v>
      </c>
    </row>
    <row r="327" spans="1:34" s="119" customFormat="1" ht="12.75" hidden="1" customHeight="1">
      <c r="A327" s="85" t="s">
        <v>44</v>
      </c>
      <c r="B327" s="83" t="s">
        <v>161</v>
      </c>
      <c r="C327" s="83" t="s">
        <v>37</v>
      </c>
      <c r="D327" s="83" t="s">
        <v>39</v>
      </c>
      <c r="E327" s="83" t="s">
        <v>262</v>
      </c>
      <c r="F327" s="83" t="s">
        <v>45</v>
      </c>
      <c r="G327" s="66">
        <f>G328</f>
        <v>0</v>
      </c>
      <c r="H327" s="118"/>
      <c r="AE327" s="66">
        <f>AE328</f>
        <v>0</v>
      </c>
    </row>
    <row r="328" spans="1:34" s="119" customFormat="1" ht="12.75" hidden="1" customHeight="1">
      <c r="A328" s="85" t="s">
        <v>47</v>
      </c>
      <c r="B328" s="83" t="s">
        <v>161</v>
      </c>
      <c r="C328" s="83" t="s">
        <v>37</v>
      </c>
      <c r="D328" s="83" t="s">
        <v>39</v>
      </c>
      <c r="E328" s="83" t="s">
        <v>262</v>
      </c>
      <c r="F328" s="83" t="s">
        <v>91</v>
      </c>
      <c r="G328" s="66"/>
      <c r="H328" s="118"/>
      <c r="AE328" s="66"/>
    </row>
    <row r="329" spans="1:34" s="119" customFormat="1" ht="30" hidden="1" customHeight="1">
      <c r="A329" s="85" t="s">
        <v>227</v>
      </c>
      <c r="B329" s="83" t="s">
        <v>161</v>
      </c>
      <c r="C329" s="83" t="s">
        <v>37</v>
      </c>
      <c r="D329" s="83" t="s">
        <v>39</v>
      </c>
      <c r="E329" s="83" t="s">
        <v>264</v>
      </c>
      <c r="F329" s="83"/>
      <c r="G329" s="66">
        <f>G330</f>
        <v>0</v>
      </c>
      <c r="H329" s="118"/>
      <c r="AE329" s="66">
        <f>AE330</f>
        <v>0</v>
      </c>
    </row>
    <row r="330" spans="1:34" s="119" customFormat="1" ht="12.75" hidden="1" customHeight="1">
      <c r="A330" s="85" t="s">
        <v>47</v>
      </c>
      <c r="B330" s="83" t="s">
        <v>161</v>
      </c>
      <c r="C330" s="83" t="s">
        <v>37</v>
      </c>
      <c r="D330" s="83" t="s">
        <v>39</v>
      </c>
      <c r="E330" s="83" t="s">
        <v>264</v>
      </c>
      <c r="F330" s="83" t="s">
        <v>91</v>
      </c>
      <c r="G330" s="66"/>
      <c r="H330" s="118"/>
      <c r="AE330" s="66"/>
    </row>
    <row r="331" spans="1:34" s="119" customFormat="1" ht="31.5" customHeight="1">
      <c r="A331" s="128" t="s">
        <v>270</v>
      </c>
      <c r="B331" s="83" t="s">
        <v>161</v>
      </c>
      <c r="C331" s="83" t="s">
        <v>37</v>
      </c>
      <c r="D331" s="83" t="s">
        <v>268</v>
      </c>
      <c r="E331" s="83" t="s">
        <v>497</v>
      </c>
      <c r="F331" s="83"/>
      <c r="G331" s="66">
        <f>G332</f>
        <v>883681</v>
      </c>
      <c r="H331" s="118"/>
      <c r="AE331" s="66">
        <f>AE332</f>
        <v>883681</v>
      </c>
      <c r="AH331" s="70"/>
    </row>
    <row r="332" spans="1:34" s="119" customFormat="1" ht="38.25">
      <c r="A332" s="85" t="s">
        <v>42</v>
      </c>
      <c r="B332" s="83" t="s">
        <v>161</v>
      </c>
      <c r="C332" s="83" t="s">
        <v>37</v>
      </c>
      <c r="D332" s="83" t="s">
        <v>268</v>
      </c>
      <c r="E332" s="83" t="s">
        <v>497</v>
      </c>
      <c r="F332" s="83" t="s">
        <v>43</v>
      </c>
      <c r="G332" s="66">
        <f>G333</f>
        <v>883681</v>
      </c>
      <c r="H332" s="118"/>
      <c r="AE332" s="66">
        <f>AE333</f>
        <v>883681</v>
      </c>
    </row>
    <row r="333" spans="1:34">
      <c r="A333" s="85" t="s">
        <v>44</v>
      </c>
      <c r="B333" s="83" t="s">
        <v>161</v>
      </c>
      <c r="C333" s="83" t="s">
        <v>37</v>
      </c>
      <c r="D333" s="83" t="s">
        <v>268</v>
      </c>
      <c r="E333" s="83" t="s">
        <v>497</v>
      </c>
      <c r="F333" s="83" t="s">
        <v>45</v>
      </c>
      <c r="G333" s="66">
        <f>'Прилож 7'!H496</f>
        <v>883681</v>
      </c>
      <c r="AE333" s="66">
        <v>883681</v>
      </c>
      <c r="AH333" s="119"/>
    </row>
    <row r="334" spans="1:34" s="119" customFormat="1" ht="102">
      <c r="A334" s="85" t="s">
        <v>265</v>
      </c>
      <c r="B334" s="83" t="s">
        <v>161</v>
      </c>
      <c r="C334" s="83" t="s">
        <v>37</v>
      </c>
      <c r="D334" s="83" t="s">
        <v>39</v>
      </c>
      <c r="E334" s="83" t="s">
        <v>823</v>
      </c>
      <c r="F334" s="83"/>
      <c r="G334" s="66">
        <f>G335</f>
        <v>93526</v>
      </c>
      <c r="H334" s="118"/>
      <c r="AE334" s="66">
        <f>AE335</f>
        <v>93526</v>
      </c>
    </row>
    <row r="335" spans="1:34" s="119" customFormat="1" ht="38.25">
      <c r="A335" s="85" t="s">
        <v>42</v>
      </c>
      <c r="B335" s="83" t="s">
        <v>161</v>
      </c>
      <c r="C335" s="83" t="s">
        <v>37</v>
      </c>
      <c r="D335" s="83" t="s">
        <v>39</v>
      </c>
      <c r="E335" s="83" t="s">
        <v>823</v>
      </c>
      <c r="F335" s="83" t="s">
        <v>43</v>
      </c>
      <c r="G335" s="66">
        <f>G336</f>
        <v>93526</v>
      </c>
      <c r="H335" s="118"/>
      <c r="AE335" s="66">
        <f>AE336</f>
        <v>93526</v>
      </c>
      <c r="AH335" s="73"/>
    </row>
    <row r="336" spans="1:34" s="119" customFormat="1">
      <c r="A336" s="85" t="s">
        <v>44</v>
      </c>
      <c r="B336" s="83" t="s">
        <v>161</v>
      </c>
      <c r="C336" s="83" t="s">
        <v>37</v>
      </c>
      <c r="D336" s="83" t="s">
        <v>39</v>
      </c>
      <c r="E336" s="83" t="s">
        <v>823</v>
      </c>
      <c r="F336" s="83" t="s">
        <v>45</v>
      </c>
      <c r="G336" s="66">
        <v>93526</v>
      </c>
      <c r="H336" s="118"/>
      <c r="AE336" s="66">
        <v>93526</v>
      </c>
      <c r="AH336" s="70"/>
    </row>
    <row r="337" spans="1:34" s="73" customFormat="1" ht="38.25">
      <c r="A337" s="85" t="s">
        <v>0</v>
      </c>
      <c r="B337" s="86">
        <v>774</v>
      </c>
      <c r="C337" s="83" t="s">
        <v>37</v>
      </c>
      <c r="D337" s="83" t="s">
        <v>39</v>
      </c>
      <c r="E337" s="83" t="s">
        <v>487</v>
      </c>
      <c r="F337" s="83"/>
      <c r="G337" s="66">
        <f>G341+G345+G348+G354+G357+G351+G338</f>
        <v>2117050</v>
      </c>
      <c r="H337" s="72"/>
      <c r="AE337" s="66">
        <f>AE341+AE345+AE348+AE354+AE357+AE351+AE338</f>
        <v>2117050</v>
      </c>
      <c r="AH337" s="70"/>
    </row>
    <row r="338" spans="1:34" ht="25.5">
      <c r="A338" s="85" t="s">
        <v>576</v>
      </c>
      <c r="B338" s="86">
        <v>757</v>
      </c>
      <c r="C338" s="83" t="s">
        <v>37</v>
      </c>
      <c r="D338" s="83" t="s">
        <v>39</v>
      </c>
      <c r="E338" s="83" t="s">
        <v>69</v>
      </c>
      <c r="F338" s="83"/>
      <c r="G338" s="126">
        <f>G339</f>
        <v>105000</v>
      </c>
      <c r="AE338" s="126">
        <f>AE339</f>
        <v>105000</v>
      </c>
    </row>
    <row r="339" spans="1:34" ht="38.25">
      <c r="A339" s="85" t="s">
        <v>42</v>
      </c>
      <c r="B339" s="86">
        <v>757</v>
      </c>
      <c r="C339" s="83" t="s">
        <v>37</v>
      </c>
      <c r="D339" s="83" t="s">
        <v>39</v>
      </c>
      <c r="E339" s="83" t="s">
        <v>69</v>
      </c>
      <c r="F339" s="83" t="s">
        <v>43</v>
      </c>
      <c r="G339" s="126">
        <f>G340</f>
        <v>105000</v>
      </c>
      <c r="AE339" s="126">
        <f>AE340</f>
        <v>105000</v>
      </c>
      <c r="AH339" s="73"/>
    </row>
    <row r="340" spans="1:34">
      <c r="A340" s="85" t="s">
        <v>44</v>
      </c>
      <c r="B340" s="86">
        <v>757</v>
      </c>
      <c r="C340" s="83" t="s">
        <v>37</v>
      </c>
      <c r="D340" s="83" t="s">
        <v>39</v>
      </c>
      <c r="E340" s="83" t="s">
        <v>69</v>
      </c>
      <c r="F340" s="83" t="s">
        <v>45</v>
      </c>
      <c r="G340" s="126">
        <f>'Прилож 7'!H357</f>
        <v>105000</v>
      </c>
      <c r="AE340" s="126">
        <v>105000</v>
      </c>
      <c r="AH340" s="73"/>
    </row>
    <row r="341" spans="1:34" s="73" customFormat="1">
      <c r="A341" s="85" t="s">
        <v>1</v>
      </c>
      <c r="B341" s="86">
        <v>774</v>
      </c>
      <c r="C341" s="83" t="s">
        <v>37</v>
      </c>
      <c r="D341" s="83" t="s">
        <v>39</v>
      </c>
      <c r="E341" s="83" t="s">
        <v>488</v>
      </c>
      <c r="F341" s="83"/>
      <c r="G341" s="66">
        <f>G342</f>
        <v>523000</v>
      </c>
      <c r="H341" s="72"/>
      <c r="AE341" s="66">
        <f>AE342</f>
        <v>523000</v>
      </c>
    </row>
    <row r="342" spans="1:34" s="73" customFormat="1" ht="38.25">
      <c r="A342" s="85" t="s">
        <v>42</v>
      </c>
      <c r="B342" s="86">
        <v>774</v>
      </c>
      <c r="C342" s="83" t="s">
        <v>37</v>
      </c>
      <c r="D342" s="83" t="s">
        <v>39</v>
      </c>
      <c r="E342" s="83" t="s">
        <v>488</v>
      </c>
      <c r="F342" s="83" t="s">
        <v>43</v>
      </c>
      <c r="G342" s="66">
        <f>G343</f>
        <v>523000</v>
      </c>
      <c r="H342" s="72"/>
      <c r="AE342" s="66">
        <f>AE343</f>
        <v>523000</v>
      </c>
    </row>
    <row r="343" spans="1:34" s="73" customFormat="1">
      <c r="A343" s="85" t="s">
        <v>44</v>
      </c>
      <c r="B343" s="86">
        <v>774</v>
      </c>
      <c r="C343" s="83" t="s">
        <v>37</v>
      </c>
      <c r="D343" s="83" t="s">
        <v>39</v>
      </c>
      <c r="E343" s="83" t="s">
        <v>488</v>
      </c>
      <c r="F343" s="83" t="s">
        <v>45</v>
      </c>
      <c r="G343" s="66">
        <f>'Прилож 7'!H401+'Прилож 7'!H360</f>
        <v>523000</v>
      </c>
      <c r="H343" s="72"/>
      <c r="AE343" s="66">
        <v>523000</v>
      </c>
    </row>
    <row r="344" spans="1:34" s="73" customFormat="1" ht="12.75" hidden="1" customHeight="1">
      <c r="A344" s="85" t="s">
        <v>47</v>
      </c>
      <c r="B344" s="86">
        <v>774</v>
      </c>
      <c r="C344" s="83" t="s">
        <v>37</v>
      </c>
      <c r="D344" s="83" t="s">
        <v>39</v>
      </c>
      <c r="E344" s="83" t="s">
        <v>488</v>
      </c>
      <c r="F344" s="83" t="s">
        <v>91</v>
      </c>
      <c r="G344" s="66"/>
      <c r="H344" s="72"/>
      <c r="AE344" s="66"/>
    </row>
    <row r="345" spans="1:34" s="73" customFormat="1" ht="25.5">
      <c r="A345" s="85" t="s">
        <v>639</v>
      </c>
      <c r="B345" s="86">
        <v>774</v>
      </c>
      <c r="C345" s="83" t="s">
        <v>37</v>
      </c>
      <c r="D345" s="83" t="s">
        <v>39</v>
      </c>
      <c r="E345" s="83" t="s">
        <v>638</v>
      </c>
      <c r="F345" s="83"/>
      <c r="G345" s="66">
        <f>G346</f>
        <v>1489050</v>
      </c>
      <c r="H345" s="72"/>
      <c r="AE345" s="66">
        <f>AE346</f>
        <v>1489050</v>
      </c>
    </row>
    <row r="346" spans="1:34" s="73" customFormat="1" ht="38.25">
      <c r="A346" s="85" t="s">
        <v>42</v>
      </c>
      <c r="B346" s="86">
        <v>774</v>
      </c>
      <c r="C346" s="83" t="s">
        <v>37</v>
      </c>
      <c r="D346" s="83" t="s">
        <v>39</v>
      </c>
      <c r="E346" s="83" t="s">
        <v>638</v>
      </c>
      <c r="F346" s="83" t="s">
        <v>43</v>
      </c>
      <c r="G346" s="66">
        <f>G347</f>
        <v>1489050</v>
      </c>
      <c r="H346" s="72"/>
      <c r="AE346" s="66">
        <f>AE347</f>
        <v>1489050</v>
      </c>
      <c r="AH346" s="70"/>
    </row>
    <row r="347" spans="1:34" s="73" customFormat="1">
      <c r="A347" s="85" t="s">
        <v>44</v>
      </c>
      <c r="B347" s="86">
        <v>774</v>
      </c>
      <c r="C347" s="83" t="s">
        <v>37</v>
      </c>
      <c r="D347" s="83" t="s">
        <v>39</v>
      </c>
      <c r="E347" s="83" t="s">
        <v>638</v>
      </c>
      <c r="F347" s="83" t="s">
        <v>45</v>
      </c>
      <c r="G347" s="66">
        <f>'Прилож 7'!H363+'Прилож 7'!H404</f>
        <v>1489050</v>
      </c>
      <c r="H347" s="72"/>
      <c r="AE347" s="66">
        <v>1489050</v>
      </c>
      <c r="AH347" s="70"/>
    </row>
    <row r="348" spans="1:34" ht="110.25" hidden="1" customHeight="1">
      <c r="A348" s="111" t="s">
        <v>9</v>
      </c>
      <c r="B348" s="86">
        <v>774</v>
      </c>
      <c r="C348" s="83" t="s">
        <v>37</v>
      </c>
      <c r="D348" s="83" t="s">
        <v>28</v>
      </c>
      <c r="E348" s="83" t="s">
        <v>10</v>
      </c>
      <c r="F348" s="86"/>
      <c r="G348" s="66">
        <f>G349</f>
        <v>0</v>
      </c>
      <c r="AE348" s="66">
        <f>AE349</f>
        <v>0</v>
      </c>
    </row>
    <row r="349" spans="1:34" ht="25.5" hidden="1" customHeight="1">
      <c r="A349" s="85" t="s">
        <v>42</v>
      </c>
      <c r="B349" s="86">
        <v>774</v>
      </c>
      <c r="C349" s="83" t="s">
        <v>37</v>
      </c>
      <c r="D349" s="83" t="s">
        <v>28</v>
      </c>
      <c r="E349" s="83" t="s">
        <v>10</v>
      </c>
      <c r="F349" s="83" t="s">
        <v>43</v>
      </c>
      <c r="G349" s="66">
        <f>G350</f>
        <v>0</v>
      </c>
      <c r="AE349" s="66">
        <f>AE350</f>
        <v>0</v>
      </c>
    </row>
    <row r="350" spans="1:34" ht="25.5" hidden="1" customHeight="1">
      <c r="A350" s="85" t="s">
        <v>44</v>
      </c>
      <c r="B350" s="86">
        <v>774</v>
      </c>
      <c r="C350" s="83" t="s">
        <v>37</v>
      </c>
      <c r="D350" s="83" t="s">
        <v>28</v>
      </c>
      <c r="E350" s="83" t="s">
        <v>10</v>
      </c>
      <c r="F350" s="83" t="s">
        <v>45</v>
      </c>
      <c r="G350" s="66">
        <f>'Прилож 7'!H366</f>
        <v>0</v>
      </c>
      <c r="AE350" s="66">
        <f>'Прилож 7'!AF366</f>
        <v>0</v>
      </c>
    </row>
    <row r="351" spans="1:34" ht="96" hidden="1" customHeight="1">
      <c r="A351" s="111" t="s">
        <v>68</v>
      </c>
      <c r="B351" s="86">
        <v>774</v>
      </c>
      <c r="C351" s="83" t="s">
        <v>37</v>
      </c>
      <c r="D351" s="83" t="s">
        <v>28</v>
      </c>
      <c r="E351" s="83" t="s">
        <v>67</v>
      </c>
      <c r="F351" s="86"/>
      <c r="G351" s="66">
        <f>G352</f>
        <v>0</v>
      </c>
      <c r="AE351" s="66">
        <f>AE352</f>
        <v>0</v>
      </c>
    </row>
    <row r="352" spans="1:34" ht="25.5" hidden="1" customHeight="1">
      <c r="A352" s="85" t="s">
        <v>42</v>
      </c>
      <c r="B352" s="86">
        <v>774</v>
      </c>
      <c r="C352" s="83" t="s">
        <v>37</v>
      </c>
      <c r="D352" s="83" t="s">
        <v>28</v>
      </c>
      <c r="E352" s="83" t="s">
        <v>10</v>
      </c>
      <c r="F352" s="83" t="s">
        <v>43</v>
      </c>
      <c r="G352" s="66">
        <f>G353</f>
        <v>0</v>
      </c>
      <c r="AE352" s="66">
        <f>AE353</f>
        <v>0</v>
      </c>
      <c r="AH352" s="73"/>
    </row>
    <row r="353" spans="1:34" ht="25.5" hidden="1" customHeight="1">
      <c r="A353" s="85" t="s">
        <v>44</v>
      </c>
      <c r="B353" s="86">
        <v>774</v>
      </c>
      <c r="C353" s="83" t="s">
        <v>37</v>
      </c>
      <c r="D353" s="83" t="s">
        <v>28</v>
      </c>
      <c r="E353" s="83" t="s">
        <v>10</v>
      </c>
      <c r="F353" s="83" t="s">
        <v>45</v>
      </c>
      <c r="G353" s="66"/>
      <c r="AE353" s="66"/>
      <c r="AH353" s="73"/>
    </row>
    <row r="354" spans="1:34" s="73" customFormat="1" ht="51" hidden="1" customHeight="1">
      <c r="A354" s="85" t="s">
        <v>428</v>
      </c>
      <c r="B354" s="86">
        <v>774</v>
      </c>
      <c r="C354" s="83" t="s">
        <v>37</v>
      </c>
      <c r="D354" s="83" t="s">
        <v>39</v>
      </c>
      <c r="E354" s="83" t="s">
        <v>425</v>
      </c>
      <c r="F354" s="83"/>
      <c r="G354" s="66">
        <f>G355</f>
        <v>0</v>
      </c>
      <c r="H354" s="72"/>
      <c r="AE354" s="66">
        <f>AE355</f>
        <v>0</v>
      </c>
    </row>
    <row r="355" spans="1:34" s="73" customFormat="1" ht="25.5" hidden="1" customHeight="1">
      <c r="A355" s="85" t="s">
        <v>42</v>
      </c>
      <c r="B355" s="86">
        <v>774</v>
      </c>
      <c r="C355" s="83" t="s">
        <v>37</v>
      </c>
      <c r="D355" s="83" t="s">
        <v>39</v>
      </c>
      <c r="E355" s="83" t="s">
        <v>425</v>
      </c>
      <c r="F355" s="83" t="s">
        <v>43</v>
      </c>
      <c r="G355" s="66">
        <f>G356</f>
        <v>0</v>
      </c>
      <c r="H355" s="72"/>
      <c r="AE355" s="66">
        <f>AE356</f>
        <v>0</v>
      </c>
    </row>
    <row r="356" spans="1:34" s="73" customFormat="1" ht="12.75" hidden="1" customHeight="1">
      <c r="A356" s="85" t="s">
        <v>44</v>
      </c>
      <c r="B356" s="86">
        <v>774</v>
      </c>
      <c r="C356" s="83" t="s">
        <v>37</v>
      </c>
      <c r="D356" s="83" t="s">
        <v>39</v>
      </c>
      <c r="E356" s="83" t="s">
        <v>425</v>
      </c>
      <c r="F356" s="83" t="s">
        <v>45</v>
      </c>
      <c r="G356" s="66">
        <f>'Прилож 7'!H407</f>
        <v>0</v>
      </c>
      <c r="H356" s="72"/>
      <c r="AE356" s="66">
        <f>'Прилож 7'!AF407</f>
        <v>0</v>
      </c>
    </row>
    <row r="357" spans="1:34" s="73" customFormat="1" ht="51" hidden="1" customHeight="1">
      <c r="A357" s="85" t="s">
        <v>430</v>
      </c>
      <c r="B357" s="86">
        <v>774</v>
      </c>
      <c r="C357" s="83" t="s">
        <v>37</v>
      </c>
      <c r="D357" s="83" t="s">
        <v>39</v>
      </c>
      <c r="E357" s="83" t="s">
        <v>429</v>
      </c>
      <c r="F357" s="83"/>
      <c r="G357" s="66">
        <f>G358</f>
        <v>0</v>
      </c>
      <c r="H357" s="72"/>
      <c r="AE357" s="66">
        <f>AE358</f>
        <v>0</v>
      </c>
    </row>
    <row r="358" spans="1:34" s="73" customFormat="1" ht="25.5" hidden="1" customHeight="1">
      <c r="A358" s="85" t="s">
        <v>42</v>
      </c>
      <c r="B358" s="86">
        <v>774</v>
      </c>
      <c r="C358" s="83" t="s">
        <v>37</v>
      </c>
      <c r="D358" s="83" t="s">
        <v>39</v>
      </c>
      <c r="E358" s="83" t="s">
        <v>429</v>
      </c>
      <c r="F358" s="83" t="s">
        <v>43</v>
      </c>
      <c r="G358" s="66">
        <f>G359</f>
        <v>0</v>
      </c>
      <c r="H358" s="72"/>
      <c r="AE358" s="66">
        <f>AE359</f>
        <v>0</v>
      </c>
      <c r="AH358" s="119"/>
    </row>
    <row r="359" spans="1:34" s="73" customFormat="1" ht="12.75" hidden="1" customHeight="1">
      <c r="A359" s="85" t="s">
        <v>44</v>
      </c>
      <c r="B359" s="86">
        <v>774</v>
      </c>
      <c r="C359" s="83" t="s">
        <v>37</v>
      </c>
      <c r="D359" s="83" t="s">
        <v>39</v>
      </c>
      <c r="E359" s="83" t="s">
        <v>429</v>
      </c>
      <c r="F359" s="83" t="s">
        <v>45</v>
      </c>
      <c r="G359" s="66">
        <f>'Прилож 7'!H410</f>
        <v>0</v>
      </c>
      <c r="H359" s="72"/>
      <c r="AE359" s="66">
        <f>'Прилож 7'!AF410</f>
        <v>0</v>
      </c>
      <c r="AH359" s="70"/>
    </row>
    <row r="360" spans="1:34" s="119" customFormat="1" ht="21.75" hidden="1" customHeight="1">
      <c r="A360" s="127" t="s">
        <v>260</v>
      </c>
      <c r="B360" s="83" t="s">
        <v>161</v>
      </c>
      <c r="C360" s="83" t="s">
        <v>37</v>
      </c>
      <c r="D360" s="83" t="s">
        <v>37</v>
      </c>
      <c r="E360" s="83" t="s">
        <v>451</v>
      </c>
      <c r="F360" s="83"/>
      <c r="G360" s="66"/>
      <c r="H360" s="118"/>
      <c r="AE360" s="66"/>
      <c r="AH360" s="70"/>
    </row>
    <row r="361" spans="1:34" ht="12.75" hidden="1" customHeight="1">
      <c r="A361" s="85" t="s">
        <v>576</v>
      </c>
      <c r="B361" s="86">
        <v>757</v>
      </c>
      <c r="C361" s="83" t="s">
        <v>37</v>
      </c>
      <c r="D361" s="83" t="s">
        <v>37</v>
      </c>
      <c r="E361" s="83" t="s">
        <v>70</v>
      </c>
      <c r="F361" s="83"/>
      <c r="G361" s="126">
        <f>G362</f>
        <v>0</v>
      </c>
      <c r="AE361" s="126">
        <f>AE362</f>
        <v>0</v>
      </c>
    </row>
    <row r="362" spans="1:34" ht="25.5" hidden="1" customHeight="1">
      <c r="A362" s="85" t="s">
        <v>42</v>
      </c>
      <c r="B362" s="86">
        <v>757</v>
      </c>
      <c r="C362" s="83" t="s">
        <v>37</v>
      </c>
      <c r="D362" s="83" t="s">
        <v>37</v>
      </c>
      <c r="E362" s="83" t="s">
        <v>70</v>
      </c>
      <c r="F362" s="83" t="s">
        <v>43</v>
      </c>
      <c r="G362" s="126">
        <f>G363</f>
        <v>0</v>
      </c>
      <c r="AE362" s="126">
        <f>AE363</f>
        <v>0</v>
      </c>
    </row>
    <row r="363" spans="1:34" ht="12.75" hidden="1" customHeight="1">
      <c r="A363" s="85" t="s">
        <v>44</v>
      </c>
      <c r="B363" s="86">
        <v>757</v>
      </c>
      <c r="C363" s="83" t="s">
        <v>37</v>
      </c>
      <c r="D363" s="83" t="s">
        <v>37</v>
      </c>
      <c r="E363" s="83" t="s">
        <v>70</v>
      </c>
      <c r="F363" s="83" t="s">
        <v>45</v>
      </c>
      <c r="G363" s="126">
        <f>'Прилож 7'!H477</f>
        <v>0</v>
      </c>
      <c r="AE363" s="126">
        <f>'Прилож 7'!AF477</f>
        <v>0</v>
      </c>
    </row>
    <row r="364" spans="1:34" ht="38.25">
      <c r="A364" s="85" t="s">
        <v>420</v>
      </c>
      <c r="B364" s="86">
        <v>792</v>
      </c>
      <c r="C364" s="83" t="s">
        <v>37</v>
      </c>
      <c r="D364" s="83" t="s">
        <v>114</v>
      </c>
      <c r="E364" s="83" t="s">
        <v>790</v>
      </c>
      <c r="F364" s="83"/>
      <c r="G364" s="66">
        <f>G365</f>
        <v>13360598</v>
      </c>
      <c r="AE364" s="66">
        <f>AE365</f>
        <v>13360598</v>
      </c>
    </row>
    <row r="365" spans="1:34" ht="38.25">
      <c r="A365" s="85" t="s">
        <v>42</v>
      </c>
      <c r="B365" s="86">
        <v>792</v>
      </c>
      <c r="C365" s="83" t="s">
        <v>37</v>
      </c>
      <c r="D365" s="83" t="s">
        <v>114</v>
      </c>
      <c r="E365" s="83" t="s">
        <v>790</v>
      </c>
      <c r="F365" s="83" t="s">
        <v>43</v>
      </c>
      <c r="G365" s="66">
        <f>G366</f>
        <v>13360598</v>
      </c>
      <c r="AE365" s="66">
        <f>AE366</f>
        <v>13360598</v>
      </c>
      <c r="AH365" s="119"/>
    </row>
    <row r="366" spans="1:34">
      <c r="A366" s="85" t="s">
        <v>44</v>
      </c>
      <c r="B366" s="86">
        <v>792</v>
      </c>
      <c r="C366" s="83" t="s">
        <v>37</v>
      </c>
      <c r="D366" s="83" t="s">
        <v>114</v>
      </c>
      <c r="E366" s="83" t="s">
        <v>790</v>
      </c>
      <c r="F366" s="83" t="s">
        <v>45</v>
      </c>
      <c r="G366" s="66">
        <f>'Прилож 7'!H338+'Прилож 7'!H420+'Прилож 7'!H459</f>
        <v>13360598</v>
      </c>
      <c r="AE366" s="66">
        <v>13360598</v>
      </c>
      <c r="AH366" s="119"/>
    </row>
    <row r="367" spans="1:34" s="119" customFormat="1" ht="76.5">
      <c r="A367" s="127" t="s">
        <v>290</v>
      </c>
      <c r="B367" s="83" t="s">
        <v>161</v>
      </c>
      <c r="C367" s="83" t="s">
        <v>37</v>
      </c>
      <c r="D367" s="83" t="s">
        <v>37</v>
      </c>
      <c r="E367" s="83" t="s">
        <v>323</v>
      </c>
      <c r="F367" s="83"/>
      <c r="G367" s="66">
        <f>G368+G372+G370</f>
        <v>5425200</v>
      </c>
      <c r="H367" s="118"/>
      <c r="AE367" s="66">
        <f>AE368+AE372+AE370</f>
        <v>5425200</v>
      </c>
    </row>
    <row r="368" spans="1:34" s="119" customFormat="1" ht="25.5" hidden="1" customHeight="1">
      <c r="A368" s="85" t="s">
        <v>51</v>
      </c>
      <c r="B368" s="83" t="s">
        <v>161</v>
      </c>
      <c r="C368" s="83" t="s">
        <v>37</v>
      </c>
      <c r="D368" s="83" t="s">
        <v>37</v>
      </c>
      <c r="E368" s="83" t="s">
        <v>323</v>
      </c>
      <c r="F368" s="83" t="s">
        <v>52</v>
      </c>
      <c r="G368" s="66">
        <f>G369</f>
        <v>0</v>
      </c>
      <c r="H368" s="118"/>
      <c r="AE368" s="66">
        <f>AE369</f>
        <v>0</v>
      </c>
    </row>
    <row r="369" spans="1:34" s="119" customFormat="1" ht="25.5" hidden="1" customHeight="1">
      <c r="A369" s="85" t="s">
        <v>53</v>
      </c>
      <c r="B369" s="83" t="s">
        <v>161</v>
      </c>
      <c r="C369" s="83" t="s">
        <v>37</v>
      </c>
      <c r="D369" s="83" t="s">
        <v>37</v>
      </c>
      <c r="E369" s="83" t="s">
        <v>323</v>
      </c>
      <c r="F369" s="83" t="s">
        <v>54</v>
      </c>
      <c r="G369" s="66">
        <f>'Прилож 7'!H480</f>
        <v>0</v>
      </c>
      <c r="H369" s="118"/>
      <c r="AE369" s="66">
        <f>'Прилож 7'!AF480</f>
        <v>0</v>
      </c>
    </row>
    <row r="370" spans="1:34" s="119" customFormat="1" ht="14.25" hidden="1" customHeight="1">
      <c r="A370" s="85" t="s">
        <v>369</v>
      </c>
      <c r="B370" s="83" t="s">
        <v>161</v>
      </c>
      <c r="C370" s="83" t="s">
        <v>37</v>
      </c>
      <c r="D370" s="83" t="s">
        <v>37</v>
      </c>
      <c r="E370" s="83" t="s">
        <v>452</v>
      </c>
      <c r="F370" s="83" t="s">
        <v>370</v>
      </c>
      <c r="G370" s="66">
        <f>G371</f>
        <v>0</v>
      </c>
      <c r="H370" s="118"/>
      <c r="AE370" s="66">
        <f>AE371</f>
        <v>0</v>
      </c>
    </row>
    <row r="371" spans="1:34" s="119" customFormat="1" ht="27" hidden="1" customHeight="1">
      <c r="A371" s="85" t="s">
        <v>371</v>
      </c>
      <c r="B371" s="83" t="s">
        <v>161</v>
      </c>
      <c r="C371" s="83" t="s">
        <v>37</v>
      </c>
      <c r="D371" s="83" t="s">
        <v>37</v>
      </c>
      <c r="E371" s="83" t="s">
        <v>452</v>
      </c>
      <c r="F371" s="83" t="s">
        <v>372</v>
      </c>
      <c r="G371" s="66"/>
      <c r="H371" s="118"/>
      <c r="AE371" s="66"/>
    </row>
    <row r="372" spans="1:34" s="119" customFormat="1" ht="38.25">
      <c r="A372" s="85" t="s">
        <v>42</v>
      </c>
      <c r="B372" s="83" t="s">
        <v>161</v>
      </c>
      <c r="C372" s="83" t="s">
        <v>37</v>
      </c>
      <c r="D372" s="83" t="s">
        <v>37</v>
      </c>
      <c r="E372" s="83" t="s">
        <v>323</v>
      </c>
      <c r="F372" s="83" t="s">
        <v>43</v>
      </c>
      <c r="G372" s="66">
        <f>G373</f>
        <v>5425200</v>
      </c>
      <c r="H372" s="118"/>
      <c r="AE372" s="66">
        <f>AE373</f>
        <v>5425200</v>
      </c>
    </row>
    <row r="373" spans="1:34" s="119" customFormat="1">
      <c r="A373" s="85" t="s">
        <v>44</v>
      </c>
      <c r="B373" s="83" t="s">
        <v>161</v>
      </c>
      <c r="C373" s="83" t="s">
        <v>37</v>
      </c>
      <c r="D373" s="83" t="s">
        <v>37</v>
      </c>
      <c r="E373" s="83" t="s">
        <v>323</v>
      </c>
      <c r="F373" s="83" t="s">
        <v>45</v>
      </c>
      <c r="G373" s="66">
        <f>'Прилож 7'!H482+'Прилож 7'!H69</f>
        <v>5425200</v>
      </c>
      <c r="H373" s="118"/>
      <c r="AE373" s="66">
        <v>5425200</v>
      </c>
    </row>
    <row r="374" spans="1:34" s="119" customFormat="1" ht="61.5" customHeight="1">
      <c r="A374" s="127" t="s">
        <v>291</v>
      </c>
      <c r="B374" s="83" t="s">
        <v>161</v>
      </c>
      <c r="C374" s="83" t="s">
        <v>37</v>
      </c>
      <c r="D374" s="83" t="s">
        <v>37</v>
      </c>
      <c r="E374" s="83" t="s">
        <v>453</v>
      </c>
      <c r="F374" s="83"/>
      <c r="G374" s="66">
        <f>G375+G381+G377+G380</f>
        <v>300000</v>
      </c>
      <c r="H374" s="118"/>
      <c r="AE374" s="66">
        <f>AE375+AE381+AE377+AE380</f>
        <v>300000</v>
      </c>
    </row>
    <row r="375" spans="1:34" s="119" customFormat="1" ht="25.5">
      <c r="A375" s="85" t="s">
        <v>51</v>
      </c>
      <c r="B375" s="83" t="s">
        <v>161</v>
      </c>
      <c r="C375" s="83" t="s">
        <v>37</v>
      </c>
      <c r="D375" s="83" t="s">
        <v>37</v>
      </c>
      <c r="E375" s="83" t="s">
        <v>453</v>
      </c>
      <c r="F375" s="83" t="s">
        <v>52</v>
      </c>
      <c r="G375" s="66">
        <f>G376</f>
        <v>9400</v>
      </c>
      <c r="H375" s="118"/>
      <c r="AE375" s="66">
        <f>AE376</f>
        <v>9400</v>
      </c>
    </row>
    <row r="376" spans="1:34" s="119" customFormat="1" ht="38.25">
      <c r="A376" s="85" t="s">
        <v>53</v>
      </c>
      <c r="B376" s="83" t="s">
        <v>161</v>
      </c>
      <c r="C376" s="83" t="s">
        <v>37</v>
      </c>
      <c r="D376" s="83" t="s">
        <v>37</v>
      </c>
      <c r="E376" s="83" t="s">
        <v>453</v>
      </c>
      <c r="F376" s="83" t="s">
        <v>54</v>
      </c>
      <c r="G376" s="66">
        <f>'Прилож 7'!H485</f>
        <v>9400</v>
      </c>
      <c r="H376" s="118"/>
      <c r="AE376" s="66">
        <v>9400</v>
      </c>
    </row>
    <row r="377" spans="1:34" s="119" customFormat="1" ht="14.25" hidden="1" customHeight="1">
      <c r="A377" s="85" t="s">
        <v>369</v>
      </c>
      <c r="B377" s="83" t="s">
        <v>161</v>
      </c>
      <c r="C377" s="83" t="s">
        <v>37</v>
      </c>
      <c r="D377" s="83" t="s">
        <v>37</v>
      </c>
      <c r="E377" s="83" t="s">
        <v>453</v>
      </c>
      <c r="F377" s="83" t="s">
        <v>370</v>
      </c>
      <c r="G377" s="66">
        <f>G378</f>
        <v>0</v>
      </c>
      <c r="H377" s="118"/>
      <c r="AE377" s="66">
        <f>AE378</f>
        <v>0</v>
      </c>
    </row>
    <row r="378" spans="1:34" s="119" customFormat="1" ht="27" hidden="1" customHeight="1">
      <c r="A378" s="85" t="s">
        <v>371</v>
      </c>
      <c r="B378" s="83" t="s">
        <v>161</v>
      </c>
      <c r="C378" s="83" t="s">
        <v>37</v>
      </c>
      <c r="D378" s="83" t="s">
        <v>37</v>
      </c>
      <c r="E378" s="83" t="s">
        <v>453</v>
      </c>
      <c r="F378" s="83" t="s">
        <v>372</v>
      </c>
      <c r="G378" s="66"/>
      <c r="H378" s="118"/>
      <c r="AE378" s="66"/>
    </row>
    <row r="379" spans="1:34" s="119" customFormat="1" ht="12.75" hidden="1" customHeight="1">
      <c r="A379" s="85" t="s">
        <v>369</v>
      </c>
      <c r="B379" s="83" t="s">
        <v>161</v>
      </c>
      <c r="C379" s="83" t="s">
        <v>37</v>
      </c>
      <c r="D379" s="83" t="s">
        <v>37</v>
      </c>
      <c r="E379" s="83" t="s">
        <v>453</v>
      </c>
      <c r="F379" s="83" t="s">
        <v>370</v>
      </c>
      <c r="G379" s="66">
        <f>G380</f>
        <v>0</v>
      </c>
      <c r="H379" s="118"/>
      <c r="AE379" s="66">
        <f>AE380</f>
        <v>0</v>
      </c>
    </row>
    <row r="380" spans="1:34" s="119" customFormat="1" ht="25.5" hidden="1" customHeight="1">
      <c r="A380" s="85" t="s">
        <v>371</v>
      </c>
      <c r="B380" s="83" t="s">
        <v>161</v>
      </c>
      <c r="C380" s="83" t="s">
        <v>37</v>
      </c>
      <c r="D380" s="83" t="s">
        <v>37</v>
      </c>
      <c r="E380" s="83" t="s">
        <v>453</v>
      </c>
      <c r="F380" s="83" t="s">
        <v>372</v>
      </c>
      <c r="G380" s="66">
        <f>'Прилож 7'!H487</f>
        <v>0</v>
      </c>
      <c r="H380" s="118"/>
      <c r="AE380" s="66">
        <f>'Прилож 7'!AF487</f>
        <v>0</v>
      </c>
    </row>
    <row r="381" spans="1:34" s="119" customFormat="1" ht="38.25">
      <c r="A381" s="85" t="s">
        <v>42</v>
      </c>
      <c r="B381" s="83" t="s">
        <v>161</v>
      </c>
      <c r="C381" s="83" t="s">
        <v>37</v>
      </c>
      <c r="D381" s="83" t="s">
        <v>37</v>
      </c>
      <c r="E381" s="83" t="s">
        <v>453</v>
      </c>
      <c r="F381" s="83" t="s">
        <v>43</v>
      </c>
      <c r="G381" s="66">
        <f>G382</f>
        <v>290600</v>
      </c>
      <c r="H381" s="118"/>
      <c r="AE381" s="66">
        <f>AE382</f>
        <v>290600</v>
      </c>
      <c r="AH381" s="73"/>
    </row>
    <row r="382" spans="1:34" s="119" customFormat="1">
      <c r="A382" s="85" t="s">
        <v>44</v>
      </c>
      <c r="B382" s="83" t="s">
        <v>161</v>
      </c>
      <c r="C382" s="83" t="s">
        <v>37</v>
      </c>
      <c r="D382" s="83" t="s">
        <v>37</v>
      </c>
      <c r="E382" s="83" t="s">
        <v>453</v>
      </c>
      <c r="F382" s="83" t="s">
        <v>45</v>
      </c>
      <c r="G382" s="66">
        <f>'Прилож 7'!H489+'Прилож 7'!H72</f>
        <v>290600</v>
      </c>
      <c r="H382" s="118"/>
      <c r="AE382" s="66">
        <v>290600</v>
      </c>
      <c r="AH382" s="73"/>
    </row>
    <row r="383" spans="1:34" s="73" customFormat="1" ht="29.25" customHeight="1">
      <c r="A383" s="85" t="s">
        <v>357</v>
      </c>
      <c r="B383" s="86">
        <v>774</v>
      </c>
      <c r="C383" s="83" t="s">
        <v>37</v>
      </c>
      <c r="D383" s="83" t="s">
        <v>39</v>
      </c>
      <c r="E383" s="83" t="s">
        <v>494</v>
      </c>
      <c r="F383" s="83"/>
      <c r="G383" s="66">
        <f>G384</f>
        <v>708176</v>
      </c>
      <c r="H383" s="72"/>
      <c r="AE383" s="66">
        <f>AE384</f>
        <v>708176</v>
      </c>
      <c r="AH383" s="119"/>
    </row>
    <row r="384" spans="1:34" s="73" customFormat="1" ht="32.25" customHeight="1">
      <c r="A384" s="85" t="s">
        <v>358</v>
      </c>
      <c r="B384" s="86">
        <v>774</v>
      </c>
      <c r="C384" s="83" t="s">
        <v>37</v>
      </c>
      <c r="D384" s="83" t="s">
        <v>39</v>
      </c>
      <c r="E384" s="83" t="s">
        <v>495</v>
      </c>
      <c r="F384" s="83"/>
      <c r="G384" s="66">
        <f>G385</f>
        <v>708176</v>
      </c>
      <c r="H384" s="72"/>
      <c r="AE384" s="66">
        <f>AE385</f>
        <v>708176</v>
      </c>
      <c r="AH384" s="119"/>
    </row>
    <row r="385" spans="1:34" s="119" customFormat="1" ht="38.25">
      <c r="A385" s="85" t="s">
        <v>42</v>
      </c>
      <c r="B385" s="83" t="s">
        <v>161</v>
      </c>
      <c r="C385" s="83" t="s">
        <v>37</v>
      </c>
      <c r="D385" s="83" t="s">
        <v>39</v>
      </c>
      <c r="E385" s="83" t="s">
        <v>495</v>
      </c>
      <c r="F385" s="83" t="s">
        <v>43</v>
      </c>
      <c r="G385" s="66">
        <f>G386</f>
        <v>708176</v>
      </c>
      <c r="H385" s="118"/>
      <c r="AE385" s="66">
        <f>AE386</f>
        <v>708176</v>
      </c>
    </row>
    <row r="386" spans="1:34" s="119" customFormat="1">
      <c r="A386" s="85" t="s">
        <v>44</v>
      </c>
      <c r="B386" s="83" t="s">
        <v>161</v>
      </c>
      <c r="C386" s="83" t="s">
        <v>37</v>
      </c>
      <c r="D386" s="83" t="s">
        <v>39</v>
      </c>
      <c r="E386" s="83" t="s">
        <v>495</v>
      </c>
      <c r="F386" s="83" t="s">
        <v>45</v>
      </c>
      <c r="G386" s="66">
        <f>'Прилож 7'!H424+'Прилож 7'!H463</f>
        <v>708176</v>
      </c>
      <c r="H386" s="118"/>
      <c r="AE386" s="66">
        <v>708176</v>
      </c>
    </row>
    <row r="387" spans="1:34" s="119" customFormat="1" ht="32.25" customHeight="1">
      <c r="A387" s="85" t="s">
        <v>359</v>
      </c>
      <c r="B387" s="83" t="s">
        <v>161</v>
      </c>
      <c r="C387" s="83" t="s">
        <v>37</v>
      </c>
      <c r="D387" s="83" t="s">
        <v>268</v>
      </c>
      <c r="E387" s="83" t="s">
        <v>498</v>
      </c>
      <c r="F387" s="83"/>
      <c r="G387" s="66">
        <f>G388</f>
        <v>8654508.0000000019</v>
      </c>
      <c r="H387" s="118"/>
      <c r="AE387" s="66">
        <f>AE388</f>
        <v>8654508.0000000019</v>
      </c>
      <c r="AH387" s="70"/>
    </row>
    <row r="388" spans="1:34" s="119" customFormat="1" ht="25.5">
      <c r="A388" s="85" t="s">
        <v>126</v>
      </c>
      <c r="B388" s="83" t="s">
        <v>161</v>
      </c>
      <c r="C388" s="83" t="s">
        <v>37</v>
      </c>
      <c r="D388" s="83" t="s">
        <v>268</v>
      </c>
      <c r="E388" s="83" t="s">
        <v>499</v>
      </c>
      <c r="F388" s="83"/>
      <c r="G388" s="66">
        <f>G389+G393+G395</f>
        <v>8654508.0000000019</v>
      </c>
      <c r="H388" s="118"/>
      <c r="AE388" s="66">
        <f>AE389+AE393+AE395</f>
        <v>8654508.0000000019</v>
      </c>
      <c r="AH388" s="70"/>
    </row>
    <row r="389" spans="1:34" ht="76.5">
      <c r="A389" s="85" t="s">
        <v>96</v>
      </c>
      <c r="B389" s="83" t="s">
        <v>161</v>
      </c>
      <c r="C389" s="83" t="s">
        <v>37</v>
      </c>
      <c r="D389" s="83" t="s">
        <v>268</v>
      </c>
      <c r="E389" s="83" t="s">
        <v>499</v>
      </c>
      <c r="F389" s="83" t="s">
        <v>99</v>
      </c>
      <c r="G389" s="66">
        <f>G390</f>
        <v>8319503.6200000001</v>
      </c>
      <c r="AE389" s="66">
        <f>AE390</f>
        <v>8319503.6200000001</v>
      </c>
    </row>
    <row r="390" spans="1:34" ht="25.5">
      <c r="A390" s="85" t="s">
        <v>97</v>
      </c>
      <c r="B390" s="83" t="s">
        <v>161</v>
      </c>
      <c r="C390" s="83" t="s">
        <v>37</v>
      </c>
      <c r="D390" s="83" t="s">
        <v>268</v>
      </c>
      <c r="E390" s="83" t="s">
        <v>499</v>
      </c>
      <c r="F390" s="83" t="s">
        <v>100</v>
      </c>
      <c r="G390" s="66">
        <f>'Прилож 7'!H500</f>
        <v>8319503.6200000001</v>
      </c>
      <c r="AE390" s="66">
        <v>8319503.6200000001</v>
      </c>
    </row>
    <row r="391" spans="1:34" ht="38.25" hidden="1" customHeight="1">
      <c r="A391" s="90" t="s">
        <v>98</v>
      </c>
      <c r="B391" s="83" t="s">
        <v>161</v>
      </c>
      <c r="C391" s="83" t="s">
        <v>37</v>
      </c>
      <c r="D391" s="83" t="s">
        <v>268</v>
      </c>
      <c r="E391" s="83" t="s">
        <v>499</v>
      </c>
      <c r="F391" s="83" t="s">
        <v>101</v>
      </c>
      <c r="G391" s="66"/>
      <c r="AE391" s="66"/>
    </row>
    <row r="392" spans="1:34" ht="38.25" hidden="1" customHeight="1">
      <c r="A392" s="90" t="s">
        <v>102</v>
      </c>
      <c r="B392" s="83" t="s">
        <v>161</v>
      </c>
      <c r="C392" s="83" t="s">
        <v>37</v>
      </c>
      <c r="D392" s="83" t="s">
        <v>268</v>
      </c>
      <c r="E392" s="83" t="s">
        <v>499</v>
      </c>
      <c r="F392" s="83" t="s">
        <v>103</v>
      </c>
      <c r="G392" s="66"/>
      <c r="AE392" s="66"/>
    </row>
    <row r="393" spans="1:34" ht="25.5">
      <c r="A393" s="85" t="s">
        <v>51</v>
      </c>
      <c r="B393" s="83" t="s">
        <v>161</v>
      </c>
      <c r="C393" s="83" t="s">
        <v>37</v>
      </c>
      <c r="D393" s="83" t="s">
        <v>268</v>
      </c>
      <c r="E393" s="83" t="s">
        <v>499</v>
      </c>
      <c r="F393" s="83" t="s">
        <v>52</v>
      </c>
      <c r="G393" s="66">
        <f>G394</f>
        <v>299611</v>
      </c>
      <c r="AE393" s="66">
        <f>AE394</f>
        <v>299611</v>
      </c>
    </row>
    <row r="394" spans="1:34" ht="38.25">
      <c r="A394" s="85" t="s">
        <v>53</v>
      </c>
      <c r="B394" s="83" t="s">
        <v>161</v>
      </c>
      <c r="C394" s="83" t="s">
        <v>37</v>
      </c>
      <c r="D394" s="83" t="s">
        <v>268</v>
      </c>
      <c r="E394" s="83" t="s">
        <v>499</v>
      </c>
      <c r="F394" s="83" t="s">
        <v>54</v>
      </c>
      <c r="G394" s="66">
        <f>'Прилож 7'!H504</f>
        <v>299611</v>
      </c>
      <c r="AE394" s="66">
        <v>299611</v>
      </c>
    </row>
    <row r="395" spans="1:34">
      <c r="A395" s="85" t="s">
        <v>104</v>
      </c>
      <c r="B395" s="86">
        <v>757</v>
      </c>
      <c r="C395" s="83" t="s">
        <v>74</v>
      </c>
      <c r="D395" s="83" t="s">
        <v>93</v>
      </c>
      <c r="E395" s="83" t="s">
        <v>499</v>
      </c>
      <c r="F395" s="83" t="s">
        <v>105</v>
      </c>
      <c r="G395" s="129">
        <f>G397+G396</f>
        <v>35393.379999999997</v>
      </c>
      <c r="AE395" s="129">
        <f>AE397+AE396</f>
        <v>35393.379999999997</v>
      </c>
    </row>
    <row r="396" spans="1:34">
      <c r="A396" s="90" t="s">
        <v>692</v>
      </c>
      <c r="B396" s="86"/>
      <c r="C396" s="83"/>
      <c r="D396" s="83"/>
      <c r="E396" s="83" t="s">
        <v>499</v>
      </c>
      <c r="F396" s="83" t="s">
        <v>691</v>
      </c>
      <c r="G396" s="129">
        <v>20000</v>
      </c>
      <c r="AE396" s="129">
        <v>20000</v>
      </c>
    </row>
    <row r="397" spans="1:34">
      <c r="A397" s="85" t="s">
        <v>107</v>
      </c>
      <c r="B397" s="86">
        <v>757</v>
      </c>
      <c r="C397" s="83" t="s">
        <v>74</v>
      </c>
      <c r="D397" s="83" t="s">
        <v>93</v>
      </c>
      <c r="E397" s="83" t="s">
        <v>499</v>
      </c>
      <c r="F397" s="83" t="s">
        <v>108</v>
      </c>
      <c r="G397" s="129">
        <f>'Прилож 7'!H507</f>
        <v>15393.38</v>
      </c>
      <c r="AE397" s="129">
        <v>15393.38</v>
      </c>
    </row>
    <row r="398" spans="1:34" ht="25.5" hidden="1" customHeight="1">
      <c r="A398" s="85" t="s">
        <v>293</v>
      </c>
      <c r="B398" s="86">
        <v>757</v>
      </c>
      <c r="C398" s="83" t="s">
        <v>37</v>
      </c>
      <c r="D398" s="83" t="s">
        <v>114</v>
      </c>
      <c r="E398" s="83" t="s">
        <v>297</v>
      </c>
      <c r="F398" s="83"/>
      <c r="G398" s="66">
        <f>G399</f>
        <v>3784200</v>
      </c>
      <c r="AE398" s="66">
        <f>AE399</f>
        <v>0</v>
      </c>
    </row>
    <row r="399" spans="1:34" ht="25.5" hidden="1" customHeight="1">
      <c r="A399" s="85" t="s">
        <v>42</v>
      </c>
      <c r="B399" s="86">
        <v>757</v>
      </c>
      <c r="C399" s="83" t="s">
        <v>37</v>
      </c>
      <c r="D399" s="83" t="s">
        <v>114</v>
      </c>
      <c r="E399" s="83" t="s">
        <v>297</v>
      </c>
      <c r="F399" s="83" t="s">
        <v>43</v>
      </c>
      <c r="G399" s="66">
        <f>G400</f>
        <v>3784200</v>
      </c>
      <c r="AE399" s="66">
        <f>AE400</f>
        <v>0</v>
      </c>
    </row>
    <row r="400" spans="1:34" ht="19.5" hidden="1" customHeight="1">
      <c r="A400" s="85" t="s">
        <v>44</v>
      </c>
      <c r="B400" s="86">
        <v>757</v>
      </c>
      <c r="C400" s="83" t="s">
        <v>37</v>
      </c>
      <c r="D400" s="83" t="s">
        <v>114</v>
      </c>
      <c r="E400" s="83" t="s">
        <v>297</v>
      </c>
      <c r="F400" s="83" t="s">
        <v>45</v>
      </c>
      <c r="G400" s="66">
        <f>'Прилож 7'!H353</f>
        <v>3784200</v>
      </c>
      <c r="AE400" s="66">
        <f>'Прилож 7'!AF353</f>
        <v>0</v>
      </c>
    </row>
    <row r="401" spans="1:34" ht="33" hidden="1" customHeight="1">
      <c r="A401" s="85" t="s">
        <v>293</v>
      </c>
      <c r="B401" s="83" t="s">
        <v>161</v>
      </c>
      <c r="C401" s="83" t="s">
        <v>37</v>
      </c>
      <c r="D401" s="83" t="s">
        <v>39</v>
      </c>
      <c r="E401" s="83" t="s">
        <v>298</v>
      </c>
      <c r="F401" s="83"/>
      <c r="G401" s="66">
        <f>G402</f>
        <v>0</v>
      </c>
      <c r="AE401" s="66">
        <f>AE402</f>
        <v>0</v>
      </c>
    </row>
    <row r="402" spans="1:34" ht="25.5" hidden="1" customHeight="1">
      <c r="A402" s="85" t="s">
        <v>42</v>
      </c>
      <c r="B402" s="83" t="s">
        <v>161</v>
      </c>
      <c r="C402" s="83" t="s">
        <v>37</v>
      </c>
      <c r="D402" s="83" t="s">
        <v>39</v>
      </c>
      <c r="E402" s="83" t="s">
        <v>298</v>
      </c>
      <c r="F402" s="83" t="s">
        <v>43</v>
      </c>
      <c r="G402" s="66">
        <f>G403</f>
        <v>0</v>
      </c>
      <c r="AE402" s="66">
        <f>AE403</f>
        <v>0</v>
      </c>
    </row>
    <row r="403" spans="1:34" ht="12.75" hidden="1" customHeight="1">
      <c r="A403" s="85" t="s">
        <v>44</v>
      </c>
      <c r="B403" s="83" t="s">
        <v>161</v>
      </c>
      <c r="C403" s="83" t="s">
        <v>37</v>
      </c>
      <c r="D403" s="83" t="s">
        <v>39</v>
      </c>
      <c r="E403" s="83" t="s">
        <v>298</v>
      </c>
      <c r="F403" s="83" t="s">
        <v>45</v>
      </c>
      <c r="G403" s="66">
        <f>'Прилож 7'!H391</f>
        <v>0</v>
      </c>
      <c r="AE403" s="66">
        <f>'Прилож 7'!AF391</f>
        <v>0</v>
      </c>
    </row>
    <row r="404" spans="1:34" ht="33.75" hidden="1" customHeight="1">
      <c r="A404" s="85" t="s">
        <v>293</v>
      </c>
      <c r="B404" s="83" t="s">
        <v>161</v>
      </c>
      <c r="C404" s="83" t="s">
        <v>37</v>
      </c>
      <c r="D404" s="83" t="s">
        <v>114</v>
      </c>
      <c r="E404" s="83" t="s">
        <v>299</v>
      </c>
      <c r="F404" s="83"/>
      <c r="G404" s="66">
        <f>G405</f>
        <v>0</v>
      </c>
      <c r="AE404" s="66">
        <f>AE405</f>
        <v>0</v>
      </c>
    </row>
    <row r="405" spans="1:34" ht="25.5" hidden="1" customHeight="1">
      <c r="A405" s="85" t="s">
        <v>42</v>
      </c>
      <c r="B405" s="83" t="s">
        <v>161</v>
      </c>
      <c r="C405" s="83" t="s">
        <v>37</v>
      </c>
      <c r="D405" s="83" t="s">
        <v>114</v>
      </c>
      <c r="E405" s="83" t="s">
        <v>299</v>
      </c>
      <c r="F405" s="83" t="s">
        <v>43</v>
      </c>
      <c r="G405" s="66">
        <f>G406</f>
        <v>0</v>
      </c>
      <c r="AE405" s="66">
        <f>AE406</f>
        <v>0</v>
      </c>
      <c r="AH405" s="115"/>
    </row>
    <row r="406" spans="1:34" ht="12.75" hidden="1" customHeight="1">
      <c r="A406" s="85" t="s">
        <v>44</v>
      </c>
      <c r="B406" s="83" t="s">
        <v>161</v>
      </c>
      <c r="C406" s="83" t="s">
        <v>37</v>
      </c>
      <c r="D406" s="83" t="s">
        <v>114</v>
      </c>
      <c r="E406" s="83" t="s">
        <v>299</v>
      </c>
      <c r="F406" s="83" t="s">
        <v>45</v>
      </c>
      <c r="G406" s="66">
        <f>'Прилож 7'!H456</f>
        <v>0</v>
      </c>
      <c r="AE406" s="66">
        <f>'Прилож 7'!AF456</f>
        <v>0</v>
      </c>
      <c r="AH406" s="119"/>
    </row>
    <row r="407" spans="1:34" s="115" customFormat="1" ht="54" customHeight="1">
      <c r="A407" s="97" t="s">
        <v>350</v>
      </c>
      <c r="B407" s="80">
        <v>795</v>
      </c>
      <c r="C407" s="99" t="s">
        <v>402</v>
      </c>
      <c r="D407" s="99" t="s">
        <v>114</v>
      </c>
      <c r="E407" s="99" t="s">
        <v>349</v>
      </c>
      <c r="F407" s="99"/>
      <c r="G407" s="100">
        <f>G408+G411</f>
        <v>7258747.5499999998</v>
      </c>
      <c r="H407" s="114"/>
      <c r="AE407" s="100">
        <f>AE408+AE411</f>
        <v>7201511.0800000001</v>
      </c>
      <c r="AH407" s="119"/>
    </row>
    <row r="408" spans="1:34" s="119" customFormat="1" ht="44.25" customHeight="1">
      <c r="A408" s="85" t="s">
        <v>446</v>
      </c>
      <c r="B408" s="117">
        <v>795</v>
      </c>
      <c r="C408" s="83" t="s">
        <v>402</v>
      </c>
      <c r="D408" s="83" t="s">
        <v>114</v>
      </c>
      <c r="E408" s="83" t="s">
        <v>808</v>
      </c>
      <c r="F408" s="83"/>
      <c r="G408" s="66">
        <f>G409</f>
        <v>6667476.5800000001</v>
      </c>
      <c r="H408" s="118"/>
      <c r="AE408" s="66">
        <f>AE409</f>
        <v>6614645.9900000002</v>
      </c>
    </row>
    <row r="409" spans="1:34" s="119" customFormat="1" ht="25.5" customHeight="1">
      <c r="A409" s="85" t="s">
        <v>104</v>
      </c>
      <c r="B409" s="117">
        <v>795</v>
      </c>
      <c r="C409" s="83" t="s">
        <v>402</v>
      </c>
      <c r="D409" s="83" t="s">
        <v>114</v>
      </c>
      <c r="E409" s="83" t="s">
        <v>808</v>
      </c>
      <c r="F409" s="83" t="s">
        <v>381</v>
      </c>
      <c r="G409" s="66">
        <f>G410</f>
        <v>6667476.5800000001</v>
      </c>
      <c r="H409" s="118"/>
      <c r="AE409" s="66">
        <f>AE410</f>
        <v>6614645.9900000002</v>
      </c>
    </row>
    <row r="410" spans="1:34" s="119" customFormat="1" ht="21" customHeight="1">
      <c r="A410" s="85" t="s">
        <v>398</v>
      </c>
      <c r="B410" s="117">
        <v>795</v>
      </c>
      <c r="C410" s="83" t="s">
        <v>402</v>
      </c>
      <c r="D410" s="83" t="s">
        <v>114</v>
      </c>
      <c r="E410" s="83" t="s">
        <v>808</v>
      </c>
      <c r="F410" s="83" t="s">
        <v>399</v>
      </c>
      <c r="G410" s="66">
        <f>'Прилож 7'!G1194</f>
        <v>6667476.5800000001</v>
      </c>
      <c r="H410" s="118"/>
      <c r="AE410" s="66">
        <v>6614645.9900000002</v>
      </c>
    </row>
    <row r="411" spans="1:34" s="119" customFormat="1" ht="39" customHeight="1">
      <c r="A411" s="85" t="s">
        <v>811</v>
      </c>
      <c r="B411" s="117">
        <v>793</v>
      </c>
      <c r="C411" s="83" t="s">
        <v>402</v>
      </c>
      <c r="D411" s="83" t="s">
        <v>114</v>
      </c>
      <c r="E411" s="83" t="s">
        <v>809</v>
      </c>
      <c r="F411" s="83"/>
      <c r="G411" s="66">
        <f>G412</f>
        <v>591270.97</v>
      </c>
      <c r="H411" s="118"/>
      <c r="AE411" s="66">
        <f>AE412</f>
        <v>586865.09</v>
      </c>
    </row>
    <row r="412" spans="1:34" s="119" customFormat="1" ht="22.5" customHeight="1">
      <c r="A412" s="85" t="s">
        <v>104</v>
      </c>
      <c r="B412" s="117">
        <v>793</v>
      </c>
      <c r="C412" s="83" t="s">
        <v>402</v>
      </c>
      <c r="D412" s="83" t="s">
        <v>114</v>
      </c>
      <c r="E412" s="83" t="s">
        <v>809</v>
      </c>
      <c r="F412" s="83" t="s">
        <v>381</v>
      </c>
      <c r="G412" s="66">
        <f>G413</f>
        <v>591270.97</v>
      </c>
      <c r="H412" s="118"/>
      <c r="AE412" s="66">
        <f>AE413</f>
        <v>586865.09</v>
      </c>
      <c r="AH412" s="88"/>
    </row>
    <row r="413" spans="1:34" s="119" customFormat="1" ht="16.5" customHeight="1">
      <c r="A413" s="85" t="s">
        <v>398</v>
      </c>
      <c r="B413" s="117">
        <v>793</v>
      </c>
      <c r="C413" s="83" t="s">
        <v>402</v>
      </c>
      <c r="D413" s="83" t="s">
        <v>114</v>
      </c>
      <c r="E413" s="83" t="s">
        <v>809</v>
      </c>
      <c r="F413" s="83" t="s">
        <v>399</v>
      </c>
      <c r="G413" s="66">
        <f>'Прилож 7'!G1197</f>
        <v>591270.97</v>
      </c>
      <c r="H413" s="118"/>
      <c r="AE413" s="66">
        <v>586865.09</v>
      </c>
      <c r="AH413" s="136"/>
    </row>
    <row r="414" spans="1:34" s="88" customFormat="1" ht="29.25" customHeight="1">
      <c r="A414" s="130" t="s">
        <v>111</v>
      </c>
      <c r="B414" s="98">
        <v>757</v>
      </c>
      <c r="C414" s="99" t="s">
        <v>74</v>
      </c>
      <c r="D414" s="99" t="s">
        <v>93</v>
      </c>
      <c r="E414" s="99" t="s">
        <v>467</v>
      </c>
      <c r="F414" s="99"/>
      <c r="G414" s="100">
        <f>G418+G421+G415</f>
        <v>230000</v>
      </c>
      <c r="H414" s="87" t="e">
        <f>G414+G428+G594+G645+#REF!</f>
        <v>#REF!</v>
      </c>
      <c r="M414" s="87" t="e">
        <f>#REF!</f>
        <v>#REF!</v>
      </c>
      <c r="N414" s="88">
        <v>20000</v>
      </c>
      <c r="AE414" s="100">
        <f>AE418+AE421+AE415</f>
        <v>230000</v>
      </c>
      <c r="AH414" s="136"/>
    </row>
    <row r="415" spans="1:34" s="136" customFormat="1" ht="25.5">
      <c r="A415" s="96" t="s">
        <v>235</v>
      </c>
      <c r="B415" s="131">
        <v>757</v>
      </c>
      <c r="C415" s="132" t="s">
        <v>93</v>
      </c>
      <c r="D415" s="132" t="s">
        <v>145</v>
      </c>
      <c r="E415" s="133" t="s">
        <v>417</v>
      </c>
      <c r="F415" s="132"/>
      <c r="G415" s="134">
        <f>G416</f>
        <v>225000</v>
      </c>
      <c r="H415" s="135"/>
      <c r="AE415" s="134">
        <f>AE416</f>
        <v>225000</v>
      </c>
    </row>
    <row r="416" spans="1:34" s="136" customFormat="1" ht="38.25">
      <c r="A416" s="85" t="s">
        <v>53</v>
      </c>
      <c r="B416" s="131">
        <v>757</v>
      </c>
      <c r="C416" s="132" t="s">
        <v>93</v>
      </c>
      <c r="D416" s="132" t="s">
        <v>145</v>
      </c>
      <c r="E416" s="133" t="s">
        <v>417</v>
      </c>
      <c r="F416" s="133" t="s">
        <v>52</v>
      </c>
      <c r="G416" s="134">
        <f>G417</f>
        <v>225000</v>
      </c>
      <c r="H416" s="135"/>
      <c r="AE416" s="134">
        <f>AE417</f>
        <v>225000</v>
      </c>
      <c r="AH416" s="88"/>
    </row>
    <row r="417" spans="1:34" s="136" customFormat="1" ht="38.25">
      <c r="A417" s="85" t="s">
        <v>53</v>
      </c>
      <c r="B417" s="131">
        <v>757</v>
      </c>
      <c r="C417" s="132" t="s">
        <v>93</v>
      </c>
      <c r="D417" s="132" t="s">
        <v>145</v>
      </c>
      <c r="E417" s="133" t="s">
        <v>417</v>
      </c>
      <c r="F417" s="133" t="s">
        <v>54</v>
      </c>
      <c r="G417" s="134">
        <f>'Прилож 7'!H13</f>
        <v>225000</v>
      </c>
      <c r="H417" s="135"/>
      <c r="AE417" s="134">
        <v>225000</v>
      </c>
      <c r="AH417" s="88"/>
    </row>
    <row r="418" spans="1:34" s="88" customFormat="1" ht="30.75" hidden="1" customHeight="1">
      <c r="A418" s="90" t="s">
        <v>416</v>
      </c>
      <c r="B418" s="86">
        <v>757</v>
      </c>
      <c r="C418" s="83" t="s">
        <v>74</v>
      </c>
      <c r="D418" s="83" t="s">
        <v>93</v>
      </c>
      <c r="E418" s="83" t="s">
        <v>417</v>
      </c>
      <c r="F418" s="83"/>
      <c r="G418" s="66">
        <f>G419</f>
        <v>0</v>
      </c>
      <c r="H418" s="87"/>
      <c r="AE418" s="66">
        <f>AE419</f>
        <v>0</v>
      </c>
    </row>
    <row r="419" spans="1:34" s="88" customFormat="1" ht="36.75" hidden="1" customHeight="1">
      <c r="A419" s="85" t="s">
        <v>51</v>
      </c>
      <c r="B419" s="86">
        <v>757</v>
      </c>
      <c r="C419" s="83" t="s">
        <v>74</v>
      </c>
      <c r="D419" s="83" t="s">
        <v>93</v>
      </c>
      <c r="E419" s="83" t="s">
        <v>417</v>
      </c>
      <c r="F419" s="83" t="s">
        <v>52</v>
      </c>
      <c r="G419" s="66">
        <f>G420</f>
        <v>0</v>
      </c>
      <c r="H419" s="87"/>
      <c r="AE419" s="66">
        <f>AE420</f>
        <v>0</v>
      </c>
    </row>
    <row r="420" spans="1:34" s="88" customFormat="1" ht="34.5" hidden="1" customHeight="1">
      <c r="A420" s="85" t="s">
        <v>53</v>
      </c>
      <c r="B420" s="86">
        <v>757</v>
      </c>
      <c r="C420" s="83" t="s">
        <v>74</v>
      </c>
      <c r="D420" s="83" t="s">
        <v>93</v>
      </c>
      <c r="E420" s="83" t="s">
        <v>417</v>
      </c>
      <c r="F420" s="83" t="s">
        <v>54</v>
      </c>
      <c r="G420" s="66"/>
      <c r="H420" s="87"/>
      <c r="AE420" s="66"/>
      <c r="AH420" s="70"/>
    </row>
    <row r="421" spans="1:34" s="88" customFormat="1" ht="27.75" customHeight="1">
      <c r="A421" s="90" t="s">
        <v>332</v>
      </c>
      <c r="B421" s="86">
        <v>757</v>
      </c>
      <c r="C421" s="83" t="s">
        <v>74</v>
      </c>
      <c r="D421" s="83" t="s">
        <v>28</v>
      </c>
      <c r="E421" s="83" t="s">
        <v>468</v>
      </c>
      <c r="F421" s="83"/>
      <c r="G421" s="66">
        <f>G422</f>
        <v>5000</v>
      </c>
      <c r="H421" s="87"/>
      <c r="AE421" s="66">
        <f>AE422</f>
        <v>5000</v>
      </c>
      <c r="AH421" s="70"/>
    </row>
    <row r="422" spans="1:34" ht="38.25">
      <c r="A422" s="85" t="s">
        <v>42</v>
      </c>
      <c r="B422" s="86">
        <v>757</v>
      </c>
      <c r="C422" s="83" t="s">
        <v>74</v>
      </c>
      <c r="D422" s="83" t="s">
        <v>28</v>
      </c>
      <c r="E422" s="83" t="s">
        <v>468</v>
      </c>
      <c r="F422" s="83" t="s">
        <v>43</v>
      </c>
      <c r="G422" s="126">
        <f>G423</f>
        <v>5000</v>
      </c>
      <c r="AE422" s="126">
        <f>AE423</f>
        <v>5000</v>
      </c>
      <c r="AH422" s="110"/>
    </row>
    <row r="423" spans="1:34">
      <c r="A423" s="85" t="s">
        <v>44</v>
      </c>
      <c r="B423" s="86">
        <v>757</v>
      </c>
      <c r="C423" s="83" t="s">
        <v>74</v>
      </c>
      <c r="D423" s="83" t="s">
        <v>28</v>
      </c>
      <c r="E423" s="83" t="s">
        <v>468</v>
      </c>
      <c r="F423" s="83" t="s">
        <v>45</v>
      </c>
      <c r="G423" s="126">
        <f>'Прилож 7'!H128</f>
        <v>5000</v>
      </c>
      <c r="AE423" s="126">
        <v>5000</v>
      </c>
      <c r="AH423" s="73"/>
    </row>
    <row r="424" spans="1:34" s="110" customFormat="1" ht="38.25" customHeight="1">
      <c r="A424" s="97" t="s">
        <v>192</v>
      </c>
      <c r="B424" s="80">
        <v>795</v>
      </c>
      <c r="C424" s="99" t="s">
        <v>385</v>
      </c>
      <c r="D424" s="99" t="s">
        <v>402</v>
      </c>
      <c r="E424" s="99" t="s">
        <v>557</v>
      </c>
      <c r="F424" s="99"/>
      <c r="G424" s="100">
        <f>G425</f>
        <v>8511.5</v>
      </c>
      <c r="H424" s="109"/>
      <c r="AE424" s="100">
        <f>AE425</f>
        <v>8511.5</v>
      </c>
      <c r="AH424" s="73"/>
    </row>
    <row r="425" spans="1:34" s="73" customFormat="1" ht="41.25" customHeight="1">
      <c r="A425" s="85" t="s">
        <v>285</v>
      </c>
      <c r="B425" s="117">
        <v>795</v>
      </c>
      <c r="C425" s="83" t="s">
        <v>385</v>
      </c>
      <c r="D425" s="83" t="s">
        <v>402</v>
      </c>
      <c r="E425" s="83" t="s">
        <v>619</v>
      </c>
      <c r="F425" s="83"/>
      <c r="G425" s="66">
        <f>G427</f>
        <v>8511.5</v>
      </c>
      <c r="H425" s="72"/>
      <c r="AE425" s="66">
        <f>AE427</f>
        <v>8511.5</v>
      </c>
    </row>
    <row r="426" spans="1:34" s="73" customFormat="1" ht="28.5" customHeight="1">
      <c r="A426" s="85" t="s">
        <v>51</v>
      </c>
      <c r="B426" s="117">
        <v>795</v>
      </c>
      <c r="C426" s="83" t="s">
        <v>385</v>
      </c>
      <c r="D426" s="83" t="s">
        <v>402</v>
      </c>
      <c r="E426" s="83" t="s">
        <v>619</v>
      </c>
      <c r="F426" s="83" t="s">
        <v>52</v>
      </c>
      <c r="G426" s="66">
        <f>G427</f>
        <v>8511.5</v>
      </c>
      <c r="H426" s="72"/>
      <c r="AE426" s="66">
        <f>AE427</f>
        <v>8511.5</v>
      </c>
      <c r="AH426" s="110"/>
    </row>
    <row r="427" spans="1:34" s="73" customFormat="1" ht="29.25" customHeight="1">
      <c r="A427" s="85" t="s">
        <v>53</v>
      </c>
      <c r="B427" s="117">
        <v>795</v>
      </c>
      <c r="C427" s="83" t="s">
        <v>385</v>
      </c>
      <c r="D427" s="83" t="s">
        <v>402</v>
      </c>
      <c r="E427" s="83" t="s">
        <v>619</v>
      </c>
      <c r="F427" s="83" t="s">
        <v>54</v>
      </c>
      <c r="G427" s="66">
        <f>'Прилож 7'!H1209</f>
        <v>8511.5</v>
      </c>
      <c r="H427" s="72"/>
      <c r="AE427" s="66">
        <v>8511.5</v>
      </c>
      <c r="AH427" s="105"/>
    </row>
    <row r="428" spans="1:34" s="110" customFormat="1" ht="35.25" customHeight="1">
      <c r="A428" s="97" t="s">
        <v>229</v>
      </c>
      <c r="B428" s="98">
        <v>757</v>
      </c>
      <c r="C428" s="99" t="s">
        <v>37</v>
      </c>
      <c r="D428" s="99" t="s">
        <v>39</v>
      </c>
      <c r="E428" s="99" t="s">
        <v>454</v>
      </c>
      <c r="F428" s="99"/>
      <c r="G428" s="100">
        <f>G438+G446+G455+G464+G470+G473+G478+G482+G497+G502+G506+G511+G515+G519+G523+G526+G529+G532+G535+G541+G544+G449+G591+G538+G452+G443</f>
        <v>130778155.05999999</v>
      </c>
      <c r="H428" s="109"/>
      <c r="M428" s="109" t="e">
        <f>#REF!+#REF!+#REF!+#REF!+#REF!+#REF!+#REF!+#REF!+#REF!+#REF!</f>
        <v>#REF!</v>
      </c>
      <c r="N428" s="110">
        <v>12903991</v>
      </c>
      <c r="O428" s="110">
        <v>23700</v>
      </c>
      <c r="P428" s="110">
        <v>36601670</v>
      </c>
      <c r="Q428" s="110">
        <v>4646651</v>
      </c>
      <c r="R428" s="110">
        <v>22226227</v>
      </c>
      <c r="S428" s="110">
        <v>5032565</v>
      </c>
      <c r="AE428" s="100">
        <f>AE438+AE446+AE455+AE464+AE470+AE473+AE478+AE482+AE497+AE502+AE506+AE511+AE515+AE519+AE523+AE526+AE529+AE532+AE535+AE541+AE544+AE449+AE591+AE538+AE452+AE443</f>
        <v>130765045.68999998</v>
      </c>
      <c r="AF428" s="109"/>
      <c r="AH428" s="105"/>
    </row>
    <row r="429" spans="1:34" s="105" customFormat="1" ht="53.25" hidden="1" customHeight="1">
      <c r="A429" s="85" t="s">
        <v>266</v>
      </c>
      <c r="B429" s="86"/>
      <c r="C429" s="83"/>
      <c r="D429" s="83"/>
      <c r="E429" s="83" t="s">
        <v>461</v>
      </c>
      <c r="F429" s="83"/>
      <c r="G429" s="66">
        <f>G430</f>
        <v>0</v>
      </c>
      <c r="H429" s="66">
        <f t="shared" ref="H429:M430" si="1">H430</f>
        <v>0</v>
      </c>
      <c r="I429" s="66">
        <f t="shared" si="1"/>
        <v>0</v>
      </c>
      <c r="J429" s="66">
        <f t="shared" si="1"/>
        <v>0</v>
      </c>
      <c r="K429" s="66">
        <f t="shared" si="1"/>
        <v>0</v>
      </c>
      <c r="L429" s="66">
        <f t="shared" si="1"/>
        <v>0</v>
      </c>
      <c r="M429" s="66">
        <f t="shared" si="1"/>
        <v>0</v>
      </c>
      <c r="AE429" s="66">
        <f>AE430</f>
        <v>0</v>
      </c>
    </row>
    <row r="430" spans="1:34" s="105" customFormat="1" ht="35.25" hidden="1" customHeight="1">
      <c r="A430" s="85" t="s">
        <v>42</v>
      </c>
      <c r="B430" s="86"/>
      <c r="C430" s="83"/>
      <c r="D430" s="83"/>
      <c r="E430" s="83" t="s">
        <v>461</v>
      </c>
      <c r="F430" s="83" t="s">
        <v>43</v>
      </c>
      <c r="G430" s="66">
        <f>G431</f>
        <v>0</v>
      </c>
      <c r="H430" s="66">
        <f t="shared" si="1"/>
        <v>0</v>
      </c>
      <c r="I430" s="66">
        <f t="shared" si="1"/>
        <v>0</v>
      </c>
      <c r="J430" s="66">
        <f t="shared" si="1"/>
        <v>0</v>
      </c>
      <c r="K430" s="66">
        <f t="shared" si="1"/>
        <v>0</v>
      </c>
      <c r="L430" s="66">
        <f t="shared" si="1"/>
        <v>0</v>
      </c>
      <c r="M430" s="66">
        <f t="shared" si="1"/>
        <v>0</v>
      </c>
      <c r="AE430" s="66">
        <f>AE431</f>
        <v>0</v>
      </c>
    </row>
    <row r="431" spans="1:34" s="105" customFormat="1" ht="35.25" hidden="1" customHeight="1">
      <c r="A431" s="85" t="s">
        <v>44</v>
      </c>
      <c r="B431" s="86"/>
      <c r="C431" s="83"/>
      <c r="D431" s="83"/>
      <c r="E431" s="83" t="s">
        <v>461</v>
      </c>
      <c r="F431" s="83" t="s">
        <v>45</v>
      </c>
      <c r="G431" s="66"/>
      <c r="H431" s="104"/>
      <c r="M431" s="104"/>
      <c r="AE431" s="66"/>
    </row>
    <row r="432" spans="1:34" s="105" customFormat="1" ht="76.5" hidden="1" customHeight="1">
      <c r="A432" s="85" t="s">
        <v>15</v>
      </c>
      <c r="B432" s="86"/>
      <c r="C432" s="83"/>
      <c r="D432" s="83"/>
      <c r="E432" s="83" t="s">
        <v>462</v>
      </c>
      <c r="F432" s="83"/>
      <c r="G432" s="66">
        <f>G433</f>
        <v>0</v>
      </c>
      <c r="H432" s="66">
        <f t="shared" ref="H432:M433" si="2">H433</f>
        <v>0</v>
      </c>
      <c r="I432" s="66">
        <f t="shared" si="2"/>
        <v>0</v>
      </c>
      <c r="J432" s="66">
        <f t="shared" si="2"/>
        <v>0</v>
      </c>
      <c r="K432" s="66">
        <f t="shared" si="2"/>
        <v>0</v>
      </c>
      <c r="L432" s="66">
        <f t="shared" si="2"/>
        <v>0</v>
      </c>
      <c r="M432" s="66">
        <f t="shared" si="2"/>
        <v>0</v>
      </c>
      <c r="AE432" s="66">
        <f>AE433</f>
        <v>0</v>
      </c>
    </row>
    <row r="433" spans="1:34" s="105" customFormat="1" ht="35.25" hidden="1" customHeight="1">
      <c r="A433" s="85" t="s">
        <v>42</v>
      </c>
      <c r="B433" s="86"/>
      <c r="C433" s="83"/>
      <c r="D433" s="83"/>
      <c r="E433" s="83" t="s">
        <v>462</v>
      </c>
      <c r="F433" s="83" t="s">
        <v>43</v>
      </c>
      <c r="G433" s="66">
        <f>G434</f>
        <v>0</v>
      </c>
      <c r="H433" s="66">
        <f t="shared" si="2"/>
        <v>0</v>
      </c>
      <c r="I433" s="66">
        <f t="shared" si="2"/>
        <v>0</v>
      </c>
      <c r="J433" s="66">
        <f t="shared" si="2"/>
        <v>0</v>
      </c>
      <c r="K433" s="66">
        <f t="shared" si="2"/>
        <v>0</v>
      </c>
      <c r="L433" s="66">
        <f t="shared" si="2"/>
        <v>0</v>
      </c>
      <c r="M433" s="66">
        <f t="shared" si="2"/>
        <v>0</v>
      </c>
      <c r="AE433" s="66">
        <f>AE434</f>
        <v>0</v>
      </c>
    </row>
    <row r="434" spans="1:34" s="105" customFormat="1" ht="35.25" hidden="1" customHeight="1">
      <c r="A434" s="85" t="s">
        <v>44</v>
      </c>
      <c r="B434" s="86"/>
      <c r="C434" s="83"/>
      <c r="D434" s="83"/>
      <c r="E434" s="83" t="s">
        <v>462</v>
      </c>
      <c r="F434" s="83" t="s">
        <v>45</v>
      </c>
      <c r="G434" s="66"/>
      <c r="H434" s="104"/>
      <c r="M434" s="104"/>
      <c r="AE434" s="66"/>
    </row>
    <row r="435" spans="1:34" s="105" customFormat="1" ht="41.25" hidden="1" customHeight="1">
      <c r="A435" s="85" t="s">
        <v>230</v>
      </c>
      <c r="B435" s="86"/>
      <c r="C435" s="83"/>
      <c r="D435" s="83"/>
      <c r="E435" s="83" t="s">
        <v>89</v>
      </c>
      <c r="F435" s="83"/>
      <c r="G435" s="66">
        <f>G436</f>
        <v>0</v>
      </c>
      <c r="H435" s="104"/>
      <c r="M435" s="104"/>
      <c r="AE435" s="66">
        <f>AE436</f>
        <v>0</v>
      </c>
    </row>
    <row r="436" spans="1:34" s="105" customFormat="1" ht="35.25" hidden="1" customHeight="1">
      <c r="A436" s="85" t="s">
        <v>42</v>
      </c>
      <c r="B436" s="86"/>
      <c r="C436" s="83"/>
      <c r="D436" s="83"/>
      <c r="E436" s="83" t="s">
        <v>89</v>
      </c>
      <c r="F436" s="83" t="s">
        <v>43</v>
      </c>
      <c r="G436" s="66">
        <f>G437</f>
        <v>0</v>
      </c>
      <c r="H436" s="104"/>
      <c r="M436" s="104"/>
      <c r="AE436" s="66">
        <f>AE437</f>
        <v>0</v>
      </c>
      <c r="AH436" s="70"/>
    </row>
    <row r="437" spans="1:34" s="105" customFormat="1" ht="35.25" hidden="1" customHeight="1">
      <c r="A437" s="85" t="s">
        <v>44</v>
      </c>
      <c r="B437" s="86"/>
      <c r="C437" s="83"/>
      <c r="D437" s="83"/>
      <c r="E437" s="83" t="s">
        <v>89</v>
      </c>
      <c r="F437" s="83" t="s">
        <v>45</v>
      </c>
      <c r="G437" s="66"/>
      <c r="H437" s="104"/>
      <c r="M437" s="104"/>
      <c r="AE437" s="66"/>
      <c r="AH437" s="70"/>
    </row>
    <row r="438" spans="1:34" ht="24" customHeight="1">
      <c r="A438" s="85" t="s">
        <v>576</v>
      </c>
      <c r="B438" s="86">
        <v>757</v>
      </c>
      <c r="C438" s="83" t="s">
        <v>74</v>
      </c>
      <c r="D438" s="83" t="s">
        <v>28</v>
      </c>
      <c r="E438" s="83" t="s">
        <v>575</v>
      </c>
      <c r="F438" s="86"/>
      <c r="G438" s="66">
        <f>G439+G441</f>
        <v>2948441</v>
      </c>
      <c r="AE438" s="66">
        <f>AE439+AE441</f>
        <v>2935958</v>
      </c>
    </row>
    <row r="439" spans="1:34">
      <c r="A439" s="85" t="s">
        <v>380</v>
      </c>
      <c r="B439" s="86">
        <v>757</v>
      </c>
      <c r="C439" s="83" t="s">
        <v>74</v>
      </c>
      <c r="D439" s="83" t="s">
        <v>28</v>
      </c>
      <c r="E439" s="83" t="s">
        <v>575</v>
      </c>
      <c r="F439" s="83" t="s">
        <v>381</v>
      </c>
      <c r="G439" s="137">
        <f>G440</f>
        <v>2746600</v>
      </c>
      <c r="AE439" s="137">
        <f>AE440</f>
        <v>2734117</v>
      </c>
    </row>
    <row r="440" spans="1:34">
      <c r="A440" s="85" t="s">
        <v>409</v>
      </c>
      <c r="B440" s="86">
        <v>757</v>
      </c>
      <c r="C440" s="83" t="s">
        <v>74</v>
      </c>
      <c r="D440" s="83" t="s">
        <v>28</v>
      </c>
      <c r="E440" s="83" t="s">
        <v>575</v>
      </c>
      <c r="F440" s="83" t="s">
        <v>410</v>
      </c>
      <c r="G440" s="137">
        <f>'Прилож 7'!G135</f>
        <v>2746600</v>
      </c>
      <c r="AE440" s="137">
        <v>2734117</v>
      </c>
    </row>
    <row r="441" spans="1:34" ht="38.25">
      <c r="A441" s="85" t="s">
        <v>42</v>
      </c>
      <c r="B441" s="86">
        <v>757</v>
      </c>
      <c r="C441" s="83" t="s">
        <v>74</v>
      </c>
      <c r="D441" s="83" t="s">
        <v>28</v>
      </c>
      <c r="E441" s="83" t="s">
        <v>575</v>
      </c>
      <c r="F441" s="83" t="s">
        <v>43</v>
      </c>
      <c r="G441" s="126">
        <f>G442</f>
        <v>201841</v>
      </c>
      <c r="AE441" s="126">
        <f>AE442</f>
        <v>201841</v>
      </c>
    </row>
    <row r="442" spans="1:34">
      <c r="A442" s="85" t="s">
        <v>44</v>
      </c>
      <c r="B442" s="86">
        <v>757</v>
      </c>
      <c r="C442" s="83" t="s">
        <v>74</v>
      </c>
      <c r="D442" s="83" t="s">
        <v>28</v>
      </c>
      <c r="E442" s="83" t="s">
        <v>575</v>
      </c>
      <c r="F442" s="83" t="s">
        <v>45</v>
      </c>
      <c r="G442" s="126">
        <f>'Прилож 7'!H137</f>
        <v>201841</v>
      </c>
      <c r="AE442" s="126">
        <v>201841</v>
      </c>
    </row>
    <row r="443" spans="1:34" ht="24" customHeight="1">
      <c r="A443" s="113" t="s">
        <v>397</v>
      </c>
      <c r="B443" s="86"/>
      <c r="C443" s="83"/>
      <c r="D443" s="83"/>
      <c r="E443" s="83" t="s">
        <v>577</v>
      </c>
      <c r="F443" s="83"/>
      <c r="G443" s="126">
        <f>G444</f>
        <v>20500</v>
      </c>
      <c r="AE443" s="126">
        <f>AE444</f>
        <v>20500</v>
      </c>
    </row>
    <row r="444" spans="1:34" ht="24.75" customHeight="1">
      <c r="A444" s="85" t="s">
        <v>42</v>
      </c>
      <c r="B444" s="86"/>
      <c r="C444" s="83"/>
      <c r="D444" s="83"/>
      <c r="E444" s="83" t="s">
        <v>577</v>
      </c>
      <c r="F444" s="83" t="s">
        <v>43</v>
      </c>
      <c r="G444" s="126">
        <f>G445</f>
        <v>20500</v>
      </c>
      <c r="AE444" s="126">
        <f>AE445</f>
        <v>20500</v>
      </c>
    </row>
    <row r="445" spans="1:34" ht="28.5" customHeight="1">
      <c r="A445" s="85" t="s">
        <v>44</v>
      </c>
      <c r="B445" s="86"/>
      <c r="C445" s="83"/>
      <c r="D445" s="83"/>
      <c r="E445" s="83" t="s">
        <v>577</v>
      </c>
      <c r="F445" s="83" t="s">
        <v>45</v>
      </c>
      <c r="G445" s="126">
        <v>20500</v>
      </c>
      <c r="AE445" s="126">
        <v>20500</v>
      </c>
    </row>
    <row r="446" spans="1:34" ht="51">
      <c r="A446" s="85" t="s">
        <v>415</v>
      </c>
      <c r="B446" s="86">
        <v>757</v>
      </c>
      <c r="C446" s="83" t="s">
        <v>74</v>
      </c>
      <c r="D446" s="83" t="s">
        <v>28</v>
      </c>
      <c r="E446" s="83" t="s">
        <v>414</v>
      </c>
      <c r="F446" s="83"/>
      <c r="G446" s="126">
        <f>G447</f>
        <v>707522.04</v>
      </c>
      <c r="AE446" s="126">
        <f>AE447</f>
        <v>707522.04</v>
      </c>
    </row>
    <row r="447" spans="1:34" ht="38.25">
      <c r="A447" s="85" t="s">
        <v>42</v>
      </c>
      <c r="B447" s="86">
        <v>757</v>
      </c>
      <c r="C447" s="83" t="s">
        <v>74</v>
      </c>
      <c r="D447" s="83" t="s">
        <v>28</v>
      </c>
      <c r="E447" s="83" t="s">
        <v>414</v>
      </c>
      <c r="F447" s="83" t="s">
        <v>43</v>
      </c>
      <c r="G447" s="126">
        <f>G448</f>
        <v>707522.04</v>
      </c>
      <c r="AE447" s="126">
        <f>AE448</f>
        <v>707522.04</v>
      </c>
    </row>
    <row r="448" spans="1:34">
      <c r="A448" s="85" t="s">
        <v>44</v>
      </c>
      <c r="B448" s="86">
        <v>757</v>
      </c>
      <c r="C448" s="83" t="s">
        <v>74</v>
      </c>
      <c r="D448" s="83" t="s">
        <v>28</v>
      </c>
      <c r="E448" s="83" t="s">
        <v>414</v>
      </c>
      <c r="F448" s="83" t="s">
        <v>45</v>
      </c>
      <c r="G448" s="126">
        <f>'Прилож 7'!H203</f>
        <v>707522.04</v>
      </c>
      <c r="AE448" s="126">
        <v>707522.04</v>
      </c>
    </row>
    <row r="449" spans="1:34" ht="38.25">
      <c r="A449" s="85" t="s">
        <v>420</v>
      </c>
      <c r="B449" s="86">
        <v>792</v>
      </c>
      <c r="C449" s="83" t="s">
        <v>37</v>
      </c>
      <c r="D449" s="83" t="s">
        <v>114</v>
      </c>
      <c r="E449" s="83" t="s">
        <v>786</v>
      </c>
      <c r="F449" s="83"/>
      <c r="G449" s="66">
        <f>G450</f>
        <v>222730</v>
      </c>
      <c r="AE449" s="66">
        <f>AE450</f>
        <v>222730</v>
      </c>
    </row>
    <row r="450" spans="1:34" ht="38.25">
      <c r="A450" s="85" t="s">
        <v>42</v>
      </c>
      <c r="B450" s="86">
        <v>792</v>
      </c>
      <c r="C450" s="83" t="s">
        <v>37</v>
      </c>
      <c r="D450" s="83" t="s">
        <v>114</v>
      </c>
      <c r="E450" s="83" t="s">
        <v>786</v>
      </c>
      <c r="F450" s="83" t="s">
        <v>43</v>
      </c>
      <c r="G450" s="66">
        <f>G451</f>
        <v>222730</v>
      </c>
      <c r="AE450" s="66">
        <f>AE451</f>
        <v>222730</v>
      </c>
    </row>
    <row r="451" spans="1:34">
      <c r="A451" s="85" t="s">
        <v>44</v>
      </c>
      <c r="B451" s="86">
        <v>792</v>
      </c>
      <c r="C451" s="83" t="s">
        <v>37</v>
      </c>
      <c r="D451" s="83" t="s">
        <v>114</v>
      </c>
      <c r="E451" s="83" t="s">
        <v>786</v>
      </c>
      <c r="F451" s="83" t="s">
        <v>45</v>
      </c>
      <c r="G451" s="66">
        <f>'Прилож 7'!H19</f>
        <v>222730</v>
      </c>
      <c r="AE451" s="66">
        <v>222730</v>
      </c>
    </row>
    <row r="452" spans="1:34" ht="35.25" customHeight="1">
      <c r="A452" s="85" t="s">
        <v>820</v>
      </c>
      <c r="B452" s="86">
        <v>757</v>
      </c>
      <c r="C452" s="83" t="s">
        <v>74</v>
      </c>
      <c r="D452" s="83" t="s">
        <v>28</v>
      </c>
      <c r="E452" s="83" t="s">
        <v>819</v>
      </c>
      <c r="F452" s="83"/>
      <c r="G452" s="126">
        <f>G453</f>
        <v>2020202.02</v>
      </c>
      <c r="AE452" s="126">
        <f>AE453</f>
        <v>2020202.02</v>
      </c>
    </row>
    <row r="453" spans="1:34" ht="38.25">
      <c r="A453" s="85" t="s">
        <v>42</v>
      </c>
      <c r="B453" s="86">
        <v>757</v>
      </c>
      <c r="C453" s="83" t="s">
        <v>74</v>
      </c>
      <c r="D453" s="83" t="s">
        <v>28</v>
      </c>
      <c r="E453" s="83" t="s">
        <v>819</v>
      </c>
      <c r="F453" s="83" t="s">
        <v>43</v>
      </c>
      <c r="G453" s="126">
        <f>G454</f>
        <v>2020202.02</v>
      </c>
      <c r="AE453" s="126">
        <f>AE454</f>
        <v>2020202.02</v>
      </c>
      <c r="AH453" s="105"/>
    </row>
    <row r="454" spans="1:34">
      <c r="A454" s="85" t="s">
        <v>44</v>
      </c>
      <c r="B454" s="86">
        <v>757</v>
      </c>
      <c r="C454" s="83" t="s">
        <v>74</v>
      </c>
      <c r="D454" s="83" t="s">
        <v>28</v>
      </c>
      <c r="E454" s="83" t="s">
        <v>819</v>
      </c>
      <c r="F454" s="83" t="s">
        <v>45</v>
      </c>
      <c r="G454" s="126">
        <f>'Прилож 7'!H220</f>
        <v>2020202.02</v>
      </c>
      <c r="AE454" s="126">
        <v>2020202.02</v>
      </c>
      <c r="AH454" s="105"/>
    </row>
    <row r="455" spans="1:34" s="105" customFormat="1" ht="100.5" customHeight="1">
      <c r="A455" s="111" t="s">
        <v>90</v>
      </c>
      <c r="B455" s="86"/>
      <c r="C455" s="83"/>
      <c r="D455" s="83"/>
      <c r="E455" s="83" t="s">
        <v>319</v>
      </c>
      <c r="F455" s="83"/>
      <c r="G455" s="66">
        <f>G456</f>
        <v>25600</v>
      </c>
      <c r="H455" s="104"/>
      <c r="M455" s="104"/>
      <c r="AE455" s="66">
        <f>AE456</f>
        <v>25600</v>
      </c>
    </row>
    <row r="456" spans="1:34" s="105" customFormat="1" ht="35.25" customHeight="1">
      <c r="A456" s="85" t="s">
        <v>42</v>
      </c>
      <c r="B456" s="86"/>
      <c r="C456" s="83"/>
      <c r="D456" s="83"/>
      <c r="E456" s="83" t="s">
        <v>319</v>
      </c>
      <c r="F456" s="83" t="s">
        <v>43</v>
      </c>
      <c r="G456" s="66">
        <f>G457</f>
        <v>25600</v>
      </c>
      <c r="H456" s="104"/>
      <c r="M456" s="104"/>
      <c r="AE456" s="66">
        <f>AE457</f>
        <v>25600</v>
      </c>
    </row>
    <row r="457" spans="1:34" s="105" customFormat="1" ht="21" customHeight="1">
      <c r="A457" s="85" t="s">
        <v>44</v>
      </c>
      <c r="B457" s="86"/>
      <c r="C457" s="83"/>
      <c r="D457" s="83"/>
      <c r="E457" s="83" t="s">
        <v>319</v>
      </c>
      <c r="F457" s="83" t="s">
        <v>45</v>
      </c>
      <c r="G457" s="66">
        <f>'Прилож 7'!H132</f>
        <v>25600</v>
      </c>
      <c r="H457" s="104"/>
      <c r="M457" s="104"/>
      <c r="AE457" s="66">
        <v>25600</v>
      </c>
    </row>
    <row r="458" spans="1:34" s="105" customFormat="1" ht="35.25" hidden="1" customHeight="1">
      <c r="A458" s="85" t="s">
        <v>688</v>
      </c>
      <c r="B458" s="86"/>
      <c r="C458" s="83"/>
      <c r="D458" s="83"/>
      <c r="E458" s="83" t="s">
        <v>463</v>
      </c>
      <c r="F458" s="83"/>
      <c r="G458" s="66">
        <f>G459</f>
        <v>0</v>
      </c>
      <c r="H458" s="104"/>
      <c r="M458" s="104"/>
      <c r="AE458" s="66">
        <f>AE459</f>
        <v>0</v>
      </c>
    </row>
    <row r="459" spans="1:34" s="105" customFormat="1" ht="35.25" hidden="1" customHeight="1">
      <c r="A459" s="85" t="s">
        <v>42</v>
      </c>
      <c r="B459" s="86"/>
      <c r="C459" s="83"/>
      <c r="D459" s="83"/>
      <c r="E459" s="83" t="s">
        <v>463</v>
      </c>
      <c r="F459" s="83" t="s">
        <v>43</v>
      </c>
      <c r="G459" s="66">
        <f>G460</f>
        <v>0</v>
      </c>
      <c r="H459" s="104"/>
      <c r="M459" s="104"/>
      <c r="AE459" s="66">
        <f>AE460</f>
        <v>0</v>
      </c>
      <c r="AH459" s="70"/>
    </row>
    <row r="460" spans="1:34" s="105" customFormat="1" ht="35.25" hidden="1" customHeight="1">
      <c r="A460" s="85" t="s">
        <v>44</v>
      </c>
      <c r="B460" s="86"/>
      <c r="C460" s="83"/>
      <c r="D460" s="83"/>
      <c r="E460" s="83" t="s">
        <v>463</v>
      </c>
      <c r="F460" s="83" t="s">
        <v>45</v>
      </c>
      <c r="G460" s="66"/>
      <c r="H460" s="104"/>
      <c r="M460" s="104"/>
      <c r="AE460" s="66"/>
      <c r="AH460" s="70"/>
    </row>
    <row r="461" spans="1:34" ht="29.25" hidden="1" customHeight="1">
      <c r="A461" s="85" t="s">
        <v>688</v>
      </c>
      <c r="B461" s="86">
        <v>757</v>
      </c>
      <c r="C461" s="83" t="s">
        <v>74</v>
      </c>
      <c r="D461" s="83" t="s">
        <v>28</v>
      </c>
      <c r="E461" s="83" t="s">
        <v>463</v>
      </c>
      <c r="F461" s="86"/>
      <c r="G461" s="66">
        <f>G462</f>
        <v>2734117</v>
      </c>
      <c r="AE461" s="66">
        <f>AE462</f>
        <v>0</v>
      </c>
    </row>
    <row r="462" spans="1:34" ht="25.5" hidden="1" customHeight="1">
      <c r="A462" s="85" t="s">
        <v>42</v>
      </c>
      <c r="B462" s="86">
        <v>757</v>
      </c>
      <c r="C462" s="83" t="s">
        <v>74</v>
      </c>
      <c r="D462" s="83" t="s">
        <v>28</v>
      </c>
      <c r="E462" s="83" t="s">
        <v>463</v>
      </c>
      <c r="F462" s="83" t="s">
        <v>43</v>
      </c>
      <c r="G462" s="137">
        <f>G463</f>
        <v>2734117</v>
      </c>
      <c r="AE462" s="137">
        <f>AE463</f>
        <v>0</v>
      </c>
    </row>
    <row r="463" spans="1:34" ht="12.75" hidden="1" customHeight="1">
      <c r="A463" s="85" t="s">
        <v>44</v>
      </c>
      <c r="B463" s="86">
        <v>757</v>
      </c>
      <c r="C463" s="83" t="s">
        <v>74</v>
      </c>
      <c r="D463" s="83" t="s">
        <v>28</v>
      </c>
      <c r="E463" s="83" t="s">
        <v>463</v>
      </c>
      <c r="F463" s="83" t="s">
        <v>45</v>
      </c>
      <c r="G463" s="137">
        <f>'Прилож 7'!H135</f>
        <v>2734117</v>
      </c>
      <c r="AE463" s="137">
        <f>'Прилож 7'!AF135</f>
        <v>0</v>
      </c>
    </row>
    <row r="464" spans="1:34" ht="57" customHeight="1">
      <c r="A464" s="85" t="s">
        <v>8</v>
      </c>
      <c r="B464" s="86">
        <v>757</v>
      </c>
      <c r="C464" s="83" t="s">
        <v>37</v>
      </c>
      <c r="D464" s="83" t="s">
        <v>39</v>
      </c>
      <c r="E464" s="83" t="s">
        <v>306</v>
      </c>
      <c r="F464" s="83"/>
      <c r="G464" s="66">
        <f>G465</f>
        <v>1835000</v>
      </c>
      <c r="AE464" s="66">
        <f>AE465</f>
        <v>1835000</v>
      </c>
    </row>
    <row r="465" spans="1:31" ht="38.25">
      <c r="A465" s="85" t="s">
        <v>42</v>
      </c>
      <c r="B465" s="86">
        <v>757</v>
      </c>
      <c r="C465" s="83" t="s">
        <v>37</v>
      </c>
      <c r="D465" s="83" t="s">
        <v>39</v>
      </c>
      <c r="E465" s="83" t="s">
        <v>306</v>
      </c>
      <c r="F465" s="83" t="s">
        <v>43</v>
      </c>
      <c r="G465" s="66">
        <f>G466</f>
        <v>1835000</v>
      </c>
      <c r="AE465" s="66">
        <f>AE466</f>
        <v>1835000</v>
      </c>
    </row>
    <row r="466" spans="1:31" ht="19.5" customHeight="1">
      <c r="A466" s="85" t="s">
        <v>44</v>
      </c>
      <c r="B466" s="86">
        <v>757</v>
      </c>
      <c r="C466" s="83" t="s">
        <v>37</v>
      </c>
      <c r="D466" s="83" t="s">
        <v>39</v>
      </c>
      <c r="E466" s="83" t="s">
        <v>306</v>
      </c>
      <c r="F466" s="83" t="s">
        <v>45</v>
      </c>
      <c r="G466" s="66">
        <f>'Прилож 7'!H22</f>
        <v>1835000</v>
      </c>
      <c r="AE466" s="66">
        <v>1835000</v>
      </c>
    </row>
    <row r="467" spans="1:31" ht="63.75" hidden="1" customHeight="1">
      <c r="A467" s="85" t="s">
        <v>687</v>
      </c>
      <c r="B467" s="86">
        <v>757</v>
      </c>
      <c r="C467" s="83" t="s">
        <v>37</v>
      </c>
      <c r="D467" s="83" t="s">
        <v>39</v>
      </c>
      <c r="E467" s="83" t="s">
        <v>231</v>
      </c>
      <c r="F467" s="83"/>
      <c r="G467" s="66">
        <f>G468</f>
        <v>0</v>
      </c>
      <c r="AE467" s="66">
        <f>AE468</f>
        <v>0</v>
      </c>
    </row>
    <row r="468" spans="1:31" ht="25.5" hidden="1" customHeight="1">
      <c r="A468" s="85" t="s">
        <v>42</v>
      </c>
      <c r="B468" s="86">
        <v>757</v>
      </c>
      <c r="C468" s="83" t="s">
        <v>37</v>
      </c>
      <c r="D468" s="83" t="s">
        <v>39</v>
      </c>
      <c r="E468" s="83" t="s">
        <v>231</v>
      </c>
      <c r="F468" s="83" t="s">
        <v>43</v>
      </c>
      <c r="G468" s="66">
        <f>G469</f>
        <v>0</v>
      </c>
      <c r="AE468" s="66">
        <f>AE469</f>
        <v>0</v>
      </c>
    </row>
    <row r="469" spans="1:31" ht="19.5" hidden="1" customHeight="1">
      <c r="A469" s="85" t="s">
        <v>44</v>
      </c>
      <c r="B469" s="86">
        <v>757</v>
      </c>
      <c r="C469" s="83" t="s">
        <v>37</v>
      </c>
      <c r="D469" s="83" t="s">
        <v>39</v>
      </c>
      <c r="E469" s="83" t="s">
        <v>231</v>
      </c>
      <c r="F469" s="83" t="s">
        <v>45</v>
      </c>
      <c r="G469" s="66"/>
      <c r="AE469" s="66"/>
    </row>
    <row r="470" spans="1:31" ht="78.75" customHeight="1">
      <c r="A470" s="85" t="s">
        <v>574</v>
      </c>
      <c r="B470" s="86">
        <v>757</v>
      </c>
      <c r="C470" s="83" t="s">
        <v>37</v>
      </c>
      <c r="D470" s="83" t="s">
        <v>114</v>
      </c>
      <c r="E470" s="83" t="s">
        <v>787</v>
      </c>
      <c r="F470" s="83"/>
      <c r="G470" s="66">
        <f>G471</f>
        <v>1330661</v>
      </c>
      <c r="AE470" s="66">
        <f>AE471</f>
        <v>1330661</v>
      </c>
    </row>
    <row r="471" spans="1:31" ht="27.75" customHeight="1">
      <c r="A471" s="85" t="s">
        <v>42</v>
      </c>
      <c r="B471" s="86">
        <v>757</v>
      </c>
      <c r="C471" s="83" t="s">
        <v>37</v>
      </c>
      <c r="D471" s="83" t="s">
        <v>114</v>
      </c>
      <c r="E471" s="83" t="s">
        <v>787</v>
      </c>
      <c r="F471" s="83" t="s">
        <v>43</v>
      </c>
      <c r="G471" s="66">
        <f>G472</f>
        <v>1330661</v>
      </c>
      <c r="AE471" s="66">
        <f>AE472</f>
        <v>1330661</v>
      </c>
    </row>
    <row r="472" spans="1:31" ht="19.5" customHeight="1">
      <c r="A472" s="85" t="s">
        <v>44</v>
      </c>
      <c r="B472" s="86">
        <v>757</v>
      </c>
      <c r="C472" s="83" t="s">
        <v>37</v>
      </c>
      <c r="D472" s="83" t="s">
        <v>114</v>
      </c>
      <c r="E472" s="83" t="s">
        <v>787</v>
      </c>
      <c r="F472" s="83" t="s">
        <v>45</v>
      </c>
      <c r="G472" s="66">
        <f>'Прилож 7'!H35</f>
        <v>1330661</v>
      </c>
      <c r="AE472" s="66">
        <v>1330661</v>
      </c>
    </row>
    <row r="473" spans="1:31" ht="50.25" customHeight="1">
      <c r="A473" s="85" t="s">
        <v>591</v>
      </c>
      <c r="B473" s="86">
        <v>757</v>
      </c>
      <c r="C473" s="83" t="s">
        <v>74</v>
      </c>
      <c r="D473" s="83" t="s">
        <v>28</v>
      </c>
      <c r="E473" s="83" t="s">
        <v>782</v>
      </c>
      <c r="F473" s="83"/>
      <c r="G473" s="126">
        <f>G476+G474</f>
        <v>22650520</v>
      </c>
      <c r="AE473" s="126">
        <f>AE476+AE474</f>
        <v>22650520</v>
      </c>
    </row>
    <row r="474" spans="1:31">
      <c r="A474" s="85" t="s">
        <v>380</v>
      </c>
      <c r="B474" s="86">
        <v>757</v>
      </c>
      <c r="C474" s="83" t="s">
        <v>74</v>
      </c>
      <c r="D474" s="83" t="s">
        <v>28</v>
      </c>
      <c r="E474" s="83" t="s">
        <v>782</v>
      </c>
      <c r="F474" s="83" t="s">
        <v>381</v>
      </c>
      <c r="G474" s="126">
        <f>G475</f>
        <v>3465520</v>
      </c>
      <c r="AE474" s="126">
        <f>AE475</f>
        <v>3465520</v>
      </c>
    </row>
    <row r="475" spans="1:31">
      <c r="A475" s="85" t="s">
        <v>398</v>
      </c>
      <c r="B475" s="86">
        <v>757</v>
      </c>
      <c r="C475" s="83" t="s">
        <v>74</v>
      </c>
      <c r="D475" s="83" t="s">
        <v>28</v>
      </c>
      <c r="E475" s="83" t="s">
        <v>782</v>
      </c>
      <c r="F475" s="83" t="s">
        <v>399</v>
      </c>
      <c r="G475" s="126">
        <f>'Прилож 7'!H198</f>
        <v>3465520</v>
      </c>
      <c r="AE475" s="126">
        <v>3465520</v>
      </c>
    </row>
    <row r="476" spans="1:31" ht="38.25">
      <c r="A476" s="85" t="s">
        <v>42</v>
      </c>
      <c r="B476" s="86">
        <v>757</v>
      </c>
      <c r="C476" s="83" t="s">
        <v>74</v>
      </c>
      <c r="D476" s="83" t="s">
        <v>28</v>
      </c>
      <c r="E476" s="83" t="s">
        <v>782</v>
      </c>
      <c r="F476" s="83" t="s">
        <v>43</v>
      </c>
      <c r="G476" s="126">
        <f>G477</f>
        <v>19185000</v>
      </c>
      <c r="AE476" s="126">
        <f>AE477</f>
        <v>19185000</v>
      </c>
    </row>
    <row r="477" spans="1:31">
      <c r="A477" s="85" t="s">
        <v>44</v>
      </c>
      <c r="B477" s="86">
        <v>757</v>
      </c>
      <c r="C477" s="83" t="s">
        <v>74</v>
      </c>
      <c r="D477" s="83" t="s">
        <v>28</v>
      </c>
      <c r="E477" s="83" t="s">
        <v>782</v>
      </c>
      <c r="F477" s="83" t="s">
        <v>45</v>
      </c>
      <c r="G477" s="126">
        <f>'Прилож 7'!H200</f>
        <v>19185000</v>
      </c>
      <c r="AE477" s="126">
        <v>19185000</v>
      </c>
    </row>
    <row r="478" spans="1:31" ht="30.75" hidden="1" customHeight="1">
      <c r="A478" s="138" t="s">
        <v>426</v>
      </c>
      <c r="B478" s="86"/>
      <c r="C478" s="83"/>
      <c r="D478" s="83"/>
      <c r="E478" s="83" t="s">
        <v>427</v>
      </c>
      <c r="F478" s="86"/>
      <c r="G478" s="126">
        <f>G479</f>
        <v>0</v>
      </c>
      <c r="AE478" s="126">
        <f>AE479</f>
        <v>0</v>
      </c>
    </row>
    <row r="479" spans="1:31" ht="106.5" hidden="1" customHeight="1">
      <c r="A479" s="111" t="s">
        <v>57</v>
      </c>
      <c r="B479" s="86">
        <v>757</v>
      </c>
      <c r="C479" s="83" t="s">
        <v>37</v>
      </c>
      <c r="D479" s="83" t="s">
        <v>114</v>
      </c>
      <c r="E479" s="83" t="s">
        <v>275</v>
      </c>
      <c r="F479" s="83"/>
      <c r="G479" s="66">
        <f>G480</f>
        <v>0</v>
      </c>
      <c r="AE479" s="66">
        <f>AE480</f>
        <v>0</v>
      </c>
    </row>
    <row r="480" spans="1:31" ht="25.5" hidden="1" customHeight="1">
      <c r="A480" s="85" t="s">
        <v>42</v>
      </c>
      <c r="B480" s="86">
        <v>757</v>
      </c>
      <c r="C480" s="83" t="s">
        <v>37</v>
      </c>
      <c r="D480" s="83" t="s">
        <v>114</v>
      </c>
      <c r="E480" s="83" t="s">
        <v>275</v>
      </c>
      <c r="F480" s="83" t="s">
        <v>43</v>
      </c>
      <c r="G480" s="66">
        <f>G481</f>
        <v>0</v>
      </c>
      <c r="AE480" s="66">
        <f>AE481</f>
        <v>0</v>
      </c>
    </row>
    <row r="481" spans="1:31" ht="19.5" hidden="1" customHeight="1">
      <c r="A481" s="85" t="s">
        <v>44</v>
      </c>
      <c r="B481" s="86">
        <v>757</v>
      </c>
      <c r="C481" s="83" t="s">
        <v>37</v>
      </c>
      <c r="D481" s="83" t="s">
        <v>114</v>
      </c>
      <c r="E481" s="83" t="s">
        <v>275</v>
      </c>
      <c r="F481" s="83" t="s">
        <v>45</v>
      </c>
      <c r="G481" s="66">
        <f>'Прилож 7'!H26</f>
        <v>0</v>
      </c>
      <c r="H481" s="70"/>
      <c r="AE481" s="66">
        <f>'Прилож 7'!AF26</f>
        <v>0</v>
      </c>
    </row>
    <row r="482" spans="1:31" ht="38.25">
      <c r="A482" s="85" t="s">
        <v>41</v>
      </c>
      <c r="B482" s="86">
        <v>757</v>
      </c>
      <c r="C482" s="83" t="s">
        <v>37</v>
      </c>
      <c r="D482" s="83" t="s">
        <v>39</v>
      </c>
      <c r="E482" s="83" t="s">
        <v>455</v>
      </c>
      <c r="F482" s="83"/>
      <c r="G482" s="66">
        <f>G483</f>
        <v>18212391.09</v>
      </c>
      <c r="H482" s="70"/>
      <c r="AE482" s="66">
        <f>AE483</f>
        <v>18212391.09</v>
      </c>
    </row>
    <row r="483" spans="1:31" ht="38.25">
      <c r="A483" s="85" t="s">
        <v>42</v>
      </c>
      <c r="B483" s="86">
        <v>757</v>
      </c>
      <c r="C483" s="83" t="s">
        <v>37</v>
      </c>
      <c r="D483" s="83" t="s">
        <v>39</v>
      </c>
      <c r="E483" s="83" t="s">
        <v>455</v>
      </c>
      <c r="F483" s="83" t="s">
        <v>43</v>
      </c>
      <c r="G483" s="66">
        <f>G484</f>
        <v>18212391.09</v>
      </c>
      <c r="H483" s="70"/>
      <c r="AE483" s="66">
        <f>AE484</f>
        <v>18212391.09</v>
      </c>
    </row>
    <row r="484" spans="1:31" ht="19.5" customHeight="1">
      <c r="A484" s="85" t="s">
        <v>44</v>
      </c>
      <c r="B484" s="86">
        <v>757</v>
      </c>
      <c r="C484" s="83" t="s">
        <v>37</v>
      </c>
      <c r="D484" s="83" t="s">
        <v>39</v>
      </c>
      <c r="E484" s="83" t="s">
        <v>455</v>
      </c>
      <c r="F484" s="83" t="s">
        <v>45</v>
      </c>
      <c r="G484" s="66">
        <f>'Прилож 7'!H29</f>
        <v>18212391.09</v>
      </c>
      <c r="H484" s="70"/>
      <c r="AE484" s="66">
        <v>18212391.09</v>
      </c>
    </row>
    <row r="485" spans="1:31" ht="51.75" hidden="1" customHeight="1">
      <c r="A485" s="85" t="s">
        <v>266</v>
      </c>
      <c r="B485" s="86">
        <v>757</v>
      </c>
      <c r="C485" s="83" t="s">
        <v>74</v>
      </c>
      <c r="D485" s="83" t="s">
        <v>28</v>
      </c>
      <c r="E485" s="83" t="s">
        <v>461</v>
      </c>
      <c r="F485" s="83"/>
      <c r="G485" s="126">
        <f>G486</f>
        <v>0</v>
      </c>
      <c r="H485" s="70"/>
      <c r="AE485" s="126">
        <f>AE486</f>
        <v>0</v>
      </c>
    </row>
    <row r="486" spans="1:31" ht="25.5" hidden="1" customHeight="1">
      <c r="A486" s="85" t="s">
        <v>42</v>
      </c>
      <c r="B486" s="86">
        <v>757</v>
      </c>
      <c r="C486" s="83" t="s">
        <v>74</v>
      </c>
      <c r="D486" s="83" t="s">
        <v>28</v>
      </c>
      <c r="E486" s="83" t="s">
        <v>461</v>
      </c>
      <c r="F486" s="83" t="s">
        <v>43</v>
      </c>
      <c r="G486" s="126">
        <f>G487</f>
        <v>0</v>
      </c>
      <c r="H486" s="70"/>
      <c r="AE486" s="126">
        <f>AE487</f>
        <v>0</v>
      </c>
    </row>
    <row r="487" spans="1:31" ht="12.75" hidden="1" customHeight="1">
      <c r="A487" s="85" t="s">
        <v>44</v>
      </c>
      <c r="B487" s="86">
        <v>757</v>
      </c>
      <c r="C487" s="83" t="s">
        <v>74</v>
      </c>
      <c r="D487" s="83" t="s">
        <v>28</v>
      </c>
      <c r="E487" s="83" t="s">
        <v>461</v>
      </c>
      <c r="F487" s="83" t="s">
        <v>45</v>
      </c>
      <c r="G487" s="126">
        <f>G488</f>
        <v>0</v>
      </c>
      <c r="H487" s="70"/>
      <c r="AE487" s="126">
        <f>AE488</f>
        <v>0</v>
      </c>
    </row>
    <row r="488" spans="1:31" ht="12.75" hidden="1" customHeight="1">
      <c r="A488" s="138" t="s">
        <v>47</v>
      </c>
      <c r="B488" s="86">
        <v>757</v>
      </c>
      <c r="C488" s="83" t="s">
        <v>74</v>
      </c>
      <c r="D488" s="83" t="s">
        <v>28</v>
      </c>
      <c r="E488" s="83" t="s">
        <v>461</v>
      </c>
      <c r="F488" s="83" t="s">
        <v>91</v>
      </c>
      <c r="G488" s="126"/>
      <c r="H488" s="70"/>
      <c r="AE488" s="126"/>
    </row>
    <row r="489" spans="1:31" ht="51.75" hidden="1" customHeight="1">
      <c r="A489" s="85" t="s">
        <v>15</v>
      </c>
      <c r="B489" s="86">
        <v>757</v>
      </c>
      <c r="C489" s="83" t="s">
        <v>74</v>
      </c>
      <c r="D489" s="83" t="s">
        <v>28</v>
      </c>
      <c r="E489" s="83" t="s">
        <v>462</v>
      </c>
      <c r="F489" s="83"/>
      <c r="G489" s="126">
        <f>G490</f>
        <v>0</v>
      </c>
      <c r="H489" s="70"/>
      <c r="AE489" s="126">
        <f>AE490</f>
        <v>0</v>
      </c>
    </row>
    <row r="490" spans="1:31" ht="25.5" hidden="1" customHeight="1">
      <c r="A490" s="85" t="s">
        <v>42</v>
      </c>
      <c r="B490" s="86">
        <v>757</v>
      </c>
      <c r="C490" s="83" t="s">
        <v>74</v>
      </c>
      <c r="D490" s="83" t="s">
        <v>28</v>
      </c>
      <c r="E490" s="83" t="s">
        <v>462</v>
      </c>
      <c r="F490" s="83" t="s">
        <v>43</v>
      </c>
      <c r="G490" s="126">
        <f>G491</f>
        <v>0</v>
      </c>
      <c r="H490" s="70"/>
      <c r="AE490" s="126">
        <f>AE491</f>
        <v>0</v>
      </c>
    </row>
    <row r="491" spans="1:31" ht="12.75" hidden="1" customHeight="1">
      <c r="A491" s="85" t="s">
        <v>44</v>
      </c>
      <c r="B491" s="86">
        <v>757</v>
      </c>
      <c r="C491" s="83" t="s">
        <v>74</v>
      </c>
      <c r="D491" s="83" t="s">
        <v>28</v>
      </c>
      <c r="E491" s="83" t="s">
        <v>462</v>
      </c>
      <c r="F491" s="83" t="s">
        <v>45</v>
      </c>
      <c r="G491" s="126">
        <f>G492</f>
        <v>0</v>
      </c>
      <c r="H491" s="70"/>
      <c r="AE491" s="126">
        <f>AE492</f>
        <v>0</v>
      </c>
    </row>
    <row r="492" spans="1:31" ht="12.75" hidden="1" customHeight="1">
      <c r="A492" s="138" t="s">
        <v>47</v>
      </c>
      <c r="B492" s="86">
        <v>757</v>
      </c>
      <c r="C492" s="83" t="s">
        <v>74</v>
      </c>
      <c r="D492" s="83" t="s">
        <v>28</v>
      </c>
      <c r="E492" s="83" t="s">
        <v>462</v>
      </c>
      <c r="F492" s="83" t="s">
        <v>91</v>
      </c>
      <c r="G492" s="126"/>
      <c r="H492" s="70"/>
      <c r="AE492" s="126"/>
    </row>
    <row r="493" spans="1:31" ht="25.5" hidden="1" customHeight="1">
      <c r="A493" s="85" t="s">
        <v>76</v>
      </c>
      <c r="B493" s="86">
        <v>757</v>
      </c>
      <c r="C493" s="83" t="s">
        <v>74</v>
      </c>
      <c r="D493" s="83" t="s">
        <v>28</v>
      </c>
      <c r="E493" s="83" t="s">
        <v>463</v>
      </c>
      <c r="F493" s="83"/>
      <c r="G493" s="126">
        <f>G496</f>
        <v>0</v>
      </c>
      <c r="H493" s="70"/>
      <c r="AE493" s="126">
        <f>AE496</f>
        <v>0</v>
      </c>
    </row>
    <row r="494" spans="1:31" ht="25.5" hidden="1" customHeight="1">
      <c r="A494" s="85" t="s">
        <v>42</v>
      </c>
      <c r="B494" s="86">
        <v>757</v>
      </c>
      <c r="C494" s="83" t="s">
        <v>74</v>
      </c>
      <c r="D494" s="83" t="s">
        <v>28</v>
      </c>
      <c r="E494" s="83" t="s">
        <v>463</v>
      </c>
      <c r="F494" s="83" t="s">
        <v>43</v>
      </c>
      <c r="G494" s="126">
        <f>G495</f>
        <v>0</v>
      </c>
      <c r="H494" s="70"/>
      <c r="AE494" s="126">
        <f>AE495</f>
        <v>0</v>
      </c>
    </row>
    <row r="495" spans="1:31" ht="12.75" hidden="1" customHeight="1">
      <c r="A495" s="85" t="s">
        <v>44</v>
      </c>
      <c r="B495" s="86">
        <v>757</v>
      </c>
      <c r="C495" s="83" t="s">
        <v>74</v>
      </c>
      <c r="D495" s="83" t="s">
        <v>28</v>
      </c>
      <c r="E495" s="83" t="s">
        <v>463</v>
      </c>
      <c r="F495" s="83" t="s">
        <v>45</v>
      </c>
      <c r="G495" s="126">
        <f>G496</f>
        <v>0</v>
      </c>
      <c r="H495" s="70"/>
      <c r="AE495" s="126">
        <f>AE496</f>
        <v>0</v>
      </c>
    </row>
    <row r="496" spans="1:31" ht="12.75" hidden="1" customHeight="1">
      <c r="A496" s="138" t="s">
        <v>47</v>
      </c>
      <c r="B496" s="86">
        <v>757</v>
      </c>
      <c r="C496" s="83" t="s">
        <v>74</v>
      </c>
      <c r="D496" s="83" t="s">
        <v>28</v>
      </c>
      <c r="E496" s="83" t="s">
        <v>463</v>
      </c>
      <c r="F496" s="86">
        <v>612</v>
      </c>
      <c r="G496" s="126"/>
      <c r="H496" s="70"/>
      <c r="AE496" s="126"/>
    </row>
    <row r="497" spans="1:34" ht="25.5">
      <c r="A497" s="138" t="s">
        <v>81</v>
      </c>
      <c r="B497" s="86">
        <v>757</v>
      </c>
      <c r="C497" s="83" t="s">
        <v>74</v>
      </c>
      <c r="D497" s="83" t="s">
        <v>28</v>
      </c>
      <c r="E497" s="83" t="s">
        <v>464</v>
      </c>
      <c r="F497" s="86"/>
      <c r="G497" s="126">
        <f>G498</f>
        <v>40794994.890000001</v>
      </c>
      <c r="AE497" s="126">
        <f>AE498</f>
        <v>40794994.890000001</v>
      </c>
    </row>
    <row r="498" spans="1:34" ht="38.25">
      <c r="A498" s="85" t="s">
        <v>42</v>
      </c>
      <c r="B498" s="86">
        <v>757</v>
      </c>
      <c r="C498" s="83" t="s">
        <v>74</v>
      </c>
      <c r="D498" s="83" t="s">
        <v>28</v>
      </c>
      <c r="E498" s="83" t="s">
        <v>464</v>
      </c>
      <c r="F498" s="83" t="s">
        <v>43</v>
      </c>
      <c r="G498" s="126">
        <f>G499</f>
        <v>40794994.890000001</v>
      </c>
      <c r="AE498" s="126">
        <f>AE499</f>
        <v>40794994.890000001</v>
      </c>
    </row>
    <row r="499" spans="1:34">
      <c r="A499" s="85" t="s">
        <v>44</v>
      </c>
      <c r="B499" s="86">
        <v>757</v>
      </c>
      <c r="C499" s="83" t="s">
        <v>74</v>
      </c>
      <c r="D499" s="83" t="s">
        <v>28</v>
      </c>
      <c r="E499" s="83" t="s">
        <v>464</v>
      </c>
      <c r="F499" s="83" t="s">
        <v>45</v>
      </c>
      <c r="G499" s="126">
        <f>'Прилож 7'!H140</f>
        <v>40794994.890000001</v>
      </c>
      <c r="AE499" s="126">
        <v>40794994.890000001</v>
      </c>
    </row>
    <row r="500" spans="1:34" ht="51" hidden="1" customHeight="1">
      <c r="A500" s="138" t="s">
        <v>46</v>
      </c>
      <c r="B500" s="86">
        <v>757</v>
      </c>
      <c r="C500" s="83" t="s">
        <v>74</v>
      </c>
      <c r="D500" s="83" t="s">
        <v>28</v>
      </c>
      <c r="E500" s="83" t="s">
        <v>464</v>
      </c>
      <c r="F500" s="86">
        <v>611</v>
      </c>
      <c r="G500" s="126"/>
      <c r="AE500" s="126"/>
    </row>
    <row r="501" spans="1:34" ht="12.75" hidden="1" customHeight="1">
      <c r="A501" s="138" t="s">
        <v>47</v>
      </c>
      <c r="B501" s="86">
        <v>757</v>
      </c>
      <c r="C501" s="83" t="s">
        <v>74</v>
      </c>
      <c r="D501" s="83" t="s">
        <v>28</v>
      </c>
      <c r="E501" s="83" t="s">
        <v>464</v>
      </c>
      <c r="F501" s="86">
        <v>612</v>
      </c>
      <c r="G501" s="126"/>
      <c r="AE501" s="126"/>
    </row>
    <row r="502" spans="1:34" ht="30.75" hidden="1" customHeight="1">
      <c r="A502" s="138" t="s">
        <v>426</v>
      </c>
      <c r="B502" s="86">
        <v>757</v>
      </c>
      <c r="C502" s="83" t="s">
        <v>74</v>
      </c>
      <c r="D502" s="83" t="s">
        <v>28</v>
      </c>
      <c r="E502" s="83" t="s">
        <v>427</v>
      </c>
      <c r="F502" s="86"/>
      <c r="G502" s="126">
        <f>G503</f>
        <v>0</v>
      </c>
      <c r="AE502" s="126">
        <f>AE503</f>
        <v>0</v>
      </c>
    </row>
    <row r="503" spans="1:34" ht="84" hidden="1" customHeight="1">
      <c r="A503" s="139" t="s">
        <v>60</v>
      </c>
      <c r="B503" s="86">
        <v>757</v>
      </c>
      <c r="C503" s="83" t="s">
        <v>74</v>
      </c>
      <c r="D503" s="83" t="s">
        <v>28</v>
      </c>
      <c r="E503" s="83" t="s">
        <v>276</v>
      </c>
      <c r="F503" s="86"/>
      <c r="G503" s="126">
        <f>G504</f>
        <v>0</v>
      </c>
      <c r="AE503" s="126">
        <f>AE504</f>
        <v>0</v>
      </c>
    </row>
    <row r="504" spans="1:34" ht="25.5" hidden="1" customHeight="1">
      <c r="A504" s="85" t="s">
        <v>42</v>
      </c>
      <c r="B504" s="86">
        <v>757</v>
      </c>
      <c r="C504" s="83" t="s">
        <v>74</v>
      </c>
      <c r="D504" s="83" t="s">
        <v>28</v>
      </c>
      <c r="E504" s="83" t="s">
        <v>276</v>
      </c>
      <c r="F504" s="83" t="s">
        <v>43</v>
      </c>
      <c r="G504" s="126">
        <f>G505</f>
        <v>0</v>
      </c>
      <c r="AE504" s="126">
        <f>AE505</f>
        <v>0</v>
      </c>
      <c r="AH504" s="73"/>
    </row>
    <row r="505" spans="1:34" ht="12.75" hidden="1" customHeight="1">
      <c r="A505" s="85" t="s">
        <v>44</v>
      </c>
      <c r="B505" s="86">
        <v>757</v>
      </c>
      <c r="C505" s="83" t="s">
        <v>74</v>
      </c>
      <c r="D505" s="83" t="s">
        <v>28</v>
      </c>
      <c r="E505" s="83" t="s">
        <v>276</v>
      </c>
      <c r="F505" s="83" t="s">
        <v>45</v>
      </c>
      <c r="G505" s="126">
        <f>'Прилож 7'!H144</f>
        <v>0</v>
      </c>
      <c r="AE505" s="126">
        <f>'Прилож 7'!AF144</f>
        <v>0</v>
      </c>
    </row>
    <row r="506" spans="1:34" s="73" customFormat="1" ht="15" customHeight="1">
      <c r="A506" s="140" t="s">
        <v>82</v>
      </c>
      <c r="B506" s="86">
        <v>757</v>
      </c>
      <c r="C506" s="83" t="s">
        <v>74</v>
      </c>
      <c r="D506" s="83" t="s">
        <v>28</v>
      </c>
      <c r="E506" s="83" t="s">
        <v>465</v>
      </c>
      <c r="F506" s="83"/>
      <c r="G506" s="137">
        <f>G507</f>
        <v>5379951.5199999996</v>
      </c>
      <c r="H506" s="72"/>
      <c r="AE506" s="137">
        <f>AE507</f>
        <v>5379951.5199999996</v>
      </c>
      <c r="AH506" s="70"/>
    </row>
    <row r="507" spans="1:34" ht="38.25">
      <c r="A507" s="85" t="s">
        <v>42</v>
      </c>
      <c r="B507" s="86">
        <v>757</v>
      </c>
      <c r="C507" s="83" t="s">
        <v>74</v>
      </c>
      <c r="D507" s="83" t="s">
        <v>28</v>
      </c>
      <c r="E507" s="83" t="s">
        <v>465</v>
      </c>
      <c r="F507" s="83" t="s">
        <v>43</v>
      </c>
      <c r="G507" s="126">
        <f>G508</f>
        <v>5379951.5199999996</v>
      </c>
      <c r="AE507" s="126">
        <f>AE508</f>
        <v>5379951.5199999996</v>
      </c>
    </row>
    <row r="508" spans="1:34">
      <c r="A508" s="85" t="s">
        <v>44</v>
      </c>
      <c r="B508" s="86">
        <v>757</v>
      </c>
      <c r="C508" s="83" t="s">
        <v>74</v>
      </c>
      <c r="D508" s="83" t="s">
        <v>28</v>
      </c>
      <c r="E508" s="83" t="s">
        <v>465</v>
      </c>
      <c r="F508" s="83" t="s">
        <v>45</v>
      </c>
      <c r="G508" s="126">
        <f>'Прилож 7'!H147</f>
        <v>5379951.5199999996</v>
      </c>
      <c r="AE508" s="126">
        <v>5379951.5199999996</v>
      </c>
    </row>
    <row r="509" spans="1:34" ht="51" hidden="1" customHeight="1">
      <c r="A509" s="138" t="s">
        <v>46</v>
      </c>
      <c r="B509" s="86">
        <v>757</v>
      </c>
      <c r="C509" s="83" t="s">
        <v>74</v>
      </c>
      <c r="D509" s="83" t="s">
        <v>28</v>
      </c>
      <c r="E509" s="83" t="s">
        <v>465</v>
      </c>
      <c r="F509" s="86">
        <v>611</v>
      </c>
      <c r="G509" s="126"/>
      <c r="AE509" s="126"/>
    </row>
    <row r="510" spans="1:34" ht="12.75" hidden="1" customHeight="1">
      <c r="A510" s="138" t="s">
        <v>47</v>
      </c>
      <c r="B510" s="86">
        <v>757</v>
      </c>
      <c r="C510" s="83" t="s">
        <v>74</v>
      </c>
      <c r="D510" s="83" t="s">
        <v>28</v>
      </c>
      <c r="E510" s="83" t="s">
        <v>465</v>
      </c>
      <c r="F510" s="86">
        <v>612</v>
      </c>
      <c r="G510" s="126"/>
      <c r="AE510" s="126"/>
      <c r="AH510" s="73"/>
    </row>
    <row r="511" spans="1:34" ht="30.75" hidden="1" customHeight="1">
      <c r="A511" s="138" t="s">
        <v>426</v>
      </c>
      <c r="B511" s="86">
        <v>757</v>
      </c>
      <c r="C511" s="83" t="s">
        <v>74</v>
      </c>
      <c r="D511" s="83" t="s">
        <v>28</v>
      </c>
      <c r="E511" s="83" t="s">
        <v>427</v>
      </c>
      <c r="F511" s="86"/>
      <c r="G511" s="126">
        <f>G513</f>
        <v>0</v>
      </c>
      <c r="AE511" s="126">
        <f>AE513</f>
        <v>0</v>
      </c>
    </row>
    <row r="512" spans="1:34" s="73" customFormat="1" ht="84" hidden="1" customHeight="1">
      <c r="A512" s="140" t="s">
        <v>63</v>
      </c>
      <c r="B512" s="86">
        <v>757</v>
      </c>
      <c r="C512" s="83" t="s">
        <v>74</v>
      </c>
      <c r="D512" s="83" t="s">
        <v>28</v>
      </c>
      <c r="E512" s="83" t="s">
        <v>62</v>
      </c>
      <c r="F512" s="83"/>
      <c r="G512" s="137">
        <f>G513</f>
        <v>0</v>
      </c>
      <c r="H512" s="72"/>
      <c r="AE512" s="137">
        <f>AE513</f>
        <v>0</v>
      </c>
      <c r="AH512" s="70"/>
    </row>
    <row r="513" spans="1:34" ht="25.5" hidden="1" customHeight="1">
      <c r="A513" s="85" t="s">
        <v>42</v>
      </c>
      <c r="B513" s="86">
        <v>757</v>
      </c>
      <c r="C513" s="83" t="s">
        <v>74</v>
      </c>
      <c r="D513" s="83" t="s">
        <v>28</v>
      </c>
      <c r="E513" s="83" t="s">
        <v>62</v>
      </c>
      <c r="F513" s="83" t="s">
        <v>43</v>
      </c>
      <c r="G513" s="126">
        <f>G514</f>
        <v>0</v>
      </c>
      <c r="AE513" s="126">
        <f>AE514</f>
        <v>0</v>
      </c>
      <c r="AH513" s="73"/>
    </row>
    <row r="514" spans="1:34" ht="12.75" hidden="1" customHeight="1">
      <c r="A514" s="85" t="s">
        <v>44</v>
      </c>
      <c r="B514" s="86">
        <v>757</v>
      </c>
      <c r="C514" s="83" t="s">
        <v>74</v>
      </c>
      <c r="D514" s="83" t="s">
        <v>28</v>
      </c>
      <c r="E514" s="83" t="s">
        <v>62</v>
      </c>
      <c r="F514" s="83" t="s">
        <v>45</v>
      </c>
      <c r="G514" s="126">
        <f>'Прилож 7'!H151</f>
        <v>0</v>
      </c>
      <c r="AE514" s="126">
        <f>'Прилож 7'!AF151</f>
        <v>0</v>
      </c>
      <c r="AH514" s="73"/>
    </row>
    <row r="515" spans="1:34" s="73" customFormat="1" ht="15" customHeight="1">
      <c r="A515" s="141" t="s">
        <v>83</v>
      </c>
      <c r="B515" s="86">
        <v>757</v>
      </c>
      <c r="C515" s="83" t="s">
        <v>74</v>
      </c>
      <c r="D515" s="83" t="s">
        <v>28</v>
      </c>
      <c r="E515" s="83" t="s">
        <v>466</v>
      </c>
      <c r="F515" s="83"/>
      <c r="G515" s="137">
        <f>G517</f>
        <v>27575996.640000001</v>
      </c>
      <c r="H515" s="72"/>
      <c r="AE515" s="137">
        <f>AE517</f>
        <v>27575996.640000001</v>
      </c>
      <c r="AH515" s="70"/>
    </row>
    <row r="516" spans="1:34" s="73" customFormat="1" ht="26.25" hidden="1" customHeight="1">
      <c r="A516" s="85" t="s">
        <v>85</v>
      </c>
      <c r="B516" s="142">
        <v>757</v>
      </c>
      <c r="C516" s="83" t="s">
        <v>74</v>
      </c>
      <c r="D516" s="83" t="s">
        <v>28</v>
      </c>
      <c r="E516" s="83" t="s">
        <v>84</v>
      </c>
      <c r="F516" s="83"/>
      <c r="G516" s="137"/>
      <c r="H516" s="72"/>
      <c r="AE516" s="137"/>
      <c r="AH516" s="70"/>
    </row>
    <row r="517" spans="1:34" ht="38.25">
      <c r="A517" s="85" t="s">
        <v>42</v>
      </c>
      <c r="B517" s="86">
        <v>757</v>
      </c>
      <c r="C517" s="83" t="s">
        <v>74</v>
      </c>
      <c r="D517" s="83" t="s">
        <v>28</v>
      </c>
      <c r="E517" s="83" t="s">
        <v>466</v>
      </c>
      <c r="F517" s="83" t="s">
        <v>43</v>
      </c>
      <c r="G517" s="126">
        <f>G518</f>
        <v>27575996.640000001</v>
      </c>
      <c r="AE517" s="126">
        <f>AE518</f>
        <v>27575996.640000001</v>
      </c>
    </row>
    <row r="518" spans="1:34">
      <c r="A518" s="85" t="s">
        <v>44</v>
      </c>
      <c r="B518" s="86">
        <v>757</v>
      </c>
      <c r="C518" s="83" t="s">
        <v>74</v>
      </c>
      <c r="D518" s="83" t="s">
        <v>28</v>
      </c>
      <c r="E518" s="83" t="s">
        <v>466</v>
      </c>
      <c r="F518" s="83" t="s">
        <v>45</v>
      </c>
      <c r="G518" s="126">
        <f>'Прилож 7'!H154</f>
        <v>27575996.640000001</v>
      </c>
      <c r="AE518" s="126">
        <v>27575996.640000001</v>
      </c>
      <c r="AH518" s="73"/>
    </row>
    <row r="519" spans="1:34" ht="30.75" hidden="1" customHeight="1">
      <c r="A519" s="138" t="s">
        <v>426</v>
      </c>
      <c r="B519" s="86">
        <v>757</v>
      </c>
      <c r="C519" s="83" t="s">
        <v>74</v>
      </c>
      <c r="D519" s="83" t="s">
        <v>28</v>
      </c>
      <c r="E519" s="83" t="s">
        <v>427</v>
      </c>
      <c r="F519" s="86"/>
      <c r="G519" s="126">
        <f>G521</f>
        <v>0</v>
      </c>
      <c r="AE519" s="126">
        <f>AE521</f>
        <v>0</v>
      </c>
    </row>
    <row r="520" spans="1:34" s="73" customFormat="1" ht="87" hidden="1" customHeight="1">
      <c r="A520" s="143" t="s">
        <v>64</v>
      </c>
      <c r="B520" s="86">
        <v>757</v>
      </c>
      <c r="C520" s="83" t="s">
        <v>74</v>
      </c>
      <c r="D520" s="83" t="s">
        <v>28</v>
      </c>
      <c r="E520" s="83" t="s">
        <v>277</v>
      </c>
      <c r="F520" s="83"/>
      <c r="G520" s="137">
        <f>G521</f>
        <v>0</v>
      </c>
      <c r="H520" s="72"/>
      <c r="AE520" s="137">
        <f>AE521</f>
        <v>0</v>
      </c>
      <c r="AH520" s="70"/>
    </row>
    <row r="521" spans="1:34" ht="25.5" hidden="1" customHeight="1">
      <c r="A521" s="85" t="s">
        <v>42</v>
      </c>
      <c r="B521" s="86">
        <v>757</v>
      </c>
      <c r="C521" s="83" t="s">
        <v>74</v>
      </c>
      <c r="D521" s="83" t="s">
        <v>28</v>
      </c>
      <c r="E521" s="83" t="s">
        <v>277</v>
      </c>
      <c r="F521" s="83" t="s">
        <v>43</v>
      </c>
      <c r="G521" s="126">
        <f>G522</f>
        <v>0</v>
      </c>
      <c r="AE521" s="126">
        <f>AE522</f>
        <v>0</v>
      </c>
    </row>
    <row r="522" spans="1:34" ht="12.75" hidden="1" customHeight="1">
      <c r="A522" s="85" t="s">
        <v>44</v>
      </c>
      <c r="B522" s="86">
        <v>757</v>
      </c>
      <c r="C522" s="83" t="s">
        <v>74</v>
      </c>
      <c r="D522" s="83" t="s">
        <v>28</v>
      </c>
      <c r="E522" s="83" t="s">
        <v>277</v>
      </c>
      <c r="F522" s="83" t="s">
        <v>45</v>
      </c>
      <c r="G522" s="126">
        <f>'Прилож 7'!H158</f>
        <v>0</v>
      </c>
      <c r="AE522" s="126">
        <f>'Прилож 7'!AF158</f>
        <v>0</v>
      </c>
    </row>
    <row r="523" spans="1:34">
      <c r="A523" s="85" t="s">
        <v>813</v>
      </c>
      <c r="B523" s="86">
        <v>757</v>
      </c>
      <c r="C523" s="83" t="s">
        <v>74</v>
      </c>
      <c r="D523" s="83" t="s">
        <v>28</v>
      </c>
      <c r="E523" s="83" t="s">
        <v>271</v>
      </c>
      <c r="F523" s="83"/>
      <c r="G523" s="126">
        <f>G525</f>
        <v>73978.86</v>
      </c>
      <c r="AE523" s="126">
        <f>AE525</f>
        <v>73978.86</v>
      </c>
    </row>
    <row r="524" spans="1:34" ht="38.25">
      <c r="A524" s="85" t="s">
        <v>42</v>
      </c>
      <c r="B524" s="86">
        <v>757</v>
      </c>
      <c r="C524" s="83" t="s">
        <v>74</v>
      </c>
      <c r="D524" s="83" t="s">
        <v>28</v>
      </c>
      <c r="E524" s="83" t="s">
        <v>271</v>
      </c>
      <c r="F524" s="83" t="s">
        <v>43</v>
      </c>
      <c r="G524" s="126">
        <f>G525</f>
        <v>73978.86</v>
      </c>
      <c r="AE524" s="126">
        <f>AE525</f>
        <v>73978.86</v>
      </c>
    </row>
    <row r="525" spans="1:34">
      <c r="A525" s="85" t="s">
        <v>44</v>
      </c>
      <c r="B525" s="86">
        <v>757</v>
      </c>
      <c r="C525" s="83" t="s">
        <v>74</v>
      </c>
      <c r="D525" s="83" t="s">
        <v>28</v>
      </c>
      <c r="E525" s="83" t="s">
        <v>271</v>
      </c>
      <c r="F525" s="83" t="s">
        <v>45</v>
      </c>
      <c r="G525" s="126">
        <f>'Прилож 7'!H214</f>
        <v>73978.86</v>
      </c>
      <c r="AE525" s="126">
        <v>73978.86</v>
      </c>
    </row>
    <row r="526" spans="1:34" ht="89.25">
      <c r="A526" s="85" t="s">
        <v>339</v>
      </c>
      <c r="B526" s="86">
        <v>757</v>
      </c>
      <c r="C526" s="83" t="s">
        <v>74</v>
      </c>
      <c r="D526" s="83" t="s">
        <v>28</v>
      </c>
      <c r="E526" s="83" t="s">
        <v>6</v>
      </c>
      <c r="F526" s="83"/>
      <c r="G526" s="126">
        <f>G528</f>
        <v>100000</v>
      </c>
      <c r="AE526" s="126">
        <f>AE528</f>
        <v>100000</v>
      </c>
    </row>
    <row r="527" spans="1:34" ht="38.25">
      <c r="A527" s="85" t="s">
        <v>42</v>
      </c>
      <c r="B527" s="86">
        <v>757</v>
      </c>
      <c r="C527" s="83" t="s">
        <v>74</v>
      </c>
      <c r="D527" s="83" t="s">
        <v>28</v>
      </c>
      <c r="E527" s="83" t="s">
        <v>6</v>
      </c>
      <c r="F527" s="83" t="s">
        <v>43</v>
      </c>
      <c r="G527" s="126">
        <f>G528</f>
        <v>100000</v>
      </c>
      <c r="AE527" s="126">
        <f>AE528</f>
        <v>100000</v>
      </c>
    </row>
    <row r="528" spans="1:34">
      <c r="A528" s="85" t="s">
        <v>44</v>
      </c>
      <c r="B528" s="86">
        <v>757</v>
      </c>
      <c r="C528" s="83" t="s">
        <v>74</v>
      </c>
      <c r="D528" s="83" t="s">
        <v>28</v>
      </c>
      <c r="E528" s="83" t="s">
        <v>6</v>
      </c>
      <c r="F528" s="83" t="s">
        <v>45</v>
      </c>
      <c r="G528" s="126">
        <f>'Прилож 7'!H217</f>
        <v>100000</v>
      </c>
      <c r="AE528" s="126">
        <v>100000</v>
      </c>
    </row>
    <row r="529" spans="1:34" ht="68.25" customHeight="1">
      <c r="A529" s="85" t="s">
        <v>341</v>
      </c>
      <c r="B529" s="86">
        <v>757</v>
      </c>
      <c r="C529" s="83" t="s">
        <v>74</v>
      </c>
      <c r="D529" s="83" t="s">
        <v>28</v>
      </c>
      <c r="E529" s="83" t="s">
        <v>340</v>
      </c>
      <c r="F529" s="83"/>
      <c r="G529" s="126">
        <f>G530</f>
        <v>969680</v>
      </c>
      <c r="AE529" s="126">
        <f>AE530</f>
        <v>969680</v>
      </c>
    </row>
    <row r="530" spans="1:34" ht="38.25">
      <c r="A530" s="85" t="s">
        <v>42</v>
      </c>
      <c r="B530" s="86">
        <v>757</v>
      </c>
      <c r="C530" s="83" t="s">
        <v>74</v>
      </c>
      <c r="D530" s="83" t="s">
        <v>28</v>
      </c>
      <c r="E530" s="83" t="s">
        <v>340</v>
      </c>
      <c r="F530" s="83" t="s">
        <v>43</v>
      </c>
      <c r="G530" s="126">
        <f>G531</f>
        <v>969680</v>
      </c>
      <c r="AE530" s="126">
        <f>AE531</f>
        <v>969680</v>
      </c>
    </row>
    <row r="531" spans="1:34">
      <c r="A531" s="85" t="s">
        <v>44</v>
      </c>
      <c r="B531" s="86">
        <v>757</v>
      </c>
      <c r="C531" s="83" t="s">
        <v>74</v>
      </c>
      <c r="D531" s="83" t="s">
        <v>28</v>
      </c>
      <c r="E531" s="83" t="s">
        <v>340</v>
      </c>
      <c r="F531" s="83" t="s">
        <v>45</v>
      </c>
      <c r="G531" s="126">
        <f>'Прилож 7'!H223</f>
        <v>969680</v>
      </c>
      <c r="AE531" s="126">
        <v>969680</v>
      </c>
    </row>
    <row r="532" spans="1:34" ht="45.75" hidden="1" customHeight="1">
      <c r="A532" s="85" t="s">
        <v>342</v>
      </c>
      <c r="B532" s="86">
        <v>757</v>
      </c>
      <c r="C532" s="83" t="s">
        <v>74</v>
      </c>
      <c r="D532" s="83" t="s">
        <v>28</v>
      </c>
      <c r="E532" s="83" t="s">
        <v>343</v>
      </c>
      <c r="F532" s="83"/>
      <c r="G532" s="126">
        <f>G533</f>
        <v>0</v>
      </c>
      <c r="AE532" s="126">
        <f>AE533</f>
        <v>0</v>
      </c>
    </row>
    <row r="533" spans="1:34" ht="25.5" hidden="1" customHeight="1">
      <c r="A533" s="85" t="s">
        <v>42</v>
      </c>
      <c r="B533" s="86">
        <v>757</v>
      </c>
      <c r="C533" s="83" t="s">
        <v>74</v>
      </c>
      <c r="D533" s="83" t="s">
        <v>28</v>
      </c>
      <c r="E533" s="83" t="s">
        <v>343</v>
      </c>
      <c r="F533" s="83" t="s">
        <v>43</v>
      </c>
      <c r="G533" s="126">
        <f>G534</f>
        <v>0</v>
      </c>
      <c r="AE533" s="126">
        <f>AE534</f>
        <v>0</v>
      </c>
    </row>
    <row r="534" spans="1:34" ht="12.75" hidden="1" customHeight="1">
      <c r="A534" s="85" t="s">
        <v>44</v>
      </c>
      <c r="B534" s="86">
        <v>757</v>
      </c>
      <c r="C534" s="83" t="s">
        <v>74</v>
      </c>
      <c r="D534" s="83" t="s">
        <v>28</v>
      </c>
      <c r="E534" s="83" t="s">
        <v>343</v>
      </c>
      <c r="F534" s="83" t="s">
        <v>45</v>
      </c>
      <c r="G534" s="126">
        <f>'Прилож 7'!H226</f>
        <v>0</v>
      </c>
      <c r="AE534" s="126">
        <f>'Прилож 7'!AF226</f>
        <v>0</v>
      </c>
    </row>
    <row r="535" spans="1:34" ht="66.75" hidden="1" customHeight="1">
      <c r="A535" s="85" t="s">
        <v>341</v>
      </c>
      <c r="B535" s="86">
        <v>757</v>
      </c>
      <c r="C535" s="83" t="s">
        <v>74</v>
      </c>
      <c r="D535" s="83" t="s">
        <v>28</v>
      </c>
      <c r="E535" s="83" t="s">
        <v>344</v>
      </c>
      <c r="F535" s="83"/>
      <c r="G535" s="126">
        <f>G536</f>
        <v>0</v>
      </c>
      <c r="AE535" s="126">
        <f>AE536</f>
        <v>0</v>
      </c>
    </row>
    <row r="536" spans="1:34" ht="25.5" hidden="1" customHeight="1">
      <c r="A536" s="85" t="s">
        <v>42</v>
      </c>
      <c r="B536" s="86">
        <v>757</v>
      </c>
      <c r="C536" s="83" t="s">
        <v>74</v>
      </c>
      <c r="D536" s="83" t="s">
        <v>28</v>
      </c>
      <c r="E536" s="83" t="s">
        <v>344</v>
      </c>
      <c r="F536" s="83" t="s">
        <v>43</v>
      </c>
      <c r="G536" s="126">
        <f>G537</f>
        <v>0</v>
      </c>
      <c r="AE536" s="126">
        <f>AE537</f>
        <v>0</v>
      </c>
    </row>
    <row r="537" spans="1:34" ht="12.75" hidden="1" customHeight="1">
      <c r="A537" s="85" t="s">
        <v>44</v>
      </c>
      <c r="B537" s="86">
        <v>757</v>
      </c>
      <c r="C537" s="83" t="s">
        <v>74</v>
      </c>
      <c r="D537" s="83" t="s">
        <v>28</v>
      </c>
      <c r="E537" s="83" t="s">
        <v>344</v>
      </c>
      <c r="F537" s="83" t="s">
        <v>45</v>
      </c>
      <c r="G537" s="126"/>
      <c r="AE537" s="126"/>
    </row>
    <row r="538" spans="1:34" ht="27.75" customHeight="1">
      <c r="A538" s="85" t="s">
        <v>688</v>
      </c>
      <c r="B538" s="86">
        <v>757</v>
      </c>
      <c r="C538" s="83" t="s">
        <v>74</v>
      </c>
      <c r="D538" s="83" t="s">
        <v>28</v>
      </c>
      <c r="E538" s="83" t="s">
        <v>784</v>
      </c>
      <c r="F538" s="83"/>
      <c r="G538" s="126">
        <f>G539</f>
        <v>650000</v>
      </c>
      <c r="AE538" s="126">
        <f>AE539</f>
        <v>650000</v>
      </c>
    </row>
    <row r="539" spans="1:34" ht="38.25">
      <c r="A539" s="85" t="s">
        <v>42</v>
      </c>
      <c r="B539" s="86">
        <v>757</v>
      </c>
      <c r="C539" s="83" t="s">
        <v>74</v>
      </c>
      <c r="D539" s="83" t="s">
        <v>28</v>
      </c>
      <c r="E539" s="83" t="s">
        <v>784</v>
      </c>
      <c r="F539" s="83" t="s">
        <v>43</v>
      </c>
      <c r="G539" s="126">
        <f>G540</f>
        <v>650000</v>
      </c>
      <c r="AE539" s="126">
        <f>AE540</f>
        <v>650000</v>
      </c>
    </row>
    <row r="540" spans="1:34">
      <c r="A540" s="85" t="s">
        <v>44</v>
      </c>
      <c r="B540" s="86">
        <v>757</v>
      </c>
      <c r="C540" s="83" t="s">
        <v>74</v>
      </c>
      <c r="D540" s="83" t="s">
        <v>28</v>
      </c>
      <c r="E540" s="83" t="s">
        <v>784</v>
      </c>
      <c r="F540" s="83" t="s">
        <v>45</v>
      </c>
      <c r="G540" s="126">
        <f>'Прилож 7'!H232</f>
        <v>650000</v>
      </c>
      <c r="AE540" s="126">
        <v>650000</v>
      </c>
    </row>
    <row r="541" spans="1:34" ht="54.75" hidden="1" customHeight="1">
      <c r="A541" s="85" t="s">
        <v>346</v>
      </c>
      <c r="B541" s="86">
        <v>757</v>
      </c>
      <c r="C541" s="83" t="s">
        <v>74</v>
      </c>
      <c r="D541" s="83" t="s">
        <v>28</v>
      </c>
      <c r="E541" s="83" t="s">
        <v>345</v>
      </c>
      <c r="F541" s="83"/>
      <c r="G541" s="126">
        <f>G542</f>
        <v>0</v>
      </c>
      <c r="AE541" s="126">
        <f>AE542</f>
        <v>0</v>
      </c>
    </row>
    <row r="542" spans="1:34" ht="25.5" hidden="1" customHeight="1">
      <c r="A542" s="85" t="s">
        <v>42</v>
      </c>
      <c r="B542" s="86">
        <v>757</v>
      </c>
      <c r="C542" s="83" t="s">
        <v>74</v>
      </c>
      <c r="D542" s="83" t="s">
        <v>28</v>
      </c>
      <c r="E542" s="83" t="s">
        <v>345</v>
      </c>
      <c r="F542" s="83" t="s">
        <v>43</v>
      </c>
      <c r="G542" s="126">
        <f>G543</f>
        <v>0</v>
      </c>
      <c r="AE542" s="126">
        <f>AE543</f>
        <v>0</v>
      </c>
      <c r="AH542" s="145"/>
    </row>
    <row r="543" spans="1:34" ht="12.75" hidden="1" customHeight="1">
      <c r="A543" s="85" t="s">
        <v>44</v>
      </c>
      <c r="B543" s="86">
        <v>757</v>
      </c>
      <c r="C543" s="83" t="s">
        <v>74</v>
      </c>
      <c r="D543" s="83" t="s">
        <v>28</v>
      </c>
      <c r="E543" s="83" t="s">
        <v>345</v>
      </c>
      <c r="F543" s="83" t="s">
        <v>45</v>
      </c>
      <c r="G543" s="126"/>
      <c r="AE543" s="126"/>
      <c r="AH543" s="88"/>
    </row>
    <row r="544" spans="1:34" s="145" customFormat="1" ht="25.5">
      <c r="A544" s="127" t="s">
        <v>126</v>
      </c>
      <c r="B544" s="86">
        <v>757</v>
      </c>
      <c r="C544" s="83" t="s">
        <v>74</v>
      </c>
      <c r="D544" s="83" t="s">
        <v>93</v>
      </c>
      <c r="E544" s="83" t="s">
        <v>469</v>
      </c>
      <c r="F544" s="83"/>
      <c r="G544" s="125">
        <f>G545+G549+G552</f>
        <v>5259986</v>
      </c>
      <c r="H544" s="144"/>
      <c r="AE544" s="125">
        <f>AE545+AE549+AE552</f>
        <v>5259359.63</v>
      </c>
      <c r="AH544" s="88"/>
    </row>
    <row r="545" spans="1:34" s="88" customFormat="1" ht="76.5">
      <c r="A545" s="85" t="s">
        <v>96</v>
      </c>
      <c r="B545" s="86">
        <v>757</v>
      </c>
      <c r="C545" s="83" t="s">
        <v>74</v>
      </c>
      <c r="D545" s="83" t="s">
        <v>93</v>
      </c>
      <c r="E545" s="83" t="s">
        <v>469</v>
      </c>
      <c r="F545" s="83" t="s">
        <v>99</v>
      </c>
      <c r="G545" s="66">
        <f>G546</f>
        <v>5030881.21</v>
      </c>
      <c r="H545" s="87"/>
      <c r="AE545" s="66">
        <f>AE546</f>
        <v>5030427.0199999996</v>
      </c>
    </row>
    <row r="546" spans="1:34" s="88" customFormat="1" ht="25.5">
      <c r="A546" s="85" t="s">
        <v>97</v>
      </c>
      <c r="B546" s="86">
        <v>757</v>
      </c>
      <c r="C546" s="83" t="s">
        <v>74</v>
      </c>
      <c r="D546" s="83" t="s">
        <v>93</v>
      </c>
      <c r="E546" s="83" t="s">
        <v>469</v>
      </c>
      <c r="F546" s="83" t="s">
        <v>100</v>
      </c>
      <c r="G546" s="66">
        <f>'Прилож 7'!G257</f>
        <v>5030881.21</v>
      </c>
      <c r="H546" s="87"/>
      <c r="AE546" s="66">
        <v>5030427.0199999996</v>
      </c>
    </row>
    <row r="547" spans="1:34" s="88" customFormat="1" ht="38.25" hidden="1" customHeight="1">
      <c r="A547" s="90" t="s">
        <v>98</v>
      </c>
      <c r="B547" s="86">
        <v>757</v>
      </c>
      <c r="C547" s="83" t="s">
        <v>74</v>
      </c>
      <c r="D547" s="83" t="s">
        <v>93</v>
      </c>
      <c r="E547" s="83" t="s">
        <v>469</v>
      </c>
      <c r="F547" s="83" t="s">
        <v>101</v>
      </c>
      <c r="G547" s="66"/>
      <c r="H547" s="87"/>
      <c r="AE547" s="66"/>
    </row>
    <row r="548" spans="1:34" s="88" customFormat="1" ht="38.25" hidden="1" customHeight="1">
      <c r="A548" s="90" t="s">
        <v>102</v>
      </c>
      <c r="B548" s="86">
        <v>757</v>
      </c>
      <c r="C548" s="83" t="s">
        <v>74</v>
      </c>
      <c r="D548" s="83" t="s">
        <v>93</v>
      </c>
      <c r="E548" s="83" t="s">
        <v>469</v>
      </c>
      <c r="F548" s="83" t="s">
        <v>103</v>
      </c>
      <c r="G548" s="66"/>
      <c r="H548" s="87"/>
      <c r="AE548" s="66"/>
    </row>
    <row r="549" spans="1:34" s="88" customFormat="1" ht="28.5" customHeight="1">
      <c r="A549" s="85" t="s">
        <v>51</v>
      </c>
      <c r="B549" s="86">
        <v>757</v>
      </c>
      <c r="C549" s="83" t="s">
        <v>74</v>
      </c>
      <c r="D549" s="83" t="s">
        <v>93</v>
      </c>
      <c r="E549" s="83" t="s">
        <v>469</v>
      </c>
      <c r="F549" s="83" t="s">
        <v>52</v>
      </c>
      <c r="G549" s="66">
        <f>G550</f>
        <v>228604.79</v>
      </c>
      <c r="H549" s="87"/>
      <c r="AE549" s="66">
        <f>AE550</f>
        <v>228604.79</v>
      </c>
    </row>
    <row r="550" spans="1:34" s="88" customFormat="1" ht="38.25">
      <c r="A550" s="85" t="s">
        <v>53</v>
      </c>
      <c r="B550" s="86">
        <v>757</v>
      </c>
      <c r="C550" s="83" t="s">
        <v>74</v>
      </c>
      <c r="D550" s="83" t="s">
        <v>93</v>
      </c>
      <c r="E550" s="83" t="s">
        <v>469</v>
      </c>
      <c r="F550" s="83" t="s">
        <v>54</v>
      </c>
      <c r="G550" s="66">
        <f>'Прилож 7'!H259</f>
        <v>228604.79</v>
      </c>
      <c r="H550" s="87"/>
      <c r="AE550" s="66">
        <v>228604.79</v>
      </c>
      <c r="AH550" s="70"/>
    </row>
    <row r="551" spans="1:34" s="88" customFormat="1" ht="25.5" hidden="1" customHeight="1">
      <c r="A551" s="90" t="s">
        <v>95</v>
      </c>
      <c r="B551" s="86">
        <v>757</v>
      </c>
      <c r="C551" s="83" t="s">
        <v>74</v>
      </c>
      <c r="D551" s="83" t="s">
        <v>93</v>
      </c>
      <c r="E551" s="83" t="s">
        <v>469</v>
      </c>
      <c r="F551" s="83" t="s">
        <v>55</v>
      </c>
      <c r="G551" s="66"/>
      <c r="H551" s="87"/>
      <c r="AE551" s="66"/>
      <c r="AH551" s="70"/>
    </row>
    <row r="552" spans="1:34">
      <c r="A552" s="85" t="s">
        <v>104</v>
      </c>
      <c r="B552" s="86">
        <v>757</v>
      </c>
      <c r="C552" s="83" t="s">
        <v>74</v>
      </c>
      <c r="D552" s="83" t="s">
        <v>93</v>
      </c>
      <c r="E552" s="83" t="s">
        <v>469</v>
      </c>
      <c r="F552" s="83" t="s">
        <v>105</v>
      </c>
      <c r="G552" s="129">
        <f>G554+G553</f>
        <v>500</v>
      </c>
      <c r="AE552" s="129">
        <f>AE554+AE553</f>
        <v>327.82</v>
      </c>
    </row>
    <row r="553" spans="1:34" ht="12.75" hidden="1" customHeight="1">
      <c r="A553" s="85" t="s">
        <v>692</v>
      </c>
      <c r="B553" s="86">
        <v>757</v>
      </c>
      <c r="C553" s="83" t="s">
        <v>74</v>
      </c>
      <c r="D553" s="83" t="s">
        <v>93</v>
      </c>
      <c r="E553" s="83" t="s">
        <v>469</v>
      </c>
      <c r="F553" s="83" t="s">
        <v>691</v>
      </c>
      <c r="G553" s="129">
        <f>'Прилож 7'!H261</f>
        <v>0</v>
      </c>
      <c r="AE553" s="129">
        <f>'Прилож 7'!AF261</f>
        <v>0</v>
      </c>
      <c r="AH553" s="73"/>
    </row>
    <row r="554" spans="1:34">
      <c r="A554" s="85" t="s">
        <v>107</v>
      </c>
      <c r="B554" s="86">
        <v>757</v>
      </c>
      <c r="C554" s="83" t="s">
        <v>74</v>
      </c>
      <c r="D554" s="83" t="s">
        <v>93</v>
      </c>
      <c r="E554" s="83" t="s">
        <v>469</v>
      </c>
      <c r="F554" s="83" t="s">
        <v>108</v>
      </c>
      <c r="G554" s="129">
        <f>'Прилож 7'!G262</f>
        <v>500</v>
      </c>
      <c r="AE554" s="129">
        <v>327.82</v>
      </c>
      <c r="AH554" s="73"/>
    </row>
    <row r="555" spans="1:34" s="73" customFormat="1" ht="21" hidden="1" customHeight="1">
      <c r="A555" s="141" t="s">
        <v>272</v>
      </c>
      <c r="B555" s="86">
        <v>757</v>
      </c>
      <c r="C555" s="83" t="s">
        <v>74</v>
      </c>
      <c r="D555" s="83" t="s">
        <v>28</v>
      </c>
      <c r="E555" s="83" t="s">
        <v>271</v>
      </c>
      <c r="F555" s="83"/>
      <c r="G555" s="137">
        <f>G557</f>
        <v>0</v>
      </c>
      <c r="H555" s="72"/>
      <c r="AE555" s="137">
        <f>AE557</f>
        <v>0</v>
      </c>
      <c r="AH555" s="70"/>
    </row>
    <row r="556" spans="1:34" s="73" customFormat="1" ht="26.25" hidden="1" customHeight="1">
      <c r="A556" s="85" t="s">
        <v>85</v>
      </c>
      <c r="B556" s="142">
        <v>757</v>
      </c>
      <c r="C556" s="83" t="s">
        <v>74</v>
      </c>
      <c r="D556" s="83" t="s">
        <v>28</v>
      </c>
      <c r="E556" s="83" t="s">
        <v>84</v>
      </c>
      <c r="F556" s="83"/>
      <c r="G556" s="137"/>
      <c r="H556" s="72"/>
      <c r="AE556" s="137"/>
      <c r="AH556" s="70"/>
    </row>
    <row r="557" spans="1:34" ht="25.5" hidden="1" customHeight="1">
      <c r="A557" s="85" t="s">
        <v>42</v>
      </c>
      <c r="B557" s="86">
        <v>757</v>
      </c>
      <c r="C557" s="83" t="s">
        <v>74</v>
      </c>
      <c r="D557" s="83" t="s">
        <v>28</v>
      </c>
      <c r="E557" s="83" t="s">
        <v>271</v>
      </c>
      <c r="F557" s="83" t="s">
        <v>43</v>
      </c>
      <c r="G557" s="126">
        <f>G558</f>
        <v>0</v>
      </c>
      <c r="AE557" s="126">
        <f>AE558</f>
        <v>0</v>
      </c>
      <c r="AH557" s="73"/>
    </row>
    <row r="558" spans="1:34" ht="12.75" hidden="1" customHeight="1">
      <c r="A558" s="85" t="s">
        <v>44</v>
      </c>
      <c r="B558" s="86">
        <v>757</v>
      </c>
      <c r="C558" s="83" t="s">
        <v>74</v>
      </c>
      <c r="D558" s="83" t="s">
        <v>28</v>
      </c>
      <c r="E558" s="83" t="s">
        <v>271</v>
      </c>
      <c r="F558" s="83" t="s">
        <v>45</v>
      </c>
      <c r="G558" s="126">
        <f>'Прилож 7'!H161</f>
        <v>0</v>
      </c>
      <c r="AE558" s="126">
        <f>'Прилож 7'!AF161</f>
        <v>0</v>
      </c>
      <c r="AH558" s="73"/>
    </row>
    <row r="559" spans="1:34" s="73" customFormat="1" ht="71.25" hidden="1" customHeight="1">
      <c r="A559" s="141" t="s">
        <v>422</v>
      </c>
      <c r="B559" s="86">
        <v>757</v>
      </c>
      <c r="C559" s="83" t="s">
        <v>74</v>
      </c>
      <c r="D559" s="83" t="s">
        <v>28</v>
      </c>
      <c r="E559" s="83" t="s">
        <v>6</v>
      </c>
      <c r="F559" s="83"/>
      <c r="G559" s="137">
        <f>G561</f>
        <v>0</v>
      </c>
      <c r="H559" s="72"/>
      <c r="AE559" s="137">
        <f>AE561</f>
        <v>0</v>
      </c>
      <c r="AH559" s="70"/>
    </row>
    <row r="560" spans="1:34" s="73" customFormat="1" ht="26.25" hidden="1" customHeight="1">
      <c r="A560" s="85" t="s">
        <v>85</v>
      </c>
      <c r="B560" s="142">
        <v>757</v>
      </c>
      <c r="C560" s="83" t="s">
        <v>74</v>
      </c>
      <c r="D560" s="83" t="s">
        <v>28</v>
      </c>
      <c r="E560" s="83" t="s">
        <v>84</v>
      </c>
      <c r="F560" s="83"/>
      <c r="G560" s="137"/>
      <c r="H560" s="72"/>
      <c r="AE560" s="137"/>
      <c r="AH560" s="70"/>
    </row>
    <row r="561" spans="1:34" ht="25.5" hidden="1" customHeight="1">
      <c r="A561" s="85" t="s">
        <v>42</v>
      </c>
      <c r="B561" s="86">
        <v>757</v>
      </c>
      <c r="C561" s="83" t="s">
        <v>74</v>
      </c>
      <c r="D561" s="83" t="s">
        <v>28</v>
      </c>
      <c r="E561" s="83" t="s">
        <v>6</v>
      </c>
      <c r="F561" s="83" t="s">
        <v>43</v>
      </c>
      <c r="G561" s="126">
        <f>G562</f>
        <v>0</v>
      </c>
      <c r="AE561" s="126">
        <f>AE562</f>
        <v>0</v>
      </c>
      <c r="AH561" s="73"/>
    </row>
    <row r="562" spans="1:34" ht="12.75" hidden="1" customHeight="1">
      <c r="A562" s="85" t="s">
        <v>44</v>
      </c>
      <c r="B562" s="86">
        <v>757</v>
      </c>
      <c r="C562" s="83" t="s">
        <v>74</v>
      </c>
      <c r="D562" s="83" t="s">
        <v>28</v>
      </c>
      <c r="E562" s="83" t="s">
        <v>6</v>
      </c>
      <c r="F562" s="83" t="s">
        <v>45</v>
      </c>
      <c r="G562" s="126">
        <f>'Прилож 7'!H165</f>
        <v>0</v>
      </c>
      <c r="AE562" s="126">
        <f>'Прилож 7'!AF165</f>
        <v>0</v>
      </c>
      <c r="AH562" s="73"/>
    </row>
    <row r="563" spans="1:34" s="73" customFormat="1" ht="57.75" hidden="1" customHeight="1">
      <c r="A563" s="141" t="s">
        <v>7</v>
      </c>
      <c r="B563" s="86">
        <v>757</v>
      </c>
      <c r="C563" s="83" t="s">
        <v>74</v>
      </c>
      <c r="D563" s="83" t="s">
        <v>28</v>
      </c>
      <c r="E563" s="83" t="s">
        <v>6</v>
      </c>
      <c r="F563" s="83"/>
      <c r="G563" s="137">
        <f>G565</f>
        <v>0</v>
      </c>
      <c r="H563" s="72"/>
      <c r="AE563" s="137">
        <f>AE565</f>
        <v>0</v>
      </c>
      <c r="AH563" s="70"/>
    </row>
    <row r="564" spans="1:34" s="73" customFormat="1" ht="26.25" hidden="1" customHeight="1">
      <c r="A564" s="85" t="s">
        <v>85</v>
      </c>
      <c r="B564" s="142">
        <v>757</v>
      </c>
      <c r="C564" s="83" t="s">
        <v>74</v>
      </c>
      <c r="D564" s="83" t="s">
        <v>28</v>
      </c>
      <c r="E564" s="83" t="s">
        <v>84</v>
      </c>
      <c r="F564" s="83"/>
      <c r="G564" s="137"/>
      <c r="H564" s="72"/>
      <c r="AE564" s="137"/>
      <c r="AH564" s="70"/>
    </row>
    <row r="565" spans="1:34" ht="25.5" hidden="1" customHeight="1">
      <c r="A565" s="85" t="s">
        <v>42</v>
      </c>
      <c r="B565" s="86">
        <v>757</v>
      </c>
      <c r="C565" s="83" t="s">
        <v>74</v>
      </c>
      <c r="D565" s="83" t="s">
        <v>28</v>
      </c>
      <c r="E565" s="83" t="s">
        <v>6</v>
      </c>
      <c r="F565" s="83" t="s">
        <v>43</v>
      </c>
      <c r="G565" s="126">
        <f>G566</f>
        <v>0</v>
      </c>
      <c r="AE565" s="126">
        <f>AE566</f>
        <v>0</v>
      </c>
      <c r="AH565" s="73"/>
    </row>
    <row r="566" spans="1:34" ht="12.75" hidden="1" customHeight="1">
      <c r="A566" s="85" t="s">
        <v>44</v>
      </c>
      <c r="B566" s="86">
        <v>757</v>
      </c>
      <c r="C566" s="83" t="s">
        <v>74</v>
      </c>
      <c r="D566" s="83" t="s">
        <v>28</v>
      </c>
      <c r="E566" s="83" t="s">
        <v>6</v>
      </c>
      <c r="F566" s="83" t="s">
        <v>45</v>
      </c>
      <c r="G566" s="126"/>
      <c r="AE566" s="126"/>
      <c r="AH566" s="73"/>
    </row>
    <row r="567" spans="1:34" s="73" customFormat="1" ht="54" hidden="1" customHeight="1">
      <c r="A567" s="141" t="s">
        <v>152</v>
      </c>
      <c r="B567" s="86">
        <v>757</v>
      </c>
      <c r="C567" s="83" t="s">
        <v>74</v>
      </c>
      <c r="D567" s="83" t="s">
        <v>28</v>
      </c>
      <c r="E567" s="83" t="s">
        <v>273</v>
      </c>
      <c r="F567" s="83"/>
      <c r="G567" s="137">
        <f>G568+G571</f>
        <v>0</v>
      </c>
      <c r="H567" s="72"/>
      <c r="AE567" s="137">
        <f>AE568+AE571</f>
        <v>0</v>
      </c>
      <c r="AH567" s="70"/>
    </row>
    <row r="568" spans="1:34" s="73" customFormat="1" ht="54" hidden="1" customHeight="1">
      <c r="A568" s="141" t="s">
        <v>148</v>
      </c>
      <c r="B568" s="86">
        <v>757</v>
      </c>
      <c r="C568" s="83" t="s">
        <v>74</v>
      </c>
      <c r="D568" s="83" t="s">
        <v>28</v>
      </c>
      <c r="E568" s="83" t="s">
        <v>149</v>
      </c>
      <c r="F568" s="83"/>
      <c r="G568" s="137">
        <f>G569</f>
        <v>0</v>
      </c>
      <c r="H568" s="72"/>
      <c r="AE568" s="137">
        <f>AE569</f>
        <v>0</v>
      </c>
      <c r="AH568" s="70"/>
    </row>
    <row r="569" spans="1:34" ht="25.5" hidden="1" customHeight="1">
      <c r="A569" s="85" t="s">
        <v>42</v>
      </c>
      <c r="B569" s="86">
        <v>757</v>
      </c>
      <c r="C569" s="83" t="s">
        <v>74</v>
      </c>
      <c r="D569" s="83" t="s">
        <v>28</v>
      </c>
      <c r="E569" s="83" t="s">
        <v>149</v>
      </c>
      <c r="F569" s="83" t="s">
        <v>43</v>
      </c>
      <c r="G569" s="126">
        <f>G570</f>
        <v>0</v>
      </c>
      <c r="AE569" s="126">
        <f>AE570</f>
        <v>0</v>
      </c>
      <c r="AH569" s="73"/>
    </row>
    <row r="570" spans="1:34" ht="12.75" hidden="1" customHeight="1">
      <c r="A570" s="85" t="s">
        <v>44</v>
      </c>
      <c r="B570" s="86">
        <v>757</v>
      </c>
      <c r="C570" s="83" t="s">
        <v>74</v>
      </c>
      <c r="D570" s="83" t="s">
        <v>28</v>
      </c>
      <c r="E570" s="83" t="s">
        <v>149</v>
      </c>
      <c r="F570" s="83" t="s">
        <v>45</v>
      </c>
      <c r="G570" s="126">
        <f>'Прилож 7'!H169</f>
        <v>0</v>
      </c>
      <c r="AE570" s="126">
        <f>'Прилож 7'!AF169</f>
        <v>0</v>
      </c>
    </row>
    <row r="571" spans="1:34" s="73" customFormat="1" ht="47.25" hidden="1" customHeight="1">
      <c r="A571" s="141" t="s">
        <v>150</v>
      </c>
      <c r="B571" s="86">
        <v>757</v>
      </c>
      <c r="C571" s="83" t="s">
        <v>74</v>
      </c>
      <c r="D571" s="83" t="s">
        <v>28</v>
      </c>
      <c r="E571" s="83" t="s">
        <v>151</v>
      </c>
      <c r="F571" s="83"/>
      <c r="G571" s="137">
        <f>G572</f>
        <v>0</v>
      </c>
      <c r="H571" s="72"/>
      <c r="AE571" s="137">
        <f>AE572</f>
        <v>0</v>
      </c>
      <c r="AH571" s="70"/>
    </row>
    <row r="572" spans="1:34" ht="25.5" hidden="1" customHeight="1">
      <c r="A572" s="85" t="s">
        <v>42</v>
      </c>
      <c r="B572" s="86">
        <v>757</v>
      </c>
      <c r="C572" s="83" t="s">
        <v>74</v>
      </c>
      <c r="D572" s="83" t="s">
        <v>28</v>
      </c>
      <c r="E572" s="83" t="s">
        <v>151</v>
      </c>
      <c r="F572" s="83" t="s">
        <v>43</v>
      </c>
      <c r="G572" s="126">
        <f>G573</f>
        <v>0</v>
      </c>
      <c r="AE572" s="126">
        <f>AE573</f>
        <v>0</v>
      </c>
      <c r="AH572" s="73"/>
    </row>
    <row r="573" spans="1:34" ht="12.75" hidden="1" customHeight="1">
      <c r="A573" s="85" t="s">
        <v>44</v>
      </c>
      <c r="B573" s="86">
        <v>757</v>
      </c>
      <c r="C573" s="83" t="s">
        <v>74</v>
      </c>
      <c r="D573" s="83" t="s">
        <v>28</v>
      </c>
      <c r="E573" s="83" t="s">
        <v>151</v>
      </c>
      <c r="F573" s="83" t="s">
        <v>45</v>
      </c>
      <c r="G573" s="126">
        <f>'Прилож 7'!H172</f>
        <v>0</v>
      </c>
      <c r="AE573" s="126">
        <f>'Прилож 7'!AF172</f>
        <v>0</v>
      </c>
      <c r="AH573" s="73"/>
    </row>
    <row r="574" spans="1:34" s="73" customFormat="1" ht="57.75" hidden="1" customHeight="1">
      <c r="A574" s="141" t="s">
        <v>355</v>
      </c>
      <c r="B574" s="86">
        <v>757</v>
      </c>
      <c r="C574" s="83" t="s">
        <v>74</v>
      </c>
      <c r="D574" s="83" t="s">
        <v>28</v>
      </c>
      <c r="E574" s="83" t="s">
        <v>274</v>
      </c>
      <c r="F574" s="83"/>
      <c r="G574" s="137">
        <f>G575+G579</f>
        <v>0</v>
      </c>
      <c r="H574" s="72"/>
      <c r="AE574" s="137">
        <f>AE575+AE579</f>
        <v>0</v>
      </c>
    </row>
    <row r="575" spans="1:34" s="73" customFormat="1" ht="78.75" hidden="1" customHeight="1">
      <c r="A575" s="141" t="s">
        <v>154</v>
      </c>
      <c r="B575" s="86">
        <v>757</v>
      </c>
      <c r="C575" s="83" t="s">
        <v>74</v>
      </c>
      <c r="D575" s="83" t="s">
        <v>28</v>
      </c>
      <c r="E575" s="83" t="s">
        <v>153</v>
      </c>
      <c r="F575" s="83"/>
      <c r="G575" s="137">
        <f>G577</f>
        <v>0</v>
      </c>
      <c r="H575" s="72"/>
      <c r="AE575" s="137">
        <f>AE577</f>
        <v>0</v>
      </c>
      <c r="AH575" s="70"/>
    </row>
    <row r="576" spans="1:34" s="73" customFormat="1" ht="26.25" hidden="1" customHeight="1">
      <c r="A576" s="85" t="s">
        <v>85</v>
      </c>
      <c r="B576" s="142">
        <v>757</v>
      </c>
      <c r="C576" s="83" t="s">
        <v>74</v>
      </c>
      <c r="D576" s="83" t="s">
        <v>28</v>
      </c>
      <c r="E576" s="83" t="s">
        <v>84</v>
      </c>
      <c r="F576" s="83"/>
      <c r="G576" s="137"/>
      <c r="H576" s="72"/>
      <c r="AE576" s="137"/>
      <c r="AH576" s="70"/>
    </row>
    <row r="577" spans="1:34" ht="25.5" hidden="1" customHeight="1">
      <c r="A577" s="85" t="s">
        <v>42</v>
      </c>
      <c r="B577" s="86">
        <v>757</v>
      </c>
      <c r="C577" s="83" t="s">
        <v>74</v>
      </c>
      <c r="D577" s="83" t="s">
        <v>28</v>
      </c>
      <c r="E577" s="83" t="s">
        <v>153</v>
      </c>
      <c r="F577" s="83" t="s">
        <v>43</v>
      </c>
      <c r="G577" s="126">
        <f>G578</f>
        <v>0</v>
      </c>
      <c r="AE577" s="126">
        <f>AE578</f>
        <v>0</v>
      </c>
      <c r="AH577" s="73"/>
    </row>
    <row r="578" spans="1:34" ht="12.75" hidden="1" customHeight="1">
      <c r="A578" s="85" t="s">
        <v>44</v>
      </c>
      <c r="B578" s="86">
        <v>757</v>
      </c>
      <c r="C578" s="83" t="s">
        <v>74</v>
      </c>
      <c r="D578" s="83" t="s">
        <v>28</v>
      </c>
      <c r="E578" s="83" t="s">
        <v>153</v>
      </c>
      <c r="F578" s="83" t="s">
        <v>45</v>
      </c>
      <c r="G578" s="126">
        <f>'Прилож 7'!H177</f>
        <v>0</v>
      </c>
      <c r="AE578" s="126">
        <f>'Прилож 7'!AF177</f>
        <v>0</v>
      </c>
      <c r="AH578" s="73"/>
    </row>
    <row r="579" spans="1:34" s="73" customFormat="1" ht="55.5" hidden="1" customHeight="1">
      <c r="A579" s="141" t="s">
        <v>155</v>
      </c>
      <c r="B579" s="86">
        <v>757</v>
      </c>
      <c r="C579" s="83" t="s">
        <v>74</v>
      </c>
      <c r="D579" s="83" t="s">
        <v>28</v>
      </c>
      <c r="E579" s="83" t="s">
        <v>156</v>
      </c>
      <c r="F579" s="83"/>
      <c r="G579" s="137">
        <f>G581</f>
        <v>0</v>
      </c>
      <c r="H579" s="72"/>
      <c r="AE579" s="137">
        <f>AE581</f>
        <v>0</v>
      </c>
      <c r="AH579" s="70"/>
    </row>
    <row r="580" spans="1:34" s="73" customFormat="1" ht="26.25" hidden="1" customHeight="1">
      <c r="A580" s="85" t="s">
        <v>85</v>
      </c>
      <c r="B580" s="142">
        <v>757</v>
      </c>
      <c r="C580" s="83" t="s">
        <v>74</v>
      </c>
      <c r="D580" s="83" t="s">
        <v>28</v>
      </c>
      <c r="E580" s="83" t="s">
        <v>84</v>
      </c>
      <c r="F580" s="83"/>
      <c r="G580" s="137"/>
      <c r="H580" s="72"/>
      <c r="AE580" s="137"/>
      <c r="AH580" s="70"/>
    </row>
    <row r="581" spans="1:34" ht="25.5" hidden="1" customHeight="1">
      <c r="A581" s="85" t="s">
        <v>42</v>
      </c>
      <c r="B581" s="86">
        <v>757</v>
      </c>
      <c r="C581" s="83" t="s">
        <v>74</v>
      </c>
      <c r="D581" s="83" t="s">
        <v>28</v>
      </c>
      <c r="E581" s="83" t="s">
        <v>156</v>
      </c>
      <c r="F581" s="83" t="s">
        <v>43</v>
      </c>
      <c r="G581" s="126">
        <f>G582</f>
        <v>0</v>
      </c>
      <c r="AE581" s="126">
        <f>AE582</f>
        <v>0</v>
      </c>
    </row>
    <row r="582" spans="1:34" ht="12.75" hidden="1" customHeight="1">
      <c r="A582" s="85" t="s">
        <v>44</v>
      </c>
      <c r="B582" s="86">
        <v>757</v>
      </c>
      <c r="C582" s="83" t="s">
        <v>74</v>
      </c>
      <c r="D582" s="83" t="s">
        <v>28</v>
      </c>
      <c r="E582" s="83" t="s">
        <v>156</v>
      </c>
      <c r="F582" s="83" t="s">
        <v>45</v>
      </c>
      <c r="G582" s="126">
        <f>'Прилож 7'!H181</f>
        <v>0</v>
      </c>
      <c r="AE582" s="126">
        <f>'Прилож 7'!AF181</f>
        <v>0</v>
      </c>
    </row>
    <row r="583" spans="1:34" ht="12.75" hidden="1" customHeight="1">
      <c r="A583" s="85" t="s">
        <v>576</v>
      </c>
      <c r="B583" s="86"/>
      <c r="C583" s="83"/>
      <c r="D583" s="83"/>
      <c r="E583" s="83" t="s">
        <v>575</v>
      </c>
      <c r="F583" s="83"/>
      <c r="G583" s="126">
        <f>G586+G584</f>
        <v>0</v>
      </c>
      <c r="AE583" s="126">
        <f>AE586+AE584</f>
        <v>0</v>
      </c>
    </row>
    <row r="584" spans="1:34" ht="12.75" hidden="1" customHeight="1">
      <c r="A584" s="85" t="s">
        <v>380</v>
      </c>
      <c r="B584" s="86">
        <v>757</v>
      </c>
      <c r="C584" s="83" t="s">
        <v>74</v>
      </c>
      <c r="D584" s="83" t="s">
        <v>28</v>
      </c>
      <c r="E584" s="83" t="s">
        <v>575</v>
      </c>
      <c r="F584" s="83" t="s">
        <v>381</v>
      </c>
      <c r="G584" s="126">
        <f>G585</f>
        <v>0</v>
      </c>
      <c r="AE584" s="126">
        <f>AE585</f>
        <v>0</v>
      </c>
    </row>
    <row r="585" spans="1:34" ht="12.75" hidden="1" customHeight="1">
      <c r="A585" s="85" t="s">
        <v>409</v>
      </c>
      <c r="B585" s="86">
        <v>757</v>
      </c>
      <c r="C585" s="83" t="s">
        <v>74</v>
      </c>
      <c r="D585" s="83" t="s">
        <v>28</v>
      </c>
      <c r="E585" s="83" t="s">
        <v>575</v>
      </c>
      <c r="F585" s="83" t="s">
        <v>410</v>
      </c>
      <c r="G585" s="126">
        <f>'Прилож 7'!H184</f>
        <v>0</v>
      </c>
      <c r="AE585" s="126">
        <f>'Прилож 7'!AF184</f>
        <v>0</v>
      </c>
    </row>
    <row r="586" spans="1:34" ht="25.5" hidden="1" customHeight="1">
      <c r="A586" s="85" t="s">
        <v>42</v>
      </c>
      <c r="B586" s="86"/>
      <c r="C586" s="83"/>
      <c r="D586" s="83"/>
      <c r="E586" s="83" t="s">
        <v>575</v>
      </c>
      <c r="F586" s="83" t="s">
        <v>43</v>
      </c>
      <c r="G586" s="126">
        <f>G587</f>
        <v>0</v>
      </c>
      <c r="AE586" s="126">
        <f>AE587</f>
        <v>0</v>
      </c>
    </row>
    <row r="587" spans="1:34" ht="12.75" hidden="1" customHeight="1">
      <c r="A587" s="85" t="s">
        <v>44</v>
      </c>
      <c r="B587" s="86"/>
      <c r="C587" s="83"/>
      <c r="D587" s="83"/>
      <c r="E587" s="83" t="s">
        <v>575</v>
      </c>
      <c r="F587" s="83" t="s">
        <v>45</v>
      </c>
      <c r="G587" s="126">
        <f>'Прилож 7'!H186</f>
        <v>0</v>
      </c>
      <c r="AE587" s="126">
        <f>'Прилож 7'!AF186</f>
        <v>0</v>
      </c>
    </row>
    <row r="588" spans="1:34" ht="25.5" hidden="1" customHeight="1">
      <c r="A588" s="85" t="s">
        <v>397</v>
      </c>
      <c r="B588" s="86"/>
      <c r="C588" s="83"/>
      <c r="D588" s="83"/>
      <c r="E588" s="83" t="s">
        <v>577</v>
      </c>
      <c r="F588" s="83"/>
      <c r="G588" s="126">
        <f>G589</f>
        <v>0</v>
      </c>
      <c r="AE588" s="126">
        <f>AE589</f>
        <v>0</v>
      </c>
    </row>
    <row r="589" spans="1:34" ht="25.5" hidden="1" customHeight="1">
      <c r="A589" s="85" t="s">
        <v>42</v>
      </c>
      <c r="B589" s="86"/>
      <c r="C589" s="83"/>
      <c r="D589" s="83"/>
      <c r="E589" s="83" t="s">
        <v>577</v>
      </c>
      <c r="F589" s="83" t="s">
        <v>43</v>
      </c>
      <c r="G589" s="126">
        <f>G590</f>
        <v>0</v>
      </c>
      <c r="AE589" s="126">
        <f>AE590</f>
        <v>0</v>
      </c>
    </row>
    <row r="590" spans="1:34" ht="12.75" hidden="1" customHeight="1">
      <c r="A590" s="85" t="s">
        <v>44</v>
      </c>
      <c r="B590" s="86"/>
      <c r="C590" s="83"/>
      <c r="D590" s="83"/>
      <c r="E590" s="83" t="s">
        <v>577</v>
      </c>
      <c r="F590" s="83" t="s">
        <v>45</v>
      </c>
      <c r="G590" s="126">
        <f>'Прилож 7'!H189</f>
        <v>0</v>
      </c>
      <c r="AE590" s="126">
        <f>'Прилож 7'!AF189</f>
        <v>0</v>
      </c>
    </row>
    <row r="591" spans="1:34" ht="25.5" hidden="1" customHeight="1">
      <c r="A591" s="85" t="s">
        <v>293</v>
      </c>
      <c r="B591" s="86">
        <v>757</v>
      </c>
      <c r="C591" s="83" t="s">
        <v>37</v>
      </c>
      <c r="D591" s="83" t="s">
        <v>114</v>
      </c>
      <c r="E591" s="83" t="s">
        <v>295</v>
      </c>
      <c r="F591" s="83"/>
      <c r="G591" s="66">
        <f>G592</f>
        <v>0</v>
      </c>
      <c r="AE591" s="66">
        <f>AE592</f>
        <v>0</v>
      </c>
    </row>
    <row r="592" spans="1:34" ht="25.5" hidden="1" customHeight="1">
      <c r="A592" s="85" t="s">
        <v>42</v>
      </c>
      <c r="B592" s="86">
        <v>757</v>
      </c>
      <c r="C592" s="83" t="s">
        <v>37</v>
      </c>
      <c r="D592" s="83" t="s">
        <v>114</v>
      </c>
      <c r="E592" s="83" t="s">
        <v>295</v>
      </c>
      <c r="F592" s="83" t="s">
        <v>43</v>
      </c>
      <c r="G592" s="66">
        <f>G593</f>
        <v>0</v>
      </c>
      <c r="AE592" s="66">
        <f>AE593</f>
        <v>0</v>
      </c>
      <c r="AH592" s="147"/>
    </row>
    <row r="593" spans="1:34" ht="19.5" hidden="1" customHeight="1">
      <c r="A593" s="85" t="s">
        <v>44</v>
      </c>
      <c r="B593" s="86">
        <v>757</v>
      </c>
      <c r="C593" s="83" t="s">
        <v>37</v>
      </c>
      <c r="D593" s="83" t="s">
        <v>114</v>
      </c>
      <c r="E593" s="83" t="s">
        <v>295</v>
      </c>
      <c r="F593" s="83" t="s">
        <v>45</v>
      </c>
      <c r="G593" s="66">
        <f>'Прилож 7'!H32</f>
        <v>0</v>
      </c>
      <c r="AE593" s="66">
        <f>'Прилож 7'!AF32</f>
        <v>0</v>
      </c>
    </row>
    <row r="594" spans="1:34" s="147" customFormat="1" ht="36.75" customHeight="1">
      <c r="A594" s="112" t="s">
        <v>232</v>
      </c>
      <c r="B594" s="98">
        <v>757</v>
      </c>
      <c r="C594" s="99" t="s">
        <v>118</v>
      </c>
      <c r="D594" s="99" t="s">
        <v>39</v>
      </c>
      <c r="E594" s="99" t="s">
        <v>456</v>
      </c>
      <c r="F594" s="99"/>
      <c r="G594" s="100">
        <f>G598+G609+G612+G625+G621+G606+G595+G628+G601+G631</f>
        <v>17715688.859999999</v>
      </c>
      <c r="H594" s="146"/>
      <c r="M594" s="146" t="e">
        <f>#REF!+#REF!</f>
        <v>#REF!</v>
      </c>
      <c r="N594" s="147">
        <v>14307014</v>
      </c>
      <c r="O594" s="147">
        <v>380000</v>
      </c>
      <c r="AE594" s="100">
        <f>AE598+AE609+AE612+AE625+AE621+AE606+AE595+AE628+AE601+AE631</f>
        <v>17715323.859999999</v>
      </c>
      <c r="AH594" s="70"/>
    </row>
    <row r="595" spans="1:34" ht="38.25">
      <c r="A595" s="85" t="s">
        <v>420</v>
      </c>
      <c r="B595" s="86">
        <v>792</v>
      </c>
      <c r="C595" s="83" t="s">
        <v>37</v>
      </c>
      <c r="D595" s="83" t="s">
        <v>114</v>
      </c>
      <c r="E595" s="83" t="s">
        <v>788</v>
      </c>
      <c r="F595" s="83"/>
      <c r="G595" s="66">
        <f>G596</f>
        <v>513832</v>
      </c>
      <c r="AE595" s="66">
        <f>AE596</f>
        <v>513832</v>
      </c>
    </row>
    <row r="596" spans="1:34" ht="38.25">
      <c r="A596" s="85" t="s">
        <v>42</v>
      </c>
      <c r="B596" s="86">
        <v>792</v>
      </c>
      <c r="C596" s="83" t="s">
        <v>37</v>
      </c>
      <c r="D596" s="83" t="s">
        <v>114</v>
      </c>
      <c r="E596" s="83" t="s">
        <v>788</v>
      </c>
      <c r="F596" s="83" t="s">
        <v>43</v>
      </c>
      <c r="G596" s="66">
        <f>G597</f>
        <v>513832</v>
      </c>
      <c r="AE596" s="66">
        <f>AE597</f>
        <v>513832</v>
      </c>
      <c r="AH596" s="119"/>
    </row>
    <row r="597" spans="1:34">
      <c r="A597" s="85" t="s">
        <v>44</v>
      </c>
      <c r="B597" s="86">
        <v>792</v>
      </c>
      <c r="C597" s="83" t="s">
        <v>37</v>
      </c>
      <c r="D597" s="83" t="s">
        <v>114</v>
      </c>
      <c r="E597" s="83" t="s">
        <v>788</v>
      </c>
      <c r="F597" s="83" t="s">
        <v>45</v>
      </c>
      <c r="G597" s="66">
        <f>'Прилож 7'!H46</f>
        <v>513832</v>
      </c>
      <c r="AE597" s="66">
        <v>513832</v>
      </c>
      <c r="AH597" s="119"/>
    </row>
    <row r="598" spans="1:34" s="119" customFormat="1" ht="25.5" hidden="1" customHeight="1">
      <c r="A598" s="127" t="s">
        <v>261</v>
      </c>
      <c r="B598" s="86">
        <v>757</v>
      </c>
      <c r="C598" s="83" t="s">
        <v>37</v>
      </c>
      <c r="D598" s="83" t="s">
        <v>114</v>
      </c>
      <c r="E598" s="83" t="s">
        <v>474</v>
      </c>
      <c r="F598" s="83"/>
      <c r="G598" s="66">
        <f>G599</f>
        <v>0</v>
      </c>
      <c r="H598" s="118"/>
      <c r="AE598" s="66">
        <f>AE599</f>
        <v>0</v>
      </c>
    </row>
    <row r="599" spans="1:34" s="119" customFormat="1" ht="25.5" hidden="1" customHeight="1">
      <c r="A599" s="85" t="s">
        <v>42</v>
      </c>
      <c r="B599" s="86">
        <v>757</v>
      </c>
      <c r="C599" s="83" t="s">
        <v>37</v>
      </c>
      <c r="D599" s="83" t="s">
        <v>114</v>
      </c>
      <c r="E599" s="83" t="s">
        <v>474</v>
      </c>
      <c r="F599" s="83" t="s">
        <v>43</v>
      </c>
      <c r="G599" s="66">
        <f>G600</f>
        <v>0</v>
      </c>
      <c r="H599" s="118"/>
      <c r="AE599" s="66">
        <f>AE600</f>
        <v>0</v>
      </c>
    </row>
    <row r="600" spans="1:34" s="119" customFormat="1" ht="12.75" hidden="1" customHeight="1">
      <c r="A600" s="85" t="s">
        <v>44</v>
      </c>
      <c r="B600" s="86">
        <v>757</v>
      </c>
      <c r="C600" s="83" t="s">
        <v>37</v>
      </c>
      <c r="D600" s="83" t="s">
        <v>114</v>
      </c>
      <c r="E600" s="83" t="s">
        <v>474</v>
      </c>
      <c r="F600" s="83" t="s">
        <v>45</v>
      </c>
      <c r="G600" s="66"/>
      <c r="H600" s="118"/>
      <c r="AE600" s="66"/>
    </row>
    <row r="601" spans="1:34" s="119" customFormat="1" ht="30" hidden="1" customHeight="1">
      <c r="A601" s="127" t="s">
        <v>717</v>
      </c>
      <c r="B601" s="86">
        <v>757</v>
      </c>
      <c r="C601" s="83" t="s">
        <v>37</v>
      </c>
      <c r="D601" s="83" t="s">
        <v>37</v>
      </c>
      <c r="E601" s="83" t="s">
        <v>716</v>
      </c>
      <c r="F601" s="83"/>
      <c r="G601" s="66">
        <f>G602</f>
        <v>0</v>
      </c>
      <c r="H601" s="118"/>
      <c r="AE601" s="66">
        <f>AE602</f>
        <v>0</v>
      </c>
    </row>
    <row r="602" spans="1:34" s="119" customFormat="1" ht="25.5" hidden="1" customHeight="1">
      <c r="A602" s="85" t="s">
        <v>42</v>
      </c>
      <c r="B602" s="86">
        <v>757</v>
      </c>
      <c r="C602" s="83" t="s">
        <v>37</v>
      </c>
      <c r="D602" s="83" t="s">
        <v>37</v>
      </c>
      <c r="E602" s="83" t="s">
        <v>716</v>
      </c>
      <c r="F602" s="83" t="s">
        <v>43</v>
      </c>
      <c r="G602" s="66">
        <f>G603</f>
        <v>0</v>
      </c>
      <c r="H602" s="118"/>
      <c r="AE602" s="66">
        <f>AE603</f>
        <v>0</v>
      </c>
    </row>
    <row r="603" spans="1:34" s="119" customFormat="1" ht="12.75" hidden="1" customHeight="1">
      <c r="A603" s="85" t="s">
        <v>44</v>
      </c>
      <c r="B603" s="86">
        <v>757</v>
      </c>
      <c r="C603" s="83" t="s">
        <v>37</v>
      </c>
      <c r="D603" s="83" t="s">
        <v>37</v>
      </c>
      <c r="E603" s="83" t="s">
        <v>716</v>
      </c>
      <c r="F603" s="83" t="s">
        <v>45</v>
      </c>
      <c r="G603" s="66"/>
      <c r="H603" s="118"/>
      <c r="AE603" s="66"/>
    </row>
    <row r="604" spans="1:34" s="119" customFormat="1" ht="12.75" hidden="1" customHeight="1">
      <c r="A604" s="85"/>
      <c r="B604" s="86"/>
      <c r="C604" s="83"/>
      <c r="D604" s="83"/>
      <c r="E604" s="83"/>
      <c r="F604" s="83"/>
      <c r="G604" s="66"/>
      <c r="H604" s="118"/>
      <c r="AE604" s="66"/>
      <c r="AH604" s="70"/>
    </row>
    <row r="605" spans="1:34" s="119" customFormat="1" ht="12.75" hidden="1" customHeight="1">
      <c r="A605" s="85"/>
      <c r="B605" s="86"/>
      <c r="C605" s="83"/>
      <c r="D605" s="83"/>
      <c r="E605" s="83"/>
      <c r="F605" s="83"/>
      <c r="G605" s="66"/>
      <c r="H605" s="118"/>
      <c r="AE605" s="66"/>
      <c r="AH605" s="70"/>
    </row>
    <row r="606" spans="1:34" ht="78.75" customHeight="1">
      <c r="A606" s="85" t="s">
        <v>574</v>
      </c>
      <c r="B606" s="86">
        <v>757</v>
      </c>
      <c r="C606" s="83" t="s">
        <v>37</v>
      </c>
      <c r="D606" s="83" t="s">
        <v>114</v>
      </c>
      <c r="E606" s="83" t="s">
        <v>789</v>
      </c>
      <c r="F606" s="83"/>
      <c r="G606" s="66">
        <f>G607</f>
        <v>726900</v>
      </c>
      <c r="AE606" s="66">
        <f>AE607</f>
        <v>726900</v>
      </c>
    </row>
    <row r="607" spans="1:34" ht="32.25" customHeight="1">
      <c r="A607" s="85" t="s">
        <v>42</v>
      </c>
      <c r="B607" s="86">
        <v>757</v>
      </c>
      <c r="C607" s="83" t="s">
        <v>37</v>
      </c>
      <c r="D607" s="83" t="s">
        <v>114</v>
      </c>
      <c r="E607" s="83" t="s">
        <v>789</v>
      </c>
      <c r="F607" s="83" t="s">
        <v>43</v>
      </c>
      <c r="G607" s="66">
        <f>G608</f>
        <v>726900</v>
      </c>
      <c r="AE607" s="66">
        <f>AE608</f>
        <v>726900</v>
      </c>
      <c r="AH607" s="119"/>
    </row>
    <row r="608" spans="1:34" ht="19.5" customHeight="1">
      <c r="A608" s="85" t="s">
        <v>44</v>
      </c>
      <c r="B608" s="86">
        <v>757</v>
      </c>
      <c r="C608" s="83" t="s">
        <v>37</v>
      </c>
      <c r="D608" s="83" t="s">
        <v>114</v>
      </c>
      <c r="E608" s="83" t="s">
        <v>789</v>
      </c>
      <c r="F608" s="83" t="s">
        <v>45</v>
      </c>
      <c r="G608" s="66">
        <f>'Прилож 7'!G59</f>
        <v>726900</v>
      </c>
      <c r="AE608" s="66">
        <v>726900</v>
      </c>
      <c r="AH608" s="119"/>
    </row>
    <row r="609" spans="1:34" s="119" customFormat="1" ht="61.5" hidden="1" customHeight="1">
      <c r="A609" s="127" t="s">
        <v>742</v>
      </c>
      <c r="B609" s="86">
        <v>757</v>
      </c>
      <c r="C609" s="83" t="s">
        <v>37</v>
      </c>
      <c r="D609" s="83" t="s">
        <v>114</v>
      </c>
      <c r="E609" s="83" t="s">
        <v>716</v>
      </c>
      <c r="F609" s="83"/>
      <c r="G609" s="66">
        <f>G610</f>
        <v>0</v>
      </c>
      <c r="H609" s="118"/>
      <c r="AE609" s="66">
        <f>AE610</f>
        <v>0</v>
      </c>
    </row>
    <row r="610" spans="1:34" s="119" customFormat="1" ht="25.5" hidden="1" customHeight="1">
      <c r="A610" s="85" t="s">
        <v>42</v>
      </c>
      <c r="B610" s="86">
        <v>757</v>
      </c>
      <c r="C610" s="83" t="s">
        <v>37</v>
      </c>
      <c r="D610" s="83" t="s">
        <v>114</v>
      </c>
      <c r="E610" s="83" t="s">
        <v>716</v>
      </c>
      <c r="F610" s="83" t="s">
        <v>43</v>
      </c>
      <c r="G610" s="66">
        <f>G611</f>
        <v>0</v>
      </c>
      <c r="H610" s="118"/>
      <c r="AE610" s="66">
        <f>AE611</f>
        <v>0</v>
      </c>
      <c r="AH610" s="145"/>
    </row>
    <row r="611" spans="1:34" s="119" customFormat="1" ht="12.75" hidden="1" customHeight="1">
      <c r="A611" s="85" t="s">
        <v>44</v>
      </c>
      <c r="B611" s="86">
        <v>757</v>
      </c>
      <c r="C611" s="83" t="s">
        <v>37</v>
      </c>
      <c r="D611" s="83" t="s">
        <v>114</v>
      </c>
      <c r="E611" s="83" t="s">
        <v>716</v>
      </c>
      <c r="F611" s="83" t="s">
        <v>45</v>
      </c>
      <c r="G611" s="66"/>
      <c r="H611" s="118"/>
      <c r="AE611" s="66"/>
      <c r="AH611" s="145"/>
    </row>
    <row r="612" spans="1:34" s="145" customFormat="1" ht="27.75" customHeight="1">
      <c r="A612" s="113" t="s">
        <v>119</v>
      </c>
      <c r="B612" s="86">
        <v>757</v>
      </c>
      <c r="C612" s="83" t="s">
        <v>118</v>
      </c>
      <c r="D612" s="83" t="s">
        <v>39</v>
      </c>
      <c r="E612" s="83" t="s">
        <v>472</v>
      </c>
      <c r="F612" s="83"/>
      <c r="G612" s="66">
        <f>G617+G613+G615+G619</f>
        <v>384050.57</v>
      </c>
      <c r="H612" s="144"/>
      <c r="AE612" s="66">
        <f>AE617+AE613+AE615+AE619</f>
        <v>383685.57</v>
      </c>
    </row>
    <row r="613" spans="1:34" s="145" customFormat="1" ht="24.75" hidden="1" customHeight="1">
      <c r="A613" s="85" t="s">
        <v>97</v>
      </c>
      <c r="B613" s="86">
        <v>757</v>
      </c>
      <c r="C613" s="83" t="s">
        <v>118</v>
      </c>
      <c r="D613" s="83" t="s">
        <v>39</v>
      </c>
      <c r="E613" s="83" t="s">
        <v>472</v>
      </c>
      <c r="F613" s="83" t="s">
        <v>100</v>
      </c>
      <c r="G613" s="66">
        <f>G614</f>
        <v>0</v>
      </c>
      <c r="H613" s="144"/>
      <c r="AE613" s="66">
        <f>AE614</f>
        <v>0</v>
      </c>
      <c r="AH613" s="88"/>
    </row>
    <row r="614" spans="1:34" s="145" customFormat="1" ht="53.25" hidden="1" customHeight="1">
      <c r="A614" s="113" t="s">
        <v>120</v>
      </c>
      <c r="B614" s="86">
        <v>757</v>
      </c>
      <c r="C614" s="83" t="s">
        <v>118</v>
      </c>
      <c r="D614" s="83" t="s">
        <v>39</v>
      </c>
      <c r="E614" s="83" t="s">
        <v>472</v>
      </c>
      <c r="F614" s="83" t="s">
        <v>121</v>
      </c>
      <c r="G614" s="66"/>
      <c r="H614" s="144"/>
      <c r="AE614" s="66"/>
      <c r="AH614" s="88"/>
    </row>
    <row r="615" spans="1:34" s="88" customFormat="1" ht="76.5">
      <c r="A615" s="85" t="s">
        <v>96</v>
      </c>
      <c r="B615" s="86">
        <v>757</v>
      </c>
      <c r="C615" s="83" t="s">
        <v>74</v>
      </c>
      <c r="D615" s="83" t="s">
        <v>93</v>
      </c>
      <c r="E615" s="83" t="s">
        <v>472</v>
      </c>
      <c r="F615" s="83" t="s">
        <v>99</v>
      </c>
      <c r="G615" s="66">
        <f>G616</f>
        <v>65000</v>
      </c>
      <c r="H615" s="87"/>
      <c r="AE615" s="66">
        <f>AE616</f>
        <v>65000</v>
      </c>
    </row>
    <row r="616" spans="1:34" s="88" customFormat="1" ht="25.5">
      <c r="A616" s="85" t="s">
        <v>97</v>
      </c>
      <c r="B616" s="86">
        <v>757</v>
      </c>
      <c r="C616" s="83" t="s">
        <v>74</v>
      </c>
      <c r="D616" s="83" t="s">
        <v>93</v>
      </c>
      <c r="E616" s="83" t="s">
        <v>472</v>
      </c>
      <c r="F616" s="83" t="s">
        <v>100</v>
      </c>
      <c r="G616" s="66">
        <f>'Прилож 7'!G286</f>
        <v>65000</v>
      </c>
      <c r="H616" s="87"/>
      <c r="AE616" s="66">
        <v>65000</v>
      </c>
    </row>
    <row r="617" spans="1:34" s="88" customFormat="1" ht="28.5" customHeight="1">
      <c r="A617" s="85" t="s">
        <v>51</v>
      </c>
      <c r="B617" s="86">
        <v>757</v>
      </c>
      <c r="C617" s="83" t="s">
        <v>118</v>
      </c>
      <c r="D617" s="83" t="s">
        <v>39</v>
      </c>
      <c r="E617" s="83" t="s">
        <v>472</v>
      </c>
      <c r="F617" s="83" t="s">
        <v>52</v>
      </c>
      <c r="G617" s="66">
        <f>G618</f>
        <v>315050.57</v>
      </c>
      <c r="H617" s="87"/>
      <c r="AE617" s="66">
        <f>AE618</f>
        <v>314685.57</v>
      </c>
    </row>
    <row r="618" spans="1:34" s="88" customFormat="1" ht="38.25">
      <c r="A618" s="85" t="s">
        <v>53</v>
      </c>
      <c r="B618" s="86">
        <v>757</v>
      </c>
      <c r="C618" s="83" t="s">
        <v>118</v>
      </c>
      <c r="D618" s="83" t="s">
        <v>39</v>
      </c>
      <c r="E618" s="83" t="s">
        <v>472</v>
      </c>
      <c r="F618" s="83" t="s">
        <v>54</v>
      </c>
      <c r="G618" s="66">
        <f>'Прилож 7'!G288</f>
        <v>315050.57</v>
      </c>
      <c r="H618" s="87"/>
      <c r="AE618" s="66">
        <v>314685.57</v>
      </c>
    </row>
    <row r="619" spans="1:34" s="88" customFormat="1">
      <c r="A619" s="85" t="s">
        <v>104</v>
      </c>
      <c r="B619" s="86">
        <v>757</v>
      </c>
      <c r="C619" s="83" t="s">
        <v>118</v>
      </c>
      <c r="D619" s="83" t="s">
        <v>39</v>
      </c>
      <c r="E619" s="83" t="s">
        <v>472</v>
      </c>
      <c r="F619" s="83" t="s">
        <v>105</v>
      </c>
      <c r="G619" s="66">
        <f>G620</f>
        <v>4000</v>
      </c>
      <c r="H619" s="87"/>
      <c r="AE619" s="66">
        <f>AE620</f>
        <v>4000</v>
      </c>
      <c r="AH619" s="70"/>
    </row>
    <row r="620" spans="1:34" s="88" customFormat="1">
      <c r="A620" s="85" t="s">
        <v>107</v>
      </c>
      <c r="B620" s="86">
        <v>757</v>
      </c>
      <c r="C620" s="83" t="s">
        <v>118</v>
      </c>
      <c r="D620" s="83" t="s">
        <v>39</v>
      </c>
      <c r="E620" s="83" t="s">
        <v>472</v>
      </c>
      <c r="F620" s="83" t="s">
        <v>108</v>
      </c>
      <c r="G620" s="66">
        <f>'Прилож 7'!G290</f>
        <v>4000</v>
      </c>
      <c r="H620" s="87"/>
      <c r="AE620" s="66">
        <v>4000</v>
      </c>
      <c r="AH620" s="70"/>
    </row>
    <row r="621" spans="1:34" ht="30.75" hidden="1" customHeight="1">
      <c r="A621" s="138" t="s">
        <v>426</v>
      </c>
      <c r="B621" s="86">
        <v>757</v>
      </c>
      <c r="C621" s="83" t="s">
        <v>37</v>
      </c>
      <c r="D621" s="83" t="s">
        <v>114</v>
      </c>
      <c r="E621" s="83" t="s">
        <v>3</v>
      </c>
      <c r="F621" s="86"/>
      <c r="G621" s="126">
        <f>G623</f>
        <v>0</v>
      </c>
      <c r="AE621" s="126">
        <f>AE623</f>
        <v>0</v>
      </c>
    </row>
    <row r="622" spans="1:34" ht="63.75" hidden="1" customHeight="1">
      <c r="A622" s="85" t="s">
        <v>58</v>
      </c>
      <c r="B622" s="86">
        <v>757</v>
      </c>
      <c r="C622" s="83" t="s">
        <v>37</v>
      </c>
      <c r="D622" s="83" t="s">
        <v>114</v>
      </c>
      <c r="E622" s="83" t="s">
        <v>59</v>
      </c>
      <c r="F622" s="83"/>
      <c r="G622" s="66">
        <f>G623</f>
        <v>0</v>
      </c>
      <c r="AE622" s="66">
        <f>AE623</f>
        <v>0</v>
      </c>
    </row>
    <row r="623" spans="1:34" ht="25.5" hidden="1" customHeight="1">
      <c r="A623" s="85" t="s">
        <v>42</v>
      </c>
      <c r="B623" s="86">
        <v>757</v>
      </c>
      <c r="C623" s="83" t="s">
        <v>37</v>
      </c>
      <c r="D623" s="83" t="s">
        <v>114</v>
      </c>
      <c r="E623" s="83" t="s">
        <v>59</v>
      </c>
      <c r="F623" s="83" t="s">
        <v>43</v>
      </c>
      <c r="G623" s="66">
        <f>G624</f>
        <v>0</v>
      </c>
      <c r="AE623" s="66">
        <f>AE624</f>
        <v>0</v>
      </c>
    </row>
    <row r="624" spans="1:34" ht="19.5" hidden="1" customHeight="1">
      <c r="A624" s="85" t="s">
        <v>44</v>
      </c>
      <c r="B624" s="86">
        <v>757</v>
      </c>
      <c r="C624" s="83" t="s">
        <v>37</v>
      </c>
      <c r="D624" s="83" t="s">
        <v>114</v>
      </c>
      <c r="E624" s="83" t="s">
        <v>59</v>
      </c>
      <c r="F624" s="83" t="s">
        <v>45</v>
      </c>
      <c r="G624" s="66">
        <f>'Прилож 7'!H50</f>
        <v>0</v>
      </c>
      <c r="AE624" s="66">
        <f>'Прилож 7'!AF50</f>
        <v>0</v>
      </c>
    </row>
    <row r="625" spans="1:34" ht="46.5" customHeight="1">
      <c r="A625" s="85" t="s">
        <v>233</v>
      </c>
      <c r="B625" s="86">
        <v>757</v>
      </c>
      <c r="C625" s="83" t="s">
        <v>37</v>
      </c>
      <c r="D625" s="83" t="s">
        <v>39</v>
      </c>
      <c r="E625" s="83" t="s">
        <v>457</v>
      </c>
      <c r="F625" s="86"/>
      <c r="G625" s="66">
        <f>G626</f>
        <v>16079186.289999999</v>
      </c>
      <c r="AE625" s="66">
        <f>AE626</f>
        <v>16079186.289999999</v>
      </c>
    </row>
    <row r="626" spans="1:34" ht="38.25">
      <c r="A626" s="85" t="s">
        <v>42</v>
      </c>
      <c r="B626" s="86">
        <v>757</v>
      </c>
      <c r="C626" s="83" t="s">
        <v>37</v>
      </c>
      <c r="D626" s="83" t="s">
        <v>39</v>
      </c>
      <c r="E626" s="83" t="s">
        <v>457</v>
      </c>
      <c r="F626" s="86">
        <v>600</v>
      </c>
      <c r="G626" s="66">
        <f>G627</f>
        <v>16079186.289999999</v>
      </c>
      <c r="AE626" s="66">
        <f>AE627</f>
        <v>16079186.289999999</v>
      </c>
    </row>
    <row r="627" spans="1:34">
      <c r="A627" s="85" t="s">
        <v>44</v>
      </c>
      <c r="B627" s="86">
        <v>757</v>
      </c>
      <c r="C627" s="83" t="s">
        <v>37</v>
      </c>
      <c r="D627" s="83" t="s">
        <v>39</v>
      </c>
      <c r="E627" s="83" t="s">
        <v>457</v>
      </c>
      <c r="F627" s="86">
        <v>610</v>
      </c>
      <c r="G627" s="66">
        <f>'Прилож 7'!H53</f>
        <v>16079186.289999999</v>
      </c>
      <c r="AE627" s="66">
        <v>16079186.289999999</v>
      </c>
    </row>
    <row r="628" spans="1:34" ht="25.5" hidden="1" customHeight="1">
      <c r="A628" s="85" t="s">
        <v>293</v>
      </c>
      <c r="B628" s="86">
        <v>757</v>
      </c>
      <c r="C628" s="83" t="s">
        <v>37</v>
      </c>
      <c r="D628" s="83" t="s">
        <v>114</v>
      </c>
      <c r="E628" s="83" t="s">
        <v>296</v>
      </c>
      <c r="F628" s="83"/>
      <c r="G628" s="66">
        <f>G629</f>
        <v>0</v>
      </c>
      <c r="AE628" s="66">
        <f>AE629</f>
        <v>0</v>
      </c>
    </row>
    <row r="629" spans="1:34" ht="25.5" hidden="1" customHeight="1">
      <c r="A629" s="85" t="s">
        <v>42</v>
      </c>
      <c r="B629" s="86">
        <v>757</v>
      </c>
      <c r="C629" s="83" t="s">
        <v>37</v>
      </c>
      <c r="D629" s="83" t="s">
        <v>114</v>
      </c>
      <c r="E629" s="83" t="s">
        <v>296</v>
      </c>
      <c r="F629" s="83" t="s">
        <v>43</v>
      </c>
      <c r="G629" s="66">
        <f>G630</f>
        <v>0</v>
      </c>
      <c r="AE629" s="66">
        <f>AE630</f>
        <v>0</v>
      </c>
      <c r="AH629" s="110"/>
    </row>
    <row r="630" spans="1:34" ht="19.5" hidden="1" customHeight="1">
      <c r="A630" s="85" t="s">
        <v>44</v>
      </c>
      <c r="B630" s="86">
        <v>757</v>
      </c>
      <c r="C630" s="83" t="s">
        <v>37</v>
      </c>
      <c r="D630" s="83" t="s">
        <v>114</v>
      </c>
      <c r="E630" s="83" t="s">
        <v>296</v>
      </c>
      <c r="F630" s="83" t="s">
        <v>45</v>
      </c>
      <c r="G630" s="66">
        <f>'Прилож 7'!H56</f>
        <v>0</v>
      </c>
      <c r="AE630" s="66">
        <f>'Прилож 7'!AF56</f>
        <v>0</v>
      </c>
    </row>
    <row r="631" spans="1:34" ht="29.25" customHeight="1">
      <c r="A631" s="113" t="s">
        <v>397</v>
      </c>
      <c r="B631" s="86"/>
      <c r="C631" s="83"/>
      <c r="D631" s="83"/>
      <c r="E631" s="83" t="s">
        <v>841</v>
      </c>
      <c r="F631" s="83"/>
      <c r="G631" s="66">
        <f>G632</f>
        <v>11720</v>
      </c>
      <c r="AE631" s="66">
        <f>AE632</f>
        <v>11720</v>
      </c>
    </row>
    <row r="632" spans="1:34" ht="32.25" customHeight="1">
      <c r="A632" s="85" t="s">
        <v>51</v>
      </c>
      <c r="B632" s="86"/>
      <c r="C632" s="83"/>
      <c r="D632" s="83"/>
      <c r="E632" s="83" t="s">
        <v>841</v>
      </c>
      <c r="F632" s="83" t="s">
        <v>52</v>
      </c>
      <c r="G632" s="66">
        <f>G633</f>
        <v>11720</v>
      </c>
      <c r="AE632" s="66">
        <f>AE633</f>
        <v>11720</v>
      </c>
    </row>
    <row r="633" spans="1:34" ht="35.25" customHeight="1">
      <c r="A633" s="85" t="s">
        <v>53</v>
      </c>
      <c r="B633" s="86"/>
      <c r="C633" s="83"/>
      <c r="D633" s="83"/>
      <c r="E633" s="83" t="s">
        <v>841</v>
      </c>
      <c r="F633" s="83" t="s">
        <v>54</v>
      </c>
      <c r="G633" s="66">
        <v>11720</v>
      </c>
      <c r="AE633" s="66">
        <v>11720</v>
      </c>
    </row>
    <row r="634" spans="1:34" s="110" customFormat="1" ht="51.75" customHeight="1">
      <c r="A634" s="97" t="s">
        <v>191</v>
      </c>
      <c r="B634" s="98">
        <v>793</v>
      </c>
      <c r="C634" s="99" t="s">
        <v>93</v>
      </c>
      <c r="D634" s="99" t="s">
        <v>145</v>
      </c>
      <c r="E634" s="98" t="s">
        <v>555</v>
      </c>
      <c r="F634" s="98"/>
      <c r="G634" s="100">
        <f>G635+G639+G642</f>
        <v>1971412.98</v>
      </c>
      <c r="H634" s="109"/>
      <c r="AE634" s="100">
        <f>AE635+AE639+AE642</f>
        <v>1971412.98</v>
      </c>
      <c r="AH634" s="70"/>
    </row>
    <row r="635" spans="1:34" ht="36" hidden="1" customHeight="1">
      <c r="A635" s="85" t="s">
        <v>236</v>
      </c>
      <c r="B635" s="86">
        <v>793</v>
      </c>
      <c r="C635" s="83" t="s">
        <v>93</v>
      </c>
      <c r="D635" s="83" t="s">
        <v>145</v>
      </c>
      <c r="E635" s="86" t="s">
        <v>555</v>
      </c>
      <c r="F635" s="86"/>
      <c r="G635" s="66">
        <f>G636</f>
        <v>120000</v>
      </c>
      <c r="AE635" s="66">
        <f>AE636</f>
        <v>120000</v>
      </c>
    </row>
    <row r="636" spans="1:34" ht="39" customHeight="1">
      <c r="A636" s="85" t="s">
        <v>778</v>
      </c>
      <c r="B636" s="86">
        <v>793</v>
      </c>
      <c r="C636" s="83" t="s">
        <v>93</v>
      </c>
      <c r="D636" s="83" t="s">
        <v>145</v>
      </c>
      <c r="E636" s="86" t="s">
        <v>556</v>
      </c>
      <c r="F636" s="86"/>
      <c r="G636" s="66">
        <f>G637</f>
        <v>120000</v>
      </c>
      <c r="AE636" s="66">
        <f>AE637</f>
        <v>120000</v>
      </c>
    </row>
    <row r="637" spans="1:34" ht="27.75" customHeight="1">
      <c r="A637" s="85" t="s">
        <v>684</v>
      </c>
      <c r="B637" s="86">
        <v>793</v>
      </c>
      <c r="C637" s="83" t="s">
        <v>93</v>
      </c>
      <c r="D637" s="83" t="s">
        <v>145</v>
      </c>
      <c r="E637" s="86" t="s">
        <v>556</v>
      </c>
      <c r="F637" s="86">
        <v>200</v>
      </c>
      <c r="G637" s="66">
        <f>G638</f>
        <v>120000</v>
      </c>
      <c r="AE637" s="66">
        <f>AE638</f>
        <v>120000</v>
      </c>
    </row>
    <row r="638" spans="1:34" ht="27.75" customHeight="1">
      <c r="A638" s="85" t="s">
        <v>53</v>
      </c>
      <c r="B638" s="86">
        <v>793</v>
      </c>
      <c r="C638" s="83" t="s">
        <v>93</v>
      </c>
      <c r="D638" s="83" t="s">
        <v>145</v>
      </c>
      <c r="E638" s="86" t="s">
        <v>556</v>
      </c>
      <c r="F638" s="86">
        <v>240</v>
      </c>
      <c r="G638" s="66">
        <f>'Прилож 7'!H860</f>
        <v>120000</v>
      </c>
      <c r="AE638" s="66">
        <v>120000</v>
      </c>
    </row>
    <row r="639" spans="1:34" ht="66" customHeight="1">
      <c r="A639" s="85" t="s">
        <v>829</v>
      </c>
      <c r="B639" s="86">
        <v>793</v>
      </c>
      <c r="C639" s="83" t="s">
        <v>93</v>
      </c>
      <c r="D639" s="83" t="s">
        <v>145</v>
      </c>
      <c r="E639" s="86" t="s">
        <v>828</v>
      </c>
      <c r="F639" s="86"/>
      <c r="G639" s="66">
        <f>G640</f>
        <v>1328150.6200000001</v>
      </c>
      <c r="AE639" s="66">
        <f>AE640</f>
        <v>1328150.6200000001</v>
      </c>
    </row>
    <row r="640" spans="1:34" ht="17.25" customHeight="1">
      <c r="A640" s="85" t="s">
        <v>380</v>
      </c>
      <c r="B640" s="86">
        <v>793</v>
      </c>
      <c r="C640" s="83" t="s">
        <v>93</v>
      </c>
      <c r="D640" s="83" t="s">
        <v>145</v>
      </c>
      <c r="E640" s="86" t="s">
        <v>828</v>
      </c>
      <c r="F640" s="86">
        <v>500</v>
      </c>
      <c r="G640" s="66">
        <f>G641</f>
        <v>1328150.6200000001</v>
      </c>
      <c r="AE640" s="66">
        <f>AE641</f>
        <v>1328150.6200000001</v>
      </c>
    </row>
    <row r="641" spans="1:34">
      <c r="A641" s="85" t="s">
        <v>398</v>
      </c>
      <c r="B641" s="86">
        <v>793</v>
      </c>
      <c r="C641" s="83" t="s">
        <v>93</v>
      </c>
      <c r="D641" s="83" t="s">
        <v>145</v>
      </c>
      <c r="E641" s="86" t="s">
        <v>828</v>
      </c>
      <c r="F641" s="86">
        <v>520</v>
      </c>
      <c r="G641" s="66">
        <f>'Прилож 7'!H863</f>
        <v>1328150.6200000001</v>
      </c>
      <c r="AE641" s="66">
        <v>1328150.6200000001</v>
      </c>
    </row>
    <row r="642" spans="1:34" ht="38.25">
      <c r="A642" s="85" t="s">
        <v>831</v>
      </c>
      <c r="B642" s="86">
        <v>793</v>
      </c>
      <c r="C642" s="83" t="s">
        <v>93</v>
      </c>
      <c r="D642" s="83" t="s">
        <v>145</v>
      </c>
      <c r="E642" s="86" t="s">
        <v>830</v>
      </c>
      <c r="F642" s="86"/>
      <c r="G642" s="66">
        <f>G643</f>
        <v>523262.36</v>
      </c>
      <c r="AE642" s="66">
        <f>AE643</f>
        <v>523262.36</v>
      </c>
    </row>
    <row r="643" spans="1:34" ht="20.25" customHeight="1">
      <c r="A643" s="85" t="s">
        <v>380</v>
      </c>
      <c r="B643" s="86">
        <v>793</v>
      </c>
      <c r="C643" s="83" t="s">
        <v>93</v>
      </c>
      <c r="D643" s="83" t="s">
        <v>145</v>
      </c>
      <c r="E643" s="86" t="s">
        <v>830</v>
      </c>
      <c r="F643" s="86">
        <v>500</v>
      </c>
      <c r="G643" s="66">
        <f>G644</f>
        <v>523262.36</v>
      </c>
      <c r="AE643" s="66">
        <f>AE644</f>
        <v>523262.36</v>
      </c>
      <c r="AH643" s="115"/>
    </row>
    <row r="644" spans="1:34" ht="18.75" customHeight="1">
      <c r="A644" s="85" t="s">
        <v>398</v>
      </c>
      <c r="B644" s="86">
        <v>793</v>
      </c>
      <c r="C644" s="83" t="s">
        <v>93</v>
      </c>
      <c r="D644" s="83" t="s">
        <v>145</v>
      </c>
      <c r="E644" s="86" t="s">
        <v>830</v>
      </c>
      <c r="F644" s="86">
        <v>520</v>
      </c>
      <c r="G644" s="66">
        <f>'Прилож 7'!H866</f>
        <v>523262.36</v>
      </c>
      <c r="AE644" s="66">
        <v>523262.36</v>
      </c>
      <c r="AH644" s="119"/>
    </row>
    <row r="645" spans="1:34" s="115" customFormat="1" ht="35.25" customHeight="1">
      <c r="A645" s="97" t="s">
        <v>49</v>
      </c>
      <c r="B645" s="98">
        <v>757</v>
      </c>
      <c r="C645" s="99" t="s">
        <v>37</v>
      </c>
      <c r="D645" s="99" t="s">
        <v>37</v>
      </c>
      <c r="E645" s="99" t="s">
        <v>459</v>
      </c>
      <c r="F645" s="99"/>
      <c r="G645" s="100">
        <f>G656+G646+G653+G681+G686</f>
        <v>650980</v>
      </c>
      <c r="H645" s="114"/>
      <c r="M645" s="114">
        <f>G665</f>
        <v>0</v>
      </c>
      <c r="N645" s="115">
        <v>22000</v>
      </c>
      <c r="AE645" s="100">
        <f>AE656+AE646+AE653+AE681+AE686</f>
        <v>650979</v>
      </c>
      <c r="AH645" s="119"/>
    </row>
    <row r="646" spans="1:34" s="119" customFormat="1" ht="38.25" hidden="1" customHeight="1">
      <c r="A646" s="85" t="s">
        <v>538</v>
      </c>
      <c r="B646" s="86">
        <v>757</v>
      </c>
      <c r="C646" s="83" t="s">
        <v>37</v>
      </c>
      <c r="D646" s="83" t="s">
        <v>37</v>
      </c>
      <c r="E646" s="83" t="s">
        <v>169</v>
      </c>
      <c r="F646" s="83"/>
      <c r="G646" s="66">
        <f>G647+G649+G651</f>
        <v>0</v>
      </c>
      <c r="H646" s="118"/>
      <c r="AE646" s="66">
        <f>AE647+AE649+AE651</f>
        <v>0</v>
      </c>
    </row>
    <row r="647" spans="1:34" s="119" customFormat="1" ht="25.5" hidden="1" customHeight="1">
      <c r="A647" s="85" t="s">
        <v>51</v>
      </c>
      <c r="B647" s="86">
        <v>757</v>
      </c>
      <c r="C647" s="83" t="s">
        <v>37</v>
      </c>
      <c r="D647" s="83" t="s">
        <v>37</v>
      </c>
      <c r="E647" s="83" t="s">
        <v>169</v>
      </c>
      <c r="F647" s="83" t="s">
        <v>52</v>
      </c>
      <c r="G647" s="66">
        <f>G648</f>
        <v>0</v>
      </c>
      <c r="H647" s="118"/>
      <c r="AE647" s="66">
        <f>AE648</f>
        <v>0</v>
      </c>
      <c r="AH647" s="73"/>
    </row>
    <row r="648" spans="1:34" s="119" customFormat="1" ht="25.5" hidden="1" customHeight="1">
      <c r="A648" s="85" t="s">
        <v>53</v>
      </c>
      <c r="B648" s="86">
        <v>757</v>
      </c>
      <c r="C648" s="83" t="s">
        <v>37</v>
      </c>
      <c r="D648" s="83" t="s">
        <v>37</v>
      </c>
      <c r="E648" s="83" t="s">
        <v>169</v>
      </c>
      <c r="F648" s="83" t="s">
        <v>54</v>
      </c>
      <c r="G648" s="66">
        <f>'Прилож 7'!H76</f>
        <v>0</v>
      </c>
      <c r="H648" s="118"/>
      <c r="AE648" s="66">
        <f>'Прилож 7'!AF76</f>
        <v>0</v>
      </c>
      <c r="AH648" s="73"/>
    </row>
    <row r="649" spans="1:34" s="73" customFormat="1" ht="12.75" hidden="1" customHeight="1">
      <c r="A649" s="85" t="s">
        <v>380</v>
      </c>
      <c r="B649" s="86">
        <v>757</v>
      </c>
      <c r="C649" s="83" t="s">
        <v>37</v>
      </c>
      <c r="D649" s="83" t="s">
        <v>37</v>
      </c>
      <c r="E649" s="83" t="s">
        <v>169</v>
      </c>
      <c r="F649" s="83" t="s">
        <v>381</v>
      </c>
      <c r="G649" s="66">
        <f>G650</f>
        <v>0</v>
      </c>
      <c r="H649" s="72"/>
      <c r="AE649" s="66">
        <f>AE650</f>
        <v>0</v>
      </c>
      <c r="AH649" s="119"/>
    </row>
    <row r="650" spans="1:34" s="73" customFormat="1" ht="12.75" hidden="1" customHeight="1">
      <c r="A650" s="85" t="s">
        <v>398</v>
      </c>
      <c r="B650" s="86">
        <v>757</v>
      </c>
      <c r="C650" s="83" t="s">
        <v>37</v>
      </c>
      <c r="D650" s="83" t="s">
        <v>37</v>
      </c>
      <c r="E650" s="83" t="s">
        <v>169</v>
      </c>
      <c r="F650" s="83" t="s">
        <v>399</v>
      </c>
      <c r="G650" s="66">
        <f>'Прилож 7'!H78</f>
        <v>0</v>
      </c>
      <c r="H650" s="72"/>
      <c r="AE650" s="66">
        <f>'Прилож 7'!AF78</f>
        <v>0</v>
      </c>
      <c r="AH650" s="119"/>
    </row>
    <row r="651" spans="1:34" s="119" customFormat="1" ht="25.5" hidden="1" customHeight="1">
      <c r="A651" s="85" t="s">
        <v>42</v>
      </c>
      <c r="B651" s="86">
        <v>757</v>
      </c>
      <c r="C651" s="83" t="s">
        <v>37</v>
      </c>
      <c r="D651" s="83" t="s">
        <v>37</v>
      </c>
      <c r="E651" s="83" t="s">
        <v>169</v>
      </c>
      <c r="F651" s="83" t="s">
        <v>43</v>
      </c>
      <c r="G651" s="66">
        <f>G652</f>
        <v>0</v>
      </c>
      <c r="H651" s="118"/>
      <c r="AE651" s="66">
        <f>AE652</f>
        <v>0</v>
      </c>
      <c r="AH651" s="73"/>
    </row>
    <row r="652" spans="1:34" s="119" customFormat="1" ht="12.75" hidden="1" customHeight="1">
      <c r="A652" s="85" t="s">
        <v>44</v>
      </c>
      <c r="B652" s="86">
        <v>757</v>
      </c>
      <c r="C652" s="83" t="s">
        <v>37</v>
      </c>
      <c r="D652" s="83" t="s">
        <v>37</v>
      </c>
      <c r="E652" s="83" t="s">
        <v>169</v>
      </c>
      <c r="F652" s="83" t="s">
        <v>45</v>
      </c>
      <c r="G652" s="66">
        <f>'Прилож 7'!H80</f>
        <v>0</v>
      </c>
      <c r="H652" s="118"/>
      <c r="AE652" s="66">
        <f>'Прилож 7'!AF80</f>
        <v>0</v>
      </c>
    </row>
    <row r="653" spans="1:34" s="73" customFormat="1" ht="38.25" hidden="1" customHeight="1">
      <c r="A653" s="85" t="s">
        <v>239</v>
      </c>
      <c r="B653" s="86">
        <v>757</v>
      </c>
      <c r="C653" s="83" t="s">
        <v>37</v>
      </c>
      <c r="D653" s="83" t="s">
        <v>37</v>
      </c>
      <c r="E653" s="83" t="s">
        <v>238</v>
      </c>
      <c r="F653" s="83"/>
      <c r="G653" s="66">
        <f>G654</f>
        <v>0</v>
      </c>
      <c r="H653" s="72"/>
      <c r="AE653" s="66">
        <f>AE654</f>
        <v>0</v>
      </c>
      <c r="AH653" s="119"/>
    </row>
    <row r="654" spans="1:34" s="119" customFormat="1" ht="25.5" hidden="1" customHeight="1">
      <c r="A654" s="85" t="s">
        <v>42</v>
      </c>
      <c r="B654" s="86">
        <v>757</v>
      </c>
      <c r="C654" s="83" t="s">
        <v>37</v>
      </c>
      <c r="D654" s="83" t="s">
        <v>37</v>
      </c>
      <c r="E654" s="83" t="s">
        <v>238</v>
      </c>
      <c r="F654" s="83" t="s">
        <v>43</v>
      </c>
      <c r="G654" s="66">
        <f>G655</f>
        <v>0</v>
      </c>
      <c r="H654" s="118"/>
      <c r="AE654" s="66">
        <f>AE655</f>
        <v>0</v>
      </c>
    </row>
    <row r="655" spans="1:34" s="119" customFormat="1" ht="12.75" hidden="1" customHeight="1">
      <c r="A655" s="85" t="s">
        <v>44</v>
      </c>
      <c r="B655" s="86">
        <v>757</v>
      </c>
      <c r="C655" s="83" t="s">
        <v>37</v>
      </c>
      <c r="D655" s="83" t="s">
        <v>37</v>
      </c>
      <c r="E655" s="83" t="s">
        <v>238</v>
      </c>
      <c r="F655" s="83" t="s">
        <v>45</v>
      </c>
      <c r="G655" s="66">
        <f>'Прилож 7'!H83</f>
        <v>0</v>
      </c>
      <c r="H655" s="118"/>
      <c r="AE655" s="66">
        <f>'Прилож 7'!AF83</f>
        <v>0</v>
      </c>
    </row>
    <row r="656" spans="1:34" s="119" customFormat="1" ht="25.5">
      <c r="A656" s="85" t="s">
        <v>722</v>
      </c>
      <c r="B656" s="86">
        <v>757</v>
      </c>
      <c r="C656" s="83" t="s">
        <v>37</v>
      </c>
      <c r="D656" s="83" t="s">
        <v>37</v>
      </c>
      <c r="E656" s="83" t="s">
        <v>460</v>
      </c>
      <c r="F656" s="83"/>
      <c r="G656" s="66">
        <f>G657+G679</f>
        <v>25000</v>
      </c>
      <c r="H656" s="118"/>
      <c r="AE656" s="66">
        <f>AE657+AE679</f>
        <v>24999</v>
      </c>
    </row>
    <row r="657" spans="1:34" s="119" customFormat="1" ht="25.5">
      <c r="A657" s="85" t="s">
        <v>51</v>
      </c>
      <c r="B657" s="86">
        <v>757</v>
      </c>
      <c r="C657" s="83" t="s">
        <v>37</v>
      </c>
      <c r="D657" s="83" t="s">
        <v>37</v>
      </c>
      <c r="E657" s="83" t="s">
        <v>460</v>
      </c>
      <c r="F657" s="83" t="s">
        <v>52</v>
      </c>
      <c r="G657" s="66">
        <f>G658</f>
        <v>14000</v>
      </c>
      <c r="H657" s="118"/>
      <c r="AE657" s="66">
        <f>AE658</f>
        <v>13999</v>
      </c>
    </row>
    <row r="658" spans="1:34" s="119" customFormat="1" ht="38.25">
      <c r="A658" s="85" t="s">
        <v>53</v>
      </c>
      <c r="B658" s="86">
        <v>757</v>
      </c>
      <c r="C658" s="83" t="s">
        <v>37</v>
      </c>
      <c r="D658" s="83" t="s">
        <v>37</v>
      </c>
      <c r="E658" s="83" t="s">
        <v>460</v>
      </c>
      <c r="F658" s="83" t="s">
        <v>54</v>
      </c>
      <c r="G658" s="66">
        <f>'Прилож 7'!G86</f>
        <v>14000</v>
      </c>
      <c r="H658" s="118"/>
      <c r="AE658" s="66">
        <v>13999</v>
      </c>
      <c r="AH658" s="70"/>
    </row>
    <row r="659" spans="1:34" s="119" customFormat="1" ht="31.5" hidden="1" customHeight="1">
      <c r="A659" s="85" t="s">
        <v>647</v>
      </c>
      <c r="B659" s="86"/>
      <c r="C659" s="83"/>
      <c r="D659" s="83"/>
      <c r="E659" s="83" t="s">
        <v>366</v>
      </c>
      <c r="F659" s="83"/>
      <c r="G659" s="66">
        <f>G660</f>
        <v>0</v>
      </c>
      <c r="H659" s="118"/>
      <c r="M659" s="118"/>
      <c r="AE659" s="66">
        <f>AE660</f>
        <v>0</v>
      </c>
      <c r="AH659" s="70"/>
    </row>
    <row r="660" spans="1:34" ht="36" hidden="1" customHeight="1">
      <c r="A660" s="85" t="s">
        <v>42</v>
      </c>
      <c r="B660" s="86">
        <v>793</v>
      </c>
      <c r="C660" s="83" t="s">
        <v>93</v>
      </c>
      <c r="D660" s="83" t="s">
        <v>145</v>
      </c>
      <c r="E660" s="83" t="s">
        <v>366</v>
      </c>
      <c r="F660" s="86">
        <v>600</v>
      </c>
      <c r="G660" s="66">
        <f>G661</f>
        <v>0</v>
      </c>
      <c r="AE660" s="66">
        <f>AE661</f>
        <v>0</v>
      </c>
    </row>
    <row r="661" spans="1:34" ht="18.75" hidden="1" customHeight="1">
      <c r="A661" s="85" t="s">
        <v>44</v>
      </c>
      <c r="B661" s="86">
        <v>793</v>
      </c>
      <c r="C661" s="83" t="s">
        <v>93</v>
      </c>
      <c r="D661" s="83" t="s">
        <v>145</v>
      </c>
      <c r="E661" s="83" t="s">
        <v>366</v>
      </c>
      <c r="F661" s="86">
        <v>610</v>
      </c>
      <c r="G661" s="66">
        <f>G662</f>
        <v>0</v>
      </c>
      <c r="AE661" s="66">
        <f>AE662</f>
        <v>0</v>
      </c>
      <c r="AH661" s="119"/>
    </row>
    <row r="662" spans="1:34" ht="24.75" hidden="1" customHeight="1">
      <c r="A662" s="85" t="s">
        <v>47</v>
      </c>
      <c r="B662" s="86"/>
      <c r="C662" s="83"/>
      <c r="D662" s="83"/>
      <c r="E662" s="83" t="s">
        <v>366</v>
      </c>
      <c r="F662" s="86">
        <v>612</v>
      </c>
      <c r="G662" s="66"/>
      <c r="AE662" s="66"/>
      <c r="AH662" s="119"/>
    </row>
    <row r="663" spans="1:34" s="119" customFormat="1" ht="12.75" hidden="1" customHeight="1">
      <c r="A663" s="85" t="s">
        <v>722</v>
      </c>
      <c r="B663" s="86">
        <v>757</v>
      </c>
      <c r="C663" s="83" t="s">
        <v>37</v>
      </c>
      <c r="D663" s="83" t="s">
        <v>37</v>
      </c>
      <c r="E663" s="83" t="s">
        <v>50</v>
      </c>
      <c r="F663" s="83"/>
      <c r="G663" s="66"/>
      <c r="H663" s="118"/>
      <c r="AE663" s="66"/>
    </row>
    <row r="664" spans="1:34" s="119" customFormat="1" ht="25.5" hidden="1" customHeight="1">
      <c r="A664" s="85" t="s">
        <v>51</v>
      </c>
      <c r="B664" s="86">
        <v>757</v>
      </c>
      <c r="C664" s="83" t="s">
        <v>37</v>
      </c>
      <c r="D664" s="83" t="s">
        <v>37</v>
      </c>
      <c r="E664" s="83" t="s">
        <v>50</v>
      </c>
      <c r="F664" s="83" t="s">
        <v>52</v>
      </c>
      <c r="G664" s="66">
        <f>G665</f>
        <v>0</v>
      </c>
      <c r="H664" s="118"/>
      <c r="AE664" s="66">
        <f>AE665</f>
        <v>0</v>
      </c>
    </row>
    <row r="665" spans="1:34" s="119" customFormat="1" ht="25.5" hidden="1" customHeight="1">
      <c r="A665" s="85" t="s">
        <v>53</v>
      </c>
      <c r="B665" s="86">
        <v>757</v>
      </c>
      <c r="C665" s="83" t="s">
        <v>37</v>
      </c>
      <c r="D665" s="83" t="s">
        <v>37</v>
      </c>
      <c r="E665" s="83" t="s">
        <v>50</v>
      </c>
      <c r="F665" s="83" t="s">
        <v>54</v>
      </c>
      <c r="G665" s="66">
        <f>G678</f>
        <v>0</v>
      </c>
      <c r="H665" s="118"/>
      <c r="AE665" s="66">
        <f>AE678</f>
        <v>0</v>
      </c>
      <c r="AH665" s="70"/>
    </row>
    <row r="666" spans="1:34" s="119" customFormat="1" ht="25.5" hidden="1" customHeight="1">
      <c r="A666" s="85" t="s">
        <v>51</v>
      </c>
      <c r="B666" s="86">
        <v>757</v>
      </c>
      <c r="C666" s="83" t="s">
        <v>37</v>
      </c>
      <c r="D666" s="83" t="s">
        <v>37</v>
      </c>
      <c r="E666" s="83" t="s">
        <v>50</v>
      </c>
      <c r="F666" s="83" t="s">
        <v>55</v>
      </c>
      <c r="G666" s="66">
        <v>22000</v>
      </c>
      <c r="H666" s="118"/>
      <c r="AE666" s="66">
        <v>22000</v>
      </c>
      <c r="AH666" s="70"/>
    </row>
    <row r="667" spans="1:34" ht="18.75" hidden="1" customHeight="1">
      <c r="A667" s="85"/>
      <c r="B667" s="86"/>
      <c r="C667" s="83"/>
      <c r="D667" s="83"/>
      <c r="E667" s="83"/>
      <c r="F667" s="86"/>
      <c r="G667" s="66"/>
      <c r="AE667" s="66"/>
    </row>
    <row r="668" spans="1:34" ht="18.75" hidden="1" customHeight="1">
      <c r="A668" s="85"/>
      <c r="B668" s="86"/>
      <c r="C668" s="83"/>
      <c r="D668" s="83"/>
      <c r="E668" s="83"/>
      <c r="F668" s="86"/>
      <c r="G668" s="66"/>
      <c r="AE668" s="66"/>
    </row>
    <row r="669" spans="1:34" ht="18.75" hidden="1" customHeight="1">
      <c r="A669" s="85"/>
      <c r="B669" s="86"/>
      <c r="C669" s="83"/>
      <c r="D669" s="83"/>
      <c r="E669" s="83"/>
      <c r="F669" s="86"/>
      <c r="G669" s="66"/>
      <c r="AE669" s="66"/>
    </row>
    <row r="670" spans="1:34" ht="76.5" hidden="1" customHeight="1">
      <c r="A670" s="85" t="s">
        <v>71</v>
      </c>
      <c r="B670" s="86">
        <v>757</v>
      </c>
      <c r="C670" s="83" t="s">
        <v>37</v>
      </c>
      <c r="D670" s="83" t="s">
        <v>39</v>
      </c>
      <c r="E670" s="83" t="s">
        <v>72</v>
      </c>
      <c r="F670" s="86"/>
      <c r="G670" s="66">
        <f>G675</f>
        <v>0</v>
      </c>
      <c r="AE670" s="66">
        <f>AE675</f>
        <v>0</v>
      </c>
    </row>
    <row r="671" spans="1:34" ht="25.5" hidden="1" customHeight="1">
      <c r="A671" s="85" t="s">
        <v>42</v>
      </c>
      <c r="B671" s="86">
        <v>757</v>
      </c>
      <c r="C671" s="83" t="s">
        <v>37</v>
      </c>
      <c r="D671" s="83" t="s">
        <v>39</v>
      </c>
      <c r="E671" s="83" t="s">
        <v>72</v>
      </c>
      <c r="F671" s="83" t="s">
        <v>43</v>
      </c>
      <c r="G671" s="66">
        <f>G672</f>
        <v>0</v>
      </c>
      <c r="AE671" s="66">
        <f>AE672</f>
        <v>0</v>
      </c>
    </row>
    <row r="672" spans="1:34" ht="19.5" hidden="1" customHeight="1">
      <c r="A672" s="85" t="s">
        <v>44</v>
      </c>
      <c r="B672" s="86">
        <v>757</v>
      </c>
      <c r="C672" s="83" t="s">
        <v>37</v>
      </c>
      <c r="D672" s="83" t="s">
        <v>39</v>
      </c>
      <c r="E672" s="83" t="s">
        <v>72</v>
      </c>
      <c r="F672" s="83" t="s">
        <v>45</v>
      </c>
      <c r="G672" s="66">
        <f>G675</f>
        <v>0</v>
      </c>
      <c r="AE672" s="66">
        <f>AE675</f>
        <v>0</v>
      </c>
    </row>
    <row r="673" spans="1:34" ht="19.5" hidden="1" customHeight="1">
      <c r="A673" s="85"/>
      <c r="B673" s="86"/>
      <c r="C673" s="83"/>
      <c r="D673" s="83"/>
      <c r="E673" s="83"/>
      <c r="F673" s="83" t="s">
        <v>43</v>
      </c>
      <c r="G673" s="66"/>
      <c r="AE673" s="66"/>
    </row>
    <row r="674" spans="1:34" ht="19.5" hidden="1" customHeight="1">
      <c r="A674" s="85"/>
      <c r="B674" s="86"/>
      <c r="C674" s="83"/>
      <c r="D674" s="83"/>
      <c r="E674" s="83"/>
      <c r="F674" s="83" t="s">
        <v>45</v>
      </c>
      <c r="G674" s="66"/>
      <c r="AE674" s="66"/>
    </row>
    <row r="675" spans="1:34" ht="12.75" hidden="1" customHeight="1">
      <c r="A675" s="85" t="s">
        <v>47</v>
      </c>
      <c r="B675" s="86">
        <v>757</v>
      </c>
      <c r="C675" s="83" t="s">
        <v>37</v>
      </c>
      <c r="D675" s="83" t="s">
        <v>39</v>
      </c>
      <c r="E675" s="83" t="s">
        <v>72</v>
      </c>
      <c r="F675" s="86">
        <v>612</v>
      </c>
      <c r="G675" s="66"/>
      <c r="AE675" s="66"/>
    </row>
    <row r="676" spans="1:34" ht="25.5" hidden="1" customHeight="1">
      <c r="A676" s="85" t="s">
        <v>76</v>
      </c>
      <c r="B676" s="86">
        <v>757</v>
      </c>
      <c r="C676" s="83" t="s">
        <v>74</v>
      </c>
      <c r="D676" s="83" t="s">
        <v>28</v>
      </c>
      <c r="E676" s="83" t="s">
        <v>77</v>
      </c>
      <c r="F676" s="83"/>
      <c r="G676" s="126">
        <f>G677</f>
        <v>0</v>
      </c>
      <c r="AE676" s="126">
        <f>AE677</f>
        <v>0</v>
      </c>
    </row>
    <row r="677" spans="1:34" ht="12.75" hidden="1" customHeight="1">
      <c r="A677" s="138" t="s">
        <v>47</v>
      </c>
      <c r="B677" s="86">
        <v>757</v>
      </c>
      <c r="C677" s="83" t="s">
        <v>74</v>
      </c>
      <c r="D677" s="83" t="s">
        <v>28</v>
      </c>
      <c r="E677" s="83" t="s">
        <v>77</v>
      </c>
      <c r="F677" s="86">
        <v>612</v>
      </c>
      <c r="G677" s="126"/>
      <c r="AE677" s="126"/>
      <c r="AH677" s="119"/>
    </row>
    <row r="678" spans="1:34" ht="25.5" hidden="1" customHeight="1">
      <c r="A678" s="85" t="s">
        <v>685</v>
      </c>
      <c r="B678" s="86"/>
      <c r="C678" s="83"/>
      <c r="D678" s="83"/>
      <c r="E678" s="83" t="s">
        <v>50</v>
      </c>
      <c r="F678" s="86">
        <v>244</v>
      </c>
      <c r="G678" s="126"/>
      <c r="AE678" s="126"/>
      <c r="AH678" s="119"/>
    </row>
    <row r="679" spans="1:34" s="119" customFormat="1" ht="38.25">
      <c r="A679" s="85" t="s">
        <v>42</v>
      </c>
      <c r="B679" s="86">
        <v>757</v>
      </c>
      <c r="C679" s="83" t="s">
        <v>37</v>
      </c>
      <c r="D679" s="83" t="s">
        <v>37</v>
      </c>
      <c r="E679" s="83" t="s">
        <v>460</v>
      </c>
      <c r="F679" s="83" t="s">
        <v>43</v>
      </c>
      <c r="G679" s="66">
        <f>G680</f>
        <v>11000</v>
      </c>
      <c r="H679" s="118"/>
      <c r="AE679" s="66">
        <f>AE680</f>
        <v>11000</v>
      </c>
    </row>
    <row r="680" spans="1:34" s="119" customFormat="1">
      <c r="A680" s="85" t="s">
        <v>44</v>
      </c>
      <c r="B680" s="86">
        <v>757</v>
      </c>
      <c r="C680" s="83" t="s">
        <v>37</v>
      </c>
      <c r="D680" s="83" t="s">
        <v>37</v>
      </c>
      <c r="E680" s="83" t="s">
        <v>460</v>
      </c>
      <c r="F680" s="83" t="s">
        <v>45</v>
      </c>
      <c r="G680" s="66">
        <v>11000</v>
      </c>
      <c r="H680" s="118"/>
      <c r="AE680" s="66">
        <v>11000</v>
      </c>
    </row>
    <row r="681" spans="1:34" s="119" customFormat="1" ht="28.5" customHeight="1">
      <c r="A681" s="85" t="s">
        <v>647</v>
      </c>
      <c r="B681" s="86">
        <v>757</v>
      </c>
      <c r="C681" s="83" t="s">
        <v>37</v>
      </c>
      <c r="D681" s="83" t="s">
        <v>37</v>
      </c>
      <c r="E681" s="83" t="s">
        <v>785</v>
      </c>
      <c r="F681" s="83"/>
      <c r="G681" s="66">
        <f>G682+G684</f>
        <v>625980</v>
      </c>
      <c r="H681" s="118"/>
      <c r="AE681" s="66">
        <f>AE682+AE684</f>
        <v>625980</v>
      </c>
    </row>
    <row r="682" spans="1:34" s="119" customFormat="1" ht="25.5">
      <c r="A682" s="85" t="s">
        <v>51</v>
      </c>
      <c r="B682" s="86">
        <v>757</v>
      </c>
      <c r="C682" s="83" t="s">
        <v>37</v>
      </c>
      <c r="D682" s="83" t="s">
        <v>37</v>
      </c>
      <c r="E682" s="83" t="s">
        <v>785</v>
      </c>
      <c r="F682" s="83" t="s">
        <v>52</v>
      </c>
      <c r="G682" s="66">
        <f>G683</f>
        <v>167000</v>
      </c>
      <c r="H682" s="118"/>
      <c r="AE682" s="66">
        <f>AE683</f>
        <v>167000</v>
      </c>
    </row>
    <row r="683" spans="1:34" s="119" customFormat="1" ht="38.25">
      <c r="A683" s="85" t="s">
        <v>53</v>
      </c>
      <c r="B683" s="86">
        <v>757</v>
      </c>
      <c r="C683" s="83" t="s">
        <v>37</v>
      </c>
      <c r="D683" s="83" t="s">
        <v>37</v>
      </c>
      <c r="E683" s="83" t="s">
        <v>785</v>
      </c>
      <c r="F683" s="83" t="s">
        <v>54</v>
      </c>
      <c r="G683" s="66">
        <f>'Прилож 7'!H99</f>
        <v>167000</v>
      </c>
      <c r="H683" s="118"/>
      <c r="AE683" s="66">
        <v>167000</v>
      </c>
    </row>
    <row r="684" spans="1:34" s="119" customFormat="1">
      <c r="A684" s="85" t="s">
        <v>380</v>
      </c>
      <c r="B684" s="86">
        <v>757</v>
      </c>
      <c r="C684" s="83" t="s">
        <v>37</v>
      </c>
      <c r="D684" s="83" t="s">
        <v>37</v>
      </c>
      <c r="E684" s="83" t="s">
        <v>785</v>
      </c>
      <c r="F684" s="83" t="s">
        <v>381</v>
      </c>
      <c r="G684" s="66">
        <f>G685</f>
        <v>458980</v>
      </c>
      <c r="H684" s="118"/>
      <c r="AE684" s="66">
        <f>AE685</f>
        <v>458980</v>
      </c>
    </row>
    <row r="685" spans="1:34" s="119" customFormat="1">
      <c r="A685" s="85" t="s">
        <v>398</v>
      </c>
      <c r="B685" s="86">
        <v>757</v>
      </c>
      <c r="C685" s="83" t="s">
        <v>37</v>
      </c>
      <c r="D685" s="83" t="s">
        <v>37</v>
      </c>
      <c r="E685" s="83" t="s">
        <v>785</v>
      </c>
      <c r="F685" s="83" t="s">
        <v>399</v>
      </c>
      <c r="G685" s="66">
        <f>'Прилож 7'!H101</f>
        <v>458980</v>
      </c>
      <c r="H685" s="118"/>
      <c r="AE685" s="66">
        <v>458980</v>
      </c>
    </row>
    <row r="686" spans="1:34" s="119" customFormat="1" ht="32.25" hidden="1" customHeight="1">
      <c r="A686" s="85" t="s">
        <v>647</v>
      </c>
      <c r="B686" s="86">
        <v>757</v>
      </c>
      <c r="C686" s="83" t="s">
        <v>37</v>
      </c>
      <c r="D686" s="83" t="s">
        <v>37</v>
      </c>
      <c r="E686" s="83" t="s">
        <v>351</v>
      </c>
      <c r="F686" s="83"/>
      <c r="G686" s="66">
        <f>G687+G689</f>
        <v>0</v>
      </c>
      <c r="H686" s="118"/>
      <c r="AE686" s="66">
        <f>AE687+AE689</f>
        <v>0</v>
      </c>
    </row>
    <row r="687" spans="1:34" s="119" customFormat="1" ht="37.5" hidden="1" customHeight="1">
      <c r="A687" s="85" t="s">
        <v>647</v>
      </c>
      <c r="B687" s="86">
        <v>757</v>
      </c>
      <c r="C687" s="83" t="s">
        <v>37</v>
      </c>
      <c r="D687" s="83" t="s">
        <v>37</v>
      </c>
      <c r="E687" s="83" t="s">
        <v>337</v>
      </c>
      <c r="F687" s="83"/>
      <c r="G687" s="66">
        <f>G688</f>
        <v>0</v>
      </c>
      <c r="H687" s="118"/>
      <c r="AE687" s="66">
        <f>AE688</f>
        <v>0</v>
      </c>
    </row>
    <row r="688" spans="1:34" s="119" customFormat="1" ht="12.75" hidden="1" customHeight="1">
      <c r="A688" s="85" t="s">
        <v>44</v>
      </c>
      <c r="B688" s="86">
        <v>757</v>
      </c>
      <c r="C688" s="83" t="s">
        <v>37</v>
      </c>
      <c r="D688" s="83" t="s">
        <v>37</v>
      </c>
      <c r="E688" s="83" t="s">
        <v>337</v>
      </c>
      <c r="F688" s="83" t="s">
        <v>45</v>
      </c>
      <c r="G688" s="66">
        <f>282000-282000</f>
        <v>0</v>
      </c>
      <c r="H688" s="118"/>
      <c r="AE688" s="66">
        <f>282000-282000</f>
        <v>0</v>
      </c>
    </row>
    <row r="689" spans="1:34" s="119" customFormat="1" ht="12.75" hidden="1" customHeight="1">
      <c r="A689" s="85" t="s">
        <v>380</v>
      </c>
      <c r="B689" s="86">
        <v>757</v>
      </c>
      <c r="C689" s="83" t="s">
        <v>37</v>
      </c>
      <c r="D689" s="83" t="s">
        <v>37</v>
      </c>
      <c r="E689" s="83" t="s">
        <v>352</v>
      </c>
      <c r="F689" s="83" t="s">
        <v>381</v>
      </c>
      <c r="G689" s="66">
        <f>G690</f>
        <v>0</v>
      </c>
      <c r="H689" s="118"/>
      <c r="AE689" s="66">
        <f>AE690</f>
        <v>0</v>
      </c>
      <c r="AH689" s="110"/>
    </row>
    <row r="690" spans="1:34" s="119" customFormat="1" ht="12.75" hidden="1" customHeight="1">
      <c r="A690" s="85" t="s">
        <v>398</v>
      </c>
      <c r="B690" s="86">
        <v>757</v>
      </c>
      <c r="C690" s="83" t="s">
        <v>37</v>
      </c>
      <c r="D690" s="83" t="s">
        <v>37</v>
      </c>
      <c r="E690" s="83" t="s">
        <v>352</v>
      </c>
      <c r="F690" s="83" t="s">
        <v>399</v>
      </c>
      <c r="G690" s="66"/>
      <c r="H690" s="118"/>
      <c r="AE690" s="66"/>
      <c r="AH690" s="70"/>
    </row>
    <row r="691" spans="1:34" s="110" customFormat="1" ht="63.75">
      <c r="A691" s="97" t="s">
        <v>242</v>
      </c>
      <c r="B691" s="98">
        <v>793</v>
      </c>
      <c r="C691" s="99" t="s">
        <v>114</v>
      </c>
      <c r="D691" s="99" t="s">
        <v>661</v>
      </c>
      <c r="E691" s="99" t="s">
        <v>550</v>
      </c>
      <c r="F691" s="99"/>
      <c r="G691" s="100">
        <f>G695</f>
        <v>30500</v>
      </c>
      <c r="H691" s="109">
        <v>30000</v>
      </c>
      <c r="M691" s="109" t="e">
        <f>#REF!</f>
        <v>#REF!</v>
      </c>
      <c r="N691" s="110">
        <v>30000</v>
      </c>
      <c r="AE691" s="100">
        <f>AE695</f>
        <v>30500</v>
      </c>
      <c r="AH691" s="70"/>
    </row>
    <row r="692" spans="1:34" ht="12.75" hidden="1" customHeight="1">
      <c r="A692" s="85"/>
      <c r="B692" s="86"/>
      <c r="C692" s="83"/>
      <c r="D692" s="83"/>
      <c r="E692" s="83"/>
      <c r="F692" s="83"/>
      <c r="G692" s="66"/>
      <c r="AE692" s="66"/>
    </row>
    <row r="693" spans="1:34" ht="38.25">
      <c r="A693" s="85" t="s">
        <v>713</v>
      </c>
      <c r="B693" s="86">
        <v>793</v>
      </c>
      <c r="C693" s="83" t="s">
        <v>114</v>
      </c>
      <c r="D693" s="83" t="s">
        <v>661</v>
      </c>
      <c r="E693" s="83" t="s">
        <v>551</v>
      </c>
      <c r="F693" s="83"/>
      <c r="G693" s="66">
        <f>G694</f>
        <v>30500</v>
      </c>
      <c r="AE693" s="66">
        <f>AE694</f>
        <v>30500</v>
      </c>
    </row>
    <row r="694" spans="1:34" ht="38.25">
      <c r="A694" s="85" t="s">
        <v>53</v>
      </c>
      <c r="B694" s="86">
        <v>793</v>
      </c>
      <c r="C694" s="83" t="s">
        <v>114</v>
      </c>
      <c r="D694" s="83" t="s">
        <v>661</v>
      </c>
      <c r="E694" s="83" t="s">
        <v>551</v>
      </c>
      <c r="F694" s="83" t="s">
        <v>52</v>
      </c>
      <c r="G694" s="66">
        <f>G695</f>
        <v>30500</v>
      </c>
      <c r="AE694" s="66">
        <f>AE695</f>
        <v>30500</v>
      </c>
      <c r="AH694" s="115"/>
    </row>
    <row r="695" spans="1:34" ht="33" customHeight="1">
      <c r="A695" s="85" t="s">
        <v>53</v>
      </c>
      <c r="B695" s="86">
        <v>793</v>
      </c>
      <c r="C695" s="83" t="s">
        <v>114</v>
      </c>
      <c r="D695" s="83" t="s">
        <v>661</v>
      </c>
      <c r="E695" s="83" t="s">
        <v>551</v>
      </c>
      <c r="F695" s="83" t="s">
        <v>54</v>
      </c>
      <c r="G695" s="66">
        <f>'Прилож 7'!H796</f>
        <v>30500</v>
      </c>
      <c r="AE695" s="66">
        <v>30500</v>
      </c>
      <c r="AH695" s="119"/>
    </row>
    <row r="696" spans="1:34" s="115" customFormat="1" ht="30" customHeight="1">
      <c r="A696" s="116" t="s">
        <v>637</v>
      </c>
      <c r="B696" s="99" t="s">
        <v>161</v>
      </c>
      <c r="C696" s="99" t="s">
        <v>37</v>
      </c>
      <c r="D696" s="99" t="s">
        <v>28</v>
      </c>
      <c r="E696" s="99" t="s">
        <v>489</v>
      </c>
      <c r="F696" s="99"/>
      <c r="G696" s="100">
        <f>G700+G697</f>
        <v>1876321</v>
      </c>
      <c r="H696" s="114"/>
      <c r="J696" s="114">
        <f>G666-J677</f>
        <v>22000</v>
      </c>
      <c r="M696" s="114" t="e">
        <f>#REF!</f>
        <v>#REF!</v>
      </c>
      <c r="N696" s="115">
        <v>60000</v>
      </c>
      <c r="AE696" s="100">
        <f>AE700+AE697</f>
        <v>1840321</v>
      </c>
      <c r="AH696" s="119"/>
    </row>
    <row r="697" spans="1:34" s="119" customFormat="1" ht="38.25">
      <c r="A697" s="85" t="s">
        <v>475</v>
      </c>
      <c r="B697" s="83" t="s">
        <v>161</v>
      </c>
      <c r="C697" s="83" t="s">
        <v>37</v>
      </c>
      <c r="D697" s="83" t="s">
        <v>114</v>
      </c>
      <c r="E697" s="83" t="s">
        <v>795</v>
      </c>
      <c r="F697" s="83"/>
      <c r="G697" s="66">
        <f>G698</f>
        <v>1496321</v>
      </c>
      <c r="H697" s="118"/>
      <c r="AE697" s="66">
        <f>AE698</f>
        <v>1496321</v>
      </c>
    </row>
    <row r="698" spans="1:34" s="119" customFormat="1" ht="24.75" customHeight="1">
      <c r="A698" s="85" t="s">
        <v>42</v>
      </c>
      <c r="B698" s="83" t="s">
        <v>161</v>
      </c>
      <c r="C698" s="83" t="s">
        <v>37</v>
      </c>
      <c r="D698" s="83" t="s">
        <v>114</v>
      </c>
      <c r="E698" s="83" t="s">
        <v>795</v>
      </c>
      <c r="F698" s="83" t="s">
        <v>43</v>
      </c>
      <c r="G698" s="66">
        <f>G699</f>
        <v>1496321</v>
      </c>
      <c r="H698" s="118"/>
      <c r="AE698" s="66">
        <f>AE699</f>
        <v>1496321</v>
      </c>
    </row>
    <row r="699" spans="1:34" s="119" customFormat="1">
      <c r="A699" s="85" t="s">
        <v>44</v>
      </c>
      <c r="B699" s="83" t="s">
        <v>161</v>
      </c>
      <c r="C699" s="83" t="s">
        <v>37</v>
      </c>
      <c r="D699" s="83" t="s">
        <v>114</v>
      </c>
      <c r="E699" s="83" t="s">
        <v>795</v>
      </c>
      <c r="F699" s="83" t="s">
        <v>45</v>
      </c>
      <c r="G699" s="66">
        <f>'Прилож 7'!H467</f>
        <v>1496321</v>
      </c>
      <c r="H699" s="118"/>
      <c r="AE699" s="66">
        <v>1496321</v>
      </c>
    </row>
    <row r="700" spans="1:34" s="119" customFormat="1" ht="25.5">
      <c r="A700" s="85" t="s">
        <v>193</v>
      </c>
      <c r="B700" s="83" t="s">
        <v>161</v>
      </c>
      <c r="C700" s="83" t="s">
        <v>37</v>
      </c>
      <c r="D700" s="83" t="s">
        <v>28</v>
      </c>
      <c r="E700" s="83" t="s">
        <v>490</v>
      </c>
      <c r="F700" s="83"/>
      <c r="G700" s="66">
        <f>G701+G703</f>
        <v>380000</v>
      </c>
      <c r="H700" s="118"/>
      <c r="I700" s="118"/>
      <c r="AE700" s="66">
        <f>AE701+AE703</f>
        <v>344000</v>
      </c>
    </row>
    <row r="701" spans="1:34" s="119" customFormat="1" ht="25.5" customHeight="1">
      <c r="A701" s="85" t="s">
        <v>747</v>
      </c>
      <c r="B701" s="86">
        <v>793</v>
      </c>
      <c r="C701" s="83" t="s">
        <v>113</v>
      </c>
      <c r="D701" s="83" t="s">
        <v>114</v>
      </c>
      <c r="E701" s="83" t="s">
        <v>490</v>
      </c>
      <c r="F701" s="83" t="s">
        <v>370</v>
      </c>
      <c r="G701" s="66">
        <f>G702</f>
        <v>320000</v>
      </c>
      <c r="H701" s="118"/>
      <c r="AE701" s="66">
        <f>AE702</f>
        <v>284000</v>
      </c>
    </row>
    <row r="702" spans="1:34" s="119" customFormat="1" ht="25.5">
      <c r="A702" s="85" t="s">
        <v>748</v>
      </c>
      <c r="B702" s="86">
        <v>793</v>
      </c>
      <c r="C702" s="83" t="s">
        <v>113</v>
      </c>
      <c r="D702" s="83" t="s">
        <v>114</v>
      </c>
      <c r="E702" s="83" t="s">
        <v>490</v>
      </c>
      <c r="F702" s="83" t="s">
        <v>749</v>
      </c>
      <c r="G702" s="66">
        <f>'Прилож 7'!G914</f>
        <v>320000</v>
      </c>
      <c r="H702" s="118"/>
      <c r="AE702" s="66">
        <v>284000</v>
      </c>
    </row>
    <row r="703" spans="1:34" s="119" customFormat="1" ht="38.25">
      <c r="A703" s="85" t="s">
        <v>42</v>
      </c>
      <c r="B703" s="83" t="s">
        <v>161</v>
      </c>
      <c r="C703" s="83" t="s">
        <v>37</v>
      </c>
      <c r="D703" s="83" t="s">
        <v>28</v>
      </c>
      <c r="E703" s="83" t="s">
        <v>490</v>
      </c>
      <c r="F703" s="83" t="s">
        <v>43</v>
      </c>
      <c r="G703" s="66">
        <f>G704</f>
        <v>60000</v>
      </c>
      <c r="H703" s="118"/>
      <c r="AE703" s="66">
        <f>AE704</f>
        <v>60000</v>
      </c>
      <c r="AH703" s="110"/>
    </row>
    <row r="704" spans="1:34" s="119" customFormat="1">
      <c r="A704" s="85" t="s">
        <v>44</v>
      </c>
      <c r="B704" s="83" t="s">
        <v>161</v>
      </c>
      <c r="C704" s="83" t="s">
        <v>37</v>
      </c>
      <c r="D704" s="83" t="s">
        <v>28</v>
      </c>
      <c r="E704" s="83" t="s">
        <v>490</v>
      </c>
      <c r="F704" s="83" t="s">
        <v>45</v>
      </c>
      <c r="G704" s="66">
        <f>'Прилож 7'!H373</f>
        <v>60000</v>
      </c>
      <c r="H704" s="118"/>
      <c r="AE704" s="66">
        <v>60000</v>
      </c>
      <c r="AH704" s="70"/>
    </row>
    <row r="705" spans="1:34" s="110" customFormat="1" ht="63.75">
      <c r="A705" s="97" t="s">
        <v>288</v>
      </c>
      <c r="B705" s="98">
        <v>793</v>
      </c>
      <c r="C705" s="99" t="s">
        <v>114</v>
      </c>
      <c r="D705" s="99" t="s">
        <v>661</v>
      </c>
      <c r="E705" s="99" t="s">
        <v>552</v>
      </c>
      <c r="F705" s="99"/>
      <c r="G705" s="100">
        <f>G709</f>
        <v>60000</v>
      </c>
      <c r="H705" s="109">
        <v>20000</v>
      </c>
      <c r="M705" s="109" t="e">
        <f>#REF!</f>
        <v>#REF!</v>
      </c>
      <c r="N705" s="110">
        <v>20000</v>
      </c>
      <c r="AE705" s="100">
        <f>AE709</f>
        <v>60000</v>
      </c>
      <c r="AH705" s="70"/>
    </row>
    <row r="706" spans="1:34" ht="38.25" hidden="1" customHeight="1">
      <c r="A706" s="85" t="s">
        <v>5</v>
      </c>
      <c r="B706" s="86">
        <v>793</v>
      </c>
      <c r="C706" s="83" t="s">
        <v>114</v>
      </c>
      <c r="D706" s="83" t="s">
        <v>661</v>
      </c>
      <c r="E706" s="83" t="s">
        <v>552</v>
      </c>
      <c r="F706" s="83"/>
      <c r="G706" s="66">
        <f>G707</f>
        <v>60000</v>
      </c>
      <c r="AE706" s="66">
        <f>AE707</f>
        <v>60000</v>
      </c>
    </row>
    <row r="707" spans="1:34" ht="51">
      <c r="A707" s="85" t="s">
        <v>714</v>
      </c>
      <c r="B707" s="86">
        <v>793</v>
      </c>
      <c r="C707" s="83" t="s">
        <v>114</v>
      </c>
      <c r="D707" s="83" t="s">
        <v>661</v>
      </c>
      <c r="E707" s="83" t="s">
        <v>553</v>
      </c>
      <c r="F707" s="83"/>
      <c r="G707" s="66">
        <f>G708</f>
        <v>60000</v>
      </c>
      <c r="AE707" s="66">
        <f>AE708</f>
        <v>60000</v>
      </c>
    </row>
    <row r="708" spans="1:34" ht="38.25">
      <c r="A708" s="85" t="s">
        <v>53</v>
      </c>
      <c r="B708" s="86">
        <v>793</v>
      </c>
      <c r="C708" s="83" t="s">
        <v>114</v>
      </c>
      <c r="D708" s="83" t="s">
        <v>661</v>
      </c>
      <c r="E708" s="83" t="s">
        <v>553</v>
      </c>
      <c r="F708" s="83" t="s">
        <v>52</v>
      </c>
      <c r="G708" s="66">
        <f>G709</f>
        <v>60000</v>
      </c>
      <c r="AE708" s="66">
        <f>AE709</f>
        <v>60000</v>
      </c>
      <c r="AH708" s="147"/>
    </row>
    <row r="709" spans="1:34" ht="31.5" customHeight="1">
      <c r="A709" s="85" t="s">
        <v>53</v>
      </c>
      <c r="B709" s="86">
        <v>793</v>
      </c>
      <c r="C709" s="83" t="s">
        <v>114</v>
      </c>
      <c r="D709" s="83" t="s">
        <v>661</v>
      </c>
      <c r="E709" s="83" t="s">
        <v>553</v>
      </c>
      <c r="F709" s="83" t="s">
        <v>54</v>
      </c>
      <c r="G709" s="66">
        <f>'Прилож 7'!H801</f>
        <v>60000</v>
      </c>
      <c r="AE709" s="66">
        <v>60000</v>
      </c>
      <c r="AH709" s="105"/>
    </row>
    <row r="710" spans="1:34" s="147" customFormat="1" ht="51">
      <c r="A710" s="97" t="s">
        <v>289</v>
      </c>
      <c r="B710" s="98">
        <v>792</v>
      </c>
      <c r="C710" s="99" t="s">
        <v>28</v>
      </c>
      <c r="D710" s="99" t="s">
        <v>93</v>
      </c>
      <c r="E710" s="99" t="s">
        <v>502</v>
      </c>
      <c r="F710" s="106"/>
      <c r="G710" s="100">
        <f>G711+G721+G725</f>
        <v>41613576.539999999</v>
      </c>
      <c r="H710" s="146"/>
      <c r="M710" s="146" t="e">
        <f>#REF!+#REF!+G713+G717+G737+G742+G746+G749+G758+G762+G766</f>
        <v>#REF!</v>
      </c>
      <c r="N710" s="147">
        <v>1012500</v>
      </c>
      <c r="O710" s="147">
        <v>7960461</v>
      </c>
      <c r="P710" s="147">
        <v>2144600</v>
      </c>
      <c r="Q710" s="147">
        <v>3400000</v>
      </c>
      <c r="R710" s="147">
        <v>5786000</v>
      </c>
      <c r="S710" s="147">
        <v>10748651</v>
      </c>
      <c r="T710" s="147">
        <v>8519931</v>
      </c>
      <c r="AE710" s="100">
        <f>AE711+AE721+AE725</f>
        <v>41599853.969999999</v>
      </c>
      <c r="AH710" s="105"/>
    </row>
    <row r="711" spans="1:34" s="105" customFormat="1" ht="51" hidden="1" customHeight="1">
      <c r="A711" s="85" t="s">
        <v>386</v>
      </c>
      <c r="B711" s="86">
        <v>792</v>
      </c>
      <c r="C711" s="83" t="s">
        <v>28</v>
      </c>
      <c r="D711" s="83" t="s">
        <v>385</v>
      </c>
      <c r="E711" s="83" t="s">
        <v>507</v>
      </c>
      <c r="F711" s="83"/>
      <c r="G711" s="66">
        <f>G712</f>
        <v>8565464.4900000002</v>
      </c>
      <c r="H711" s="104"/>
      <c r="AE711" s="66">
        <f>AE712</f>
        <v>8565437.1799999997</v>
      </c>
    </row>
    <row r="712" spans="1:34" s="105" customFormat="1" ht="34.5" customHeight="1">
      <c r="A712" s="85" t="s">
        <v>126</v>
      </c>
      <c r="B712" s="86">
        <v>792</v>
      </c>
      <c r="C712" s="83" t="s">
        <v>28</v>
      </c>
      <c r="D712" s="83" t="s">
        <v>385</v>
      </c>
      <c r="E712" s="83" t="s">
        <v>508</v>
      </c>
      <c r="F712" s="83"/>
      <c r="G712" s="66">
        <f>G713+G715+G719</f>
        <v>8565464.4900000002</v>
      </c>
      <c r="H712" s="104"/>
      <c r="AE712" s="66">
        <f>AE713+AE715+AE719</f>
        <v>8565437.1799999997</v>
      </c>
    </row>
    <row r="713" spans="1:34" s="105" customFormat="1" ht="76.5">
      <c r="A713" s="85" t="s">
        <v>96</v>
      </c>
      <c r="B713" s="86">
        <v>792</v>
      </c>
      <c r="C713" s="83" t="s">
        <v>28</v>
      </c>
      <c r="D713" s="83" t="s">
        <v>385</v>
      </c>
      <c r="E713" s="83" t="s">
        <v>508</v>
      </c>
      <c r="F713" s="83" t="s">
        <v>99</v>
      </c>
      <c r="G713" s="66">
        <f>G714</f>
        <v>7849024.4900000002</v>
      </c>
      <c r="H713" s="104"/>
      <c r="AE713" s="66">
        <f>AE714</f>
        <v>7849015.8700000001</v>
      </c>
    </row>
    <row r="714" spans="1:34" s="105" customFormat="1" ht="25.5">
      <c r="A714" s="85" t="s">
        <v>97</v>
      </c>
      <c r="B714" s="86">
        <v>792</v>
      </c>
      <c r="C714" s="83" t="s">
        <v>28</v>
      </c>
      <c r="D714" s="83" t="s">
        <v>385</v>
      </c>
      <c r="E714" s="83" t="s">
        <v>508</v>
      </c>
      <c r="F714" s="83" t="s">
        <v>100</v>
      </c>
      <c r="G714" s="66">
        <f>'Прилож 7'!G552</f>
        <v>7849024.4900000002</v>
      </c>
      <c r="H714" s="104"/>
      <c r="AE714" s="66">
        <v>7849015.8700000001</v>
      </c>
    </row>
    <row r="715" spans="1:34" s="105" customFormat="1" ht="25.5">
      <c r="A715" s="85" t="s">
        <v>51</v>
      </c>
      <c r="B715" s="86">
        <v>792</v>
      </c>
      <c r="C715" s="83" t="s">
        <v>28</v>
      </c>
      <c r="D715" s="83" t="s">
        <v>385</v>
      </c>
      <c r="E715" s="83" t="s">
        <v>508</v>
      </c>
      <c r="F715" s="83" t="s">
        <v>52</v>
      </c>
      <c r="G715" s="66">
        <f>G716</f>
        <v>693940</v>
      </c>
      <c r="H715" s="104"/>
      <c r="AE715" s="66">
        <f>AE716</f>
        <v>693921.31</v>
      </c>
    </row>
    <row r="716" spans="1:34" s="105" customFormat="1" ht="38.25">
      <c r="A716" s="85" t="s">
        <v>53</v>
      </c>
      <c r="B716" s="86">
        <v>792</v>
      </c>
      <c r="C716" s="83" t="s">
        <v>28</v>
      </c>
      <c r="D716" s="83" t="s">
        <v>385</v>
      </c>
      <c r="E716" s="83" t="s">
        <v>508</v>
      </c>
      <c r="F716" s="83" t="s">
        <v>54</v>
      </c>
      <c r="G716" s="66">
        <f>'Прилож 7'!G556</f>
        <v>693940</v>
      </c>
      <c r="H716" s="104"/>
      <c r="AE716" s="66">
        <v>693921.31</v>
      </c>
    </row>
    <row r="717" spans="1:34" s="105" customFormat="1" ht="25.5" hidden="1" customHeight="1">
      <c r="A717" s="85" t="s">
        <v>387</v>
      </c>
      <c r="B717" s="86">
        <v>792</v>
      </c>
      <c r="C717" s="83" t="s">
        <v>28</v>
      </c>
      <c r="D717" s="83" t="s">
        <v>385</v>
      </c>
      <c r="E717" s="83" t="s">
        <v>508</v>
      </c>
      <c r="F717" s="83" t="s">
        <v>388</v>
      </c>
      <c r="G717" s="66"/>
      <c r="H717" s="104"/>
      <c r="AE717" s="66"/>
    </row>
    <row r="718" spans="1:34" s="105" customFormat="1" ht="39" hidden="1" customHeight="1">
      <c r="A718" s="85" t="s">
        <v>685</v>
      </c>
      <c r="B718" s="86">
        <v>792</v>
      </c>
      <c r="C718" s="83" t="s">
        <v>28</v>
      </c>
      <c r="D718" s="83" t="s">
        <v>385</v>
      </c>
      <c r="E718" s="83" t="s">
        <v>508</v>
      </c>
      <c r="F718" s="83" t="s">
        <v>55</v>
      </c>
      <c r="G718" s="66"/>
      <c r="H718" s="104"/>
      <c r="AE718" s="66"/>
    </row>
    <row r="719" spans="1:34" s="105" customFormat="1" ht="38.25">
      <c r="A719" s="85" t="s">
        <v>53</v>
      </c>
      <c r="B719" s="86">
        <v>792</v>
      </c>
      <c r="C719" s="83" t="s">
        <v>28</v>
      </c>
      <c r="D719" s="83" t="s">
        <v>385</v>
      </c>
      <c r="E719" s="83" t="s">
        <v>508</v>
      </c>
      <c r="F719" s="83" t="s">
        <v>105</v>
      </c>
      <c r="G719" s="66">
        <f>G720</f>
        <v>22500</v>
      </c>
      <c r="H719" s="104"/>
      <c r="AE719" s="66">
        <f>AE720</f>
        <v>22500</v>
      </c>
      <c r="AH719" s="145"/>
    </row>
    <row r="720" spans="1:34" s="105" customFormat="1">
      <c r="A720" s="85" t="s">
        <v>360</v>
      </c>
      <c r="B720" s="86">
        <v>792</v>
      </c>
      <c r="C720" s="83" t="s">
        <v>28</v>
      </c>
      <c r="D720" s="83" t="s">
        <v>385</v>
      </c>
      <c r="E720" s="83" t="s">
        <v>508</v>
      </c>
      <c r="F720" s="83" t="s">
        <v>108</v>
      </c>
      <c r="G720" s="66">
        <f>'Прилож 7'!H560</f>
        <v>22500</v>
      </c>
      <c r="H720" s="104"/>
      <c r="AE720" s="66">
        <v>22500</v>
      </c>
      <c r="AH720" s="70"/>
    </row>
    <row r="721" spans="1:34" s="145" customFormat="1" ht="38.25">
      <c r="A721" s="85" t="s">
        <v>654</v>
      </c>
      <c r="B721" s="86">
        <v>792</v>
      </c>
      <c r="C721" s="83" t="s">
        <v>34</v>
      </c>
      <c r="D721" s="83" t="s">
        <v>28</v>
      </c>
      <c r="E721" s="83" t="s">
        <v>515</v>
      </c>
      <c r="F721" s="108"/>
      <c r="G721" s="66">
        <f>G722</f>
        <v>1702490.05</v>
      </c>
      <c r="H721" s="144"/>
      <c r="AE721" s="66">
        <f>AE722</f>
        <v>1688794.79</v>
      </c>
      <c r="AH721" s="70"/>
    </row>
    <row r="722" spans="1:34">
      <c r="A722" s="85" t="s">
        <v>655</v>
      </c>
      <c r="B722" s="86">
        <v>792</v>
      </c>
      <c r="C722" s="83" t="s">
        <v>34</v>
      </c>
      <c r="D722" s="83" t="s">
        <v>28</v>
      </c>
      <c r="E722" s="83" t="s">
        <v>516</v>
      </c>
      <c r="F722" s="83"/>
      <c r="G722" s="66">
        <f>G723</f>
        <v>1702490.05</v>
      </c>
      <c r="AE722" s="66">
        <f>AE723</f>
        <v>1688794.79</v>
      </c>
    </row>
    <row r="723" spans="1:34" ht="25.5">
      <c r="A723" s="85" t="s">
        <v>656</v>
      </c>
      <c r="B723" s="86">
        <v>792</v>
      </c>
      <c r="C723" s="83" t="s">
        <v>34</v>
      </c>
      <c r="D723" s="83" t="s">
        <v>28</v>
      </c>
      <c r="E723" s="83" t="s">
        <v>516</v>
      </c>
      <c r="F723" s="83" t="s">
        <v>657</v>
      </c>
      <c r="G723" s="66">
        <f>G724</f>
        <v>1702490.05</v>
      </c>
      <c r="AE723" s="66">
        <f>AE724</f>
        <v>1688794.79</v>
      </c>
      <c r="AH723" s="119"/>
    </row>
    <row r="724" spans="1:34">
      <c r="A724" s="85" t="s">
        <v>658</v>
      </c>
      <c r="B724" s="86">
        <v>792</v>
      </c>
      <c r="C724" s="83" t="s">
        <v>34</v>
      </c>
      <c r="D724" s="83" t="s">
        <v>28</v>
      </c>
      <c r="E724" s="83" t="s">
        <v>516</v>
      </c>
      <c r="F724" s="83" t="s">
        <v>659</v>
      </c>
      <c r="G724" s="66">
        <f>'Прилож 7'!G595+'Прилож 7'!G975</f>
        <v>1702490.05</v>
      </c>
      <c r="AE724" s="66">
        <v>1688794.79</v>
      </c>
      <c r="AH724" s="145"/>
    </row>
    <row r="725" spans="1:34" s="119" customFormat="1" ht="38.25">
      <c r="A725" s="85" t="s">
        <v>378</v>
      </c>
      <c r="B725" s="86">
        <v>792</v>
      </c>
      <c r="C725" s="83" t="s">
        <v>661</v>
      </c>
      <c r="D725" s="83" t="s">
        <v>28</v>
      </c>
      <c r="E725" s="83" t="s">
        <v>503</v>
      </c>
      <c r="F725" s="83"/>
      <c r="G725" s="66">
        <f>G728+G732+G735+G774+G777</f>
        <v>31345622</v>
      </c>
      <c r="H725" s="118"/>
      <c r="AE725" s="66">
        <f>AE728+AE732+AE735+AE774+AE777</f>
        <v>31345622</v>
      </c>
      <c r="AH725" s="145"/>
    </row>
    <row r="726" spans="1:34" s="145" customFormat="1" ht="29.25" customHeight="1">
      <c r="A726" s="85" t="s">
        <v>670</v>
      </c>
      <c r="B726" s="86">
        <v>792</v>
      </c>
      <c r="C726" s="83" t="s">
        <v>661</v>
      </c>
      <c r="D726" s="83" t="s">
        <v>28</v>
      </c>
      <c r="E726" s="83" t="s">
        <v>308</v>
      </c>
      <c r="F726" s="83"/>
      <c r="G726" s="66">
        <f>G727</f>
        <v>5724500</v>
      </c>
      <c r="H726" s="144"/>
      <c r="AE726" s="66">
        <f>AE727</f>
        <v>5724500</v>
      </c>
      <c r="AH726" s="73"/>
    </row>
    <row r="727" spans="1:34" s="145" customFormat="1">
      <c r="A727" s="85" t="s">
        <v>380</v>
      </c>
      <c r="B727" s="86">
        <v>792</v>
      </c>
      <c r="C727" s="83" t="s">
        <v>661</v>
      </c>
      <c r="D727" s="83" t="s">
        <v>28</v>
      </c>
      <c r="E727" s="83" t="s">
        <v>308</v>
      </c>
      <c r="F727" s="83" t="s">
        <v>381</v>
      </c>
      <c r="G727" s="66">
        <f>G728</f>
        <v>5724500</v>
      </c>
      <c r="H727" s="144"/>
      <c r="AE727" s="66">
        <f>AE728</f>
        <v>5724500</v>
      </c>
      <c r="AH727" s="73"/>
    </row>
    <row r="728" spans="1:34" s="73" customFormat="1">
      <c r="A728" s="85" t="s">
        <v>667</v>
      </c>
      <c r="B728" s="86">
        <v>792</v>
      </c>
      <c r="C728" s="83" t="s">
        <v>661</v>
      </c>
      <c r="D728" s="83" t="s">
        <v>28</v>
      </c>
      <c r="E728" s="83" t="s">
        <v>308</v>
      </c>
      <c r="F728" s="83" t="s">
        <v>668</v>
      </c>
      <c r="G728" s="66">
        <f>'Прилож 7'!H604</f>
        <v>5724500</v>
      </c>
      <c r="H728" s="72"/>
      <c r="AE728" s="66">
        <v>5724500</v>
      </c>
      <c r="AH728" s="119"/>
    </row>
    <row r="729" spans="1:34" s="73" customFormat="1" ht="12.75" hidden="1" customHeight="1">
      <c r="A729" s="85" t="s">
        <v>12</v>
      </c>
      <c r="B729" s="86">
        <v>792</v>
      </c>
      <c r="C729" s="83" t="s">
        <v>661</v>
      </c>
      <c r="D729" s="83" t="s">
        <v>28</v>
      </c>
      <c r="E729" s="83" t="s">
        <v>517</v>
      </c>
      <c r="F729" s="83" t="s">
        <v>11</v>
      </c>
      <c r="G729" s="66"/>
      <c r="H729" s="72"/>
      <c r="AE729" s="66"/>
      <c r="AH729" s="119"/>
    </row>
    <row r="730" spans="1:34" s="119" customFormat="1" ht="38.25">
      <c r="A730" s="85" t="s">
        <v>666</v>
      </c>
      <c r="B730" s="86">
        <v>792</v>
      </c>
      <c r="C730" s="83" t="s">
        <v>661</v>
      </c>
      <c r="D730" s="83" t="s">
        <v>28</v>
      </c>
      <c r="E730" s="83" t="s">
        <v>616</v>
      </c>
      <c r="F730" s="83"/>
      <c r="G730" s="66">
        <f>G731</f>
        <v>11452696</v>
      </c>
      <c r="H730" s="118"/>
      <c r="AE730" s="66">
        <f>AE731</f>
        <v>11452696</v>
      </c>
    </row>
    <row r="731" spans="1:34" s="119" customFormat="1">
      <c r="A731" s="85" t="s">
        <v>380</v>
      </c>
      <c r="B731" s="86">
        <v>792</v>
      </c>
      <c r="C731" s="83" t="s">
        <v>661</v>
      </c>
      <c r="D731" s="83" t="s">
        <v>28</v>
      </c>
      <c r="E731" s="83" t="s">
        <v>616</v>
      </c>
      <c r="F731" s="83" t="s">
        <v>381</v>
      </c>
      <c r="G731" s="66">
        <f>G732</f>
        <v>11452696</v>
      </c>
      <c r="H731" s="118"/>
      <c r="AE731" s="66">
        <f>AE732</f>
        <v>11452696</v>
      </c>
      <c r="AH731" s="73"/>
    </row>
    <row r="732" spans="1:34" s="119" customFormat="1">
      <c r="A732" s="85" t="s">
        <v>667</v>
      </c>
      <c r="B732" s="86">
        <v>792</v>
      </c>
      <c r="C732" s="83" t="s">
        <v>661</v>
      </c>
      <c r="D732" s="83" t="s">
        <v>28</v>
      </c>
      <c r="E732" s="83" t="s">
        <v>616</v>
      </c>
      <c r="F732" s="83" t="s">
        <v>668</v>
      </c>
      <c r="G732" s="66">
        <f>'Прилож 7'!H608</f>
        <v>11452696</v>
      </c>
      <c r="H732" s="118"/>
      <c r="AE732" s="66">
        <v>11452696</v>
      </c>
      <c r="AH732" s="73"/>
    </row>
    <row r="733" spans="1:34" s="73" customFormat="1" ht="25.5">
      <c r="A733" s="85" t="s">
        <v>672</v>
      </c>
      <c r="B733" s="86"/>
      <c r="C733" s="83"/>
      <c r="D733" s="83"/>
      <c r="E733" s="83" t="s">
        <v>518</v>
      </c>
      <c r="F733" s="83"/>
      <c r="G733" s="66">
        <f>G734</f>
        <v>10540226</v>
      </c>
      <c r="H733" s="72"/>
      <c r="AE733" s="66">
        <f>AE734</f>
        <v>10540226</v>
      </c>
    </row>
    <row r="734" spans="1:34" s="73" customFormat="1">
      <c r="A734" s="85" t="s">
        <v>380</v>
      </c>
      <c r="B734" s="86">
        <v>792</v>
      </c>
      <c r="C734" s="83" t="s">
        <v>661</v>
      </c>
      <c r="D734" s="83" t="s">
        <v>114</v>
      </c>
      <c r="E734" s="83" t="s">
        <v>518</v>
      </c>
      <c r="F734" s="83" t="s">
        <v>381</v>
      </c>
      <c r="G734" s="66">
        <f>G735</f>
        <v>10540226</v>
      </c>
      <c r="H734" s="72"/>
      <c r="AE734" s="66">
        <f>AE735</f>
        <v>10540226</v>
      </c>
      <c r="AH734" s="70"/>
    </row>
    <row r="735" spans="1:34" s="73" customFormat="1">
      <c r="A735" s="85" t="s">
        <v>398</v>
      </c>
      <c r="B735" s="86">
        <v>792</v>
      </c>
      <c r="C735" s="83" t="s">
        <v>661</v>
      </c>
      <c r="D735" s="83" t="s">
        <v>114</v>
      </c>
      <c r="E735" s="83" t="s">
        <v>518</v>
      </c>
      <c r="F735" s="83" t="s">
        <v>399</v>
      </c>
      <c r="G735" s="66">
        <f>'Прилож 7'!H618</f>
        <v>10540226</v>
      </c>
      <c r="H735" s="72"/>
      <c r="AE735" s="66">
        <v>10540226</v>
      </c>
      <c r="AH735" s="70"/>
    </row>
    <row r="736" spans="1:34" ht="12.75" hidden="1" customHeight="1">
      <c r="A736" s="85" t="s">
        <v>380</v>
      </c>
      <c r="B736" s="86">
        <v>792</v>
      </c>
      <c r="C736" s="83" t="s">
        <v>39</v>
      </c>
      <c r="D736" s="83" t="s">
        <v>114</v>
      </c>
      <c r="E736" s="83" t="s">
        <v>243</v>
      </c>
      <c r="F736" s="83" t="s">
        <v>381</v>
      </c>
      <c r="G736" s="66">
        <f>G737</f>
        <v>0</v>
      </c>
      <c r="AE736" s="66">
        <f>AE737</f>
        <v>0</v>
      </c>
    </row>
    <row r="737" spans="1:34" ht="12.75" hidden="1" customHeight="1">
      <c r="A737" s="85" t="s">
        <v>382</v>
      </c>
      <c r="B737" s="86">
        <v>792</v>
      </c>
      <c r="C737" s="83" t="s">
        <v>39</v>
      </c>
      <c r="D737" s="83" t="s">
        <v>114</v>
      </c>
      <c r="E737" s="83" t="s">
        <v>243</v>
      </c>
      <c r="F737" s="83" t="s">
        <v>383</v>
      </c>
      <c r="G737" s="66"/>
      <c r="AE737" s="66"/>
      <c r="AH737" s="105"/>
    </row>
    <row r="738" spans="1:34" ht="12.75" hidden="1" customHeight="1">
      <c r="A738" s="138"/>
      <c r="B738" s="86"/>
      <c r="C738" s="83"/>
      <c r="D738" s="83"/>
      <c r="E738" s="83"/>
      <c r="F738" s="86"/>
      <c r="G738" s="126"/>
      <c r="AE738" s="126"/>
      <c r="AH738" s="105"/>
    </row>
    <row r="739" spans="1:34" s="105" customFormat="1" ht="38.25" hidden="1" customHeight="1">
      <c r="A739" s="85" t="s">
        <v>378</v>
      </c>
      <c r="B739" s="86">
        <v>792</v>
      </c>
      <c r="C739" s="83" t="s">
        <v>113</v>
      </c>
      <c r="D739" s="83" t="s">
        <v>93</v>
      </c>
      <c r="E739" s="83" t="s">
        <v>244</v>
      </c>
      <c r="F739" s="83"/>
      <c r="G739" s="66">
        <f>G740+G747</f>
        <v>0</v>
      </c>
      <c r="H739" s="104"/>
      <c r="AE739" s="66">
        <f>AE740+AE747</f>
        <v>0</v>
      </c>
    </row>
    <row r="740" spans="1:34" s="105" customFormat="1" ht="51" hidden="1" customHeight="1">
      <c r="A740" s="85" t="s">
        <v>245</v>
      </c>
      <c r="B740" s="86">
        <v>792</v>
      </c>
      <c r="C740" s="83" t="s">
        <v>113</v>
      </c>
      <c r="D740" s="83" t="s">
        <v>93</v>
      </c>
      <c r="E740" s="83" t="s">
        <v>648</v>
      </c>
      <c r="F740" s="83"/>
      <c r="G740" s="66">
        <f>G741</f>
        <v>0</v>
      </c>
      <c r="H740" s="104"/>
      <c r="AE740" s="66">
        <f>AE741</f>
        <v>0</v>
      </c>
    </row>
    <row r="741" spans="1:34" s="105" customFormat="1" ht="12.75" hidden="1" customHeight="1">
      <c r="A741" s="85" t="s">
        <v>380</v>
      </c>
      <c r="B741" s="86">
        <v>792</v>
      </c>
      <c r="C741" s="83" t="s">
        <v>113</v>
      </c>
      <c r="D741" s="83" t="s">
        <v>93</v>
      </c>
      <c r="E741" s="83" t="s">
        <v>648</v>
      </c>
      <c r="F741" s="83" t="s">
        <v>381</v>
      </c>
      <c r="G741" s="66">
        <f>G742</f>
        <v>0</v>
      </c>
      <c r="H741" s="104"/>
      <c r="AE741" s="66">
        <f>AE742</f>
        <v>0</v>
      </c>
      <c r="AH741" s="145"/>
    </row>
    <row r="742" spans="1:34" s="105" customFormat="1" ht="12.75" hidden="1" customHeight="1">
      <c r="A742" s="85" t="s">
        <v>382</v>
      </c>
      <c r="B742" s="86">
        <v>792</v>
      </c>
      <c r="C742" s="83" t="s">
        <v>113</v>
      </c>
      <c r="D742" s="83" t="s">
        <v>93</v>
      </c>
      <c r="E742" s="83" t="s">
        <v>648</v>
      </c>
      <c r="F742" s="83" t="s">
        <v>383</v>
      </c>
      <c r="G742" s="66"/>
      <c r="H742" s="104"/>
      <c r="AE742" s="66"/>
      <c r="AH742" s="70"/>
    </row>
    <row r="743" spans="1:34" s="145" customFormat="1" ht="38.25" hidden="1" customHeight="1">
      <c r="A743" s="85" t="s">
        <v>378</v>
      </c>
      <c r="B743" s="86">
        <v>792</v>
      </c>
      <c r="C743" s="83" t="s">
        <v>28</v>
      </c>
      <c r="D743" s="83" t="s">
        <v>93</v>
      </c>
      <c r="E743" s="83" t="s">
        <v>244</v>
      </c>
      <c r="F743" s="108"/>
      <c r="G743" s="66">
        <f>G744</f>
        <v>0</v>
      </c>
      <c r="H743" s="144"/>
      <c r="AE743" s="66">
        <f>AE744</f>
        <v>0</v>
      </c>
      <c r="AH743" s="70"/>
    </row>
    <row r="744" spans="1:34" ht="25.5" hidden="1" customHeight="1">
      <c r="A744" s="85" t="s">
        <v>379</v>
      </c>
      <c r="B744" s="86">
        <v>792</v>
      </c>
      <c r="C744" s="83" t="s">
        <v>28</v>
      </c>
      <c r="D744" s="83" t="s">
        <v>93</v>
      </c>
      <c r="E744" s="83" t="s">
        <v>246</v>
      </c>
      <c r="F744" s="83"/>
      <c r="G744" s="66">
        <f>G745</f>
        <v>0</v>
      </c>
      <c r="AE744" s="66">
        <f>AE745</f>
        <v>0</v>
      </c>
    </row>
    <row r="745" spans="1:34" ht="12.75" hidden="1" customHeight="1">
      <c r="A745" s="85" t="s">
        <v>380</v>
      </c>
      <c r="B745" s="86">
        <v>792</v>
      </c>
      <c r="C745" s="83" t="s">
        <v>28</v>
      </c>
      <c r="D745" s="83" t="s">
        <v>93</v>
      </c>
      <c r="E745" s="83" t="s">
        <v>246</v>
      </c>
      <c r="F745" s="83" t="s">
        <v>381</v>
      </c>
      <c r="G745" s="66">
        <f>G746</f>
        <v>0</v>
      </c>
      <c r="AE745" s="66">
        <f>AE746</f>
        <v>0</v>
      </c>
    </row>
    <row r="746" spans="1:34" ht="12.75" hidden="1" customHeight="1">
      <c r="A746" s="85" t="s">
        <v>382</v>
      </c>
      <c r="B746" s="86">
        <v>792</v>
      </c>
      <c r="C746" s="83" t="s">
        <v>28</v>
      </c>
      <c r="D746" s="83" t="s">
        <v>93</v>
      </c>
      <c r="E746" s="83" t="s">
        <v>246</v>
      </c>
      <c r="F746" s="83" t="s">
        <v>383</v>
      </c>
      <c r="G746" s="66"/>
      <c r="AE746" s="66"/>
    </row>
    <row r="747" spans="1:34" ht="63.75" hidden="1" customHeight="1">
      <c r="A747" s="85" t="s">
        <v>649</v>
      </c>
      <c r="B747" s="86">
        <v>792</v>
      </c>
      <c r="C747" s="83" t="s">
        <v>113</v>
      </c>
      <c r="D747" s="83" t="s">
        <v>93</v>
      </c>
      <c r="E747" s="83" t="s">
        <v>247</v>
      </c>
      <c r="F747" s="83"/>
      <c r="G747" s="66">
        <f>G748</f>
        <v>0</v>
      </c>
      <c r="AE747" s="66">
        <f>AE748</f>
        <v>0</v>
      </c>
    </row>
    <row r="748" spans="1:34" ht="12.75" hidden="1" customHeight="1">
      <c r="A748" s="85" t="s">
        <v>380</v>
      </c>
      <c r="B748" s="86">
        <v>792</v>
      </c>
      <c r="C748" s="83" t="s">
        <v>113</v>
      </c>
      <c r="D748" s="83" t="s">
        <v>93</v>
      </c>
      <c r="E748" s="83" t="s">
        <v>247</v>
      </c>
      <c r="F748" s="83" t="s">
        <v>381</v>
      </c>
      <c r="G748" s="66">
        <f>G749</f>
        <v>0</v>
      </c>
      <c r="AE748" s="66">
        <f>AE749</f>
        <v>0</v>
      </c>
    </row>
    <row r="749" spans="1:34" ht="12.75" hidden="1" customHeight="1">
      <c r="A749" s="85" t="s">
        <v>382</v>
      </c>
      <c r="B749" s="86">
        <v>792</v>
      </c>
      <c r="C749" s="83" t="s">
        <v>113</v>
      </c>
      <c r="D749" s="83" t="s">
        <v>93</v>
      </c>
      <c r="E749" s="83" t="s">
        <v>247</v>
      </c>
      <c r="F749" s="83" t="s">
        <v>383</v>
      </c>
      <c r="G749" s="66"/>
      <c r="AE749" s="66"/>
    </row>
    <row r="750" spans="1:34" ht="12.75" hidden="1" customHeight="1">
      <c r="A750" s="85"/>
      <c r="B750" s="83"/>
      <c r="C750" s="83"/>
      <c r="D750" s="83"/>
      <c r="E750" s="83"/>
      <c r="F750" s="86"/>
      <c r="G750" s="66"/>
      <c r="AE750" s="66"/>
    </row>
    <row r="751" spans="1:34" ht="12.75" hidden="1" customHeight="1">
      <c r="A751" s="85"/>
      <c r="B751" s="83"/>
      <c r="C751" s="83"/>
      <c r="D751" s="83"/>
      <c r="E751" s="83"/>
      <c r="F751" s="86"/>
      <c r="G751" s="66"/>
      <c r="AE751" s="66"/>
    </row>
    <row r="752" spans="1:34" ht="12.75" hidden="1" customHeight="1">
      <c r="A752" s="85"/>
      <c r="B752" s="83"/>
      <c r="C752" s="83"/>
      <c r="D752" s="83"/>
      <c r="E752" s="83"/>
      <c r="F752" s="86"/>
      <c r="G752" s="66"/>
      <c r="AE752" s="66"/>
    </row>
    <row r="753" spans="1:34" ht="12.75" hidden="1" customHeight="1">
      <c r="A753" s="85"/>
      <c r="B753" s="83"/>
      <c r="C753" s="83"/>
      <c r="D753" s="83"/>
      <c r="E753" s="83"/>
      <c r="F753" s="86"/>
      <c r="G753" s="66"/>
      <c r="AE753" s="66"/>
      <c r="AH753" s="119"/>
    </row>
    <row r="754" spans="1:34" ht="12.75" hidden="1" customHeight="1">
      <c r="A754" s="85"/>
      <c r="B754" s="83"/>
      <c r="C754" s="83"/>
      <c r="D754" s="83"/>
      <c r="E754" s="83"/>
      <c r="F754" s="86"/>
      <c r="G754" s="66"/>
      <c r="AE754" s="66"/>
      <c r="AH754" s="145"/>
    </row>
    <row r="755" spans="1:34" s="119" customFormat="1" ht="38.25" hidden="1" customHeight="1">
      <c r="A755" s="85" t="s">
        <v>378</v>
      </c>
      <c r="B755" s="86">
        <v>792</v>
      </c>
      <c r="C755" s="83" t="s">
        <v>661</v>
      </c>
      <c r="D755" s="83" t="s">
        <v>28</v>
      </c>
      <c r="E755" s="83" t="s">
        <v>244</v>
      </c>
      <c r="F755" s="83"/>
      <c r="G755" s="66" t="e">
        <f>G760+#REF!</f>
        <v>#REF!</v>
      </c>
      <c r="H755" s="118"/>
      <c r="AE755" s="66" t="e">
        <f>AE760+#REF!</f>
        <v>#REF!</v>
      </c>
      <c r="AH755" s="145"/>
    </row>
    <row r="756" spans="1:34" s="145" customFormat="1" ht="29.25" hidden="1" customHeight="1">
      <c r="A756" s="85" t="s">
        <v>670</v>
      </c>
      <c r="B756" s="86">
        <v>792</v>
      </c>
      <c r="C756" s="83" t="s">
        <v>661</v>
      </c>
      <c r="D756" s="83" t="s">
        <v>28</v>
      </c>
      <c r="E756" s="83" t="s">
        <v>248</v>
      </c>
      <c r="F756" s="83"/>
      <c r="G756" s="66"/>
      <c r="H756" s="144"/>
      <c r="AE756" s="66"/>
      <c r="AH756" s="73"/>
    </row>
    <row r="757" spans="1:34" s="145" customFormat="1" ht="12.75" hidden="1" customHeight="1">
      <c r="A757" s="85" t="s">
        <v>380</v>
      </c>
      <c r="B757" s="86">
        <v>792</v>
      </c>
      <c r="C757" s="83" t="s">
        <v>661</v>
      </c>
      <c r="D757" s="83" t="s">
        <v>28</v>
      </c>
      <c r="E757" s="83" t="s">
        <v>248</v>
      </c>
      <c r="F757" s="83" t="s">
        <v>381</v>
      </c>
      <c r="G757" s="66">
        <f>G758</f>
        <v>0</v>
      </c>
      <c r="H757" s="144"/>
      <c r="AE757" s="66">
        <f>AE758</f>
        <v>0</v>
      </c>
      <c r="AH757" s="73"/>
    </row>
    <row r="758" spans="1:34" s="73" customFormat="1" ht="12.75" hidden="1" customHeight="1">
      <c r="A758" s="85" t="s">
        <v>667</v>
      </c>
      <c r="B758" s="86">
        <v>792</v>
      </c>
      <c r="C758" s="83" t="s">
        <v>661</v>
      </c>
      <c r="D758" s="83" t="s">
        <v>28</v>
      </c>
      <c r="E758" s="83" t="s">
        <v>248</v>
      </c>
      <c r="F758" s="83" t="s">
        <v>668</v>
      </c>
      <c r="G758" s="66">
        <f>G759</f>
        <v>0</v>
      </c>
      <c r="H758" s="72"/>
      <c r="AE758" s="66">
        <f>AE759</f>
        <v>0</v>
      </c>
      <c r="AH758" s="119"/>
    </row>
    <row r="759" spans="1:34" s="73" customFormat="1" ht="18" hidden="1" customHeight="1">
      <c r="A759" s="85" t="s">
        <v>12</v>
      </c>
      <c r="B759" s="86"/>
      <c r="C759" s="83"/>
      <c r="D759" s="83"/>
      <c r="E759" s="83" t="s">
        <v>248</v>
      </c>
      <c r="F759" s="83" t="s">
        <v>11</v>
      </c>
      <c r="G759" s="66"/>
      <c r="H759" s="72"/>
      <c r="AE759" s="66"/>
      <c r="AH759" s="119"/>
    </row>
    <row r="760" spans="1:34" s="119" customFormat="1" ht="25.5" hidden="1" customHeight="1">
      <c r="A760" s="85" t="s">
        <v>666</v>
      </c>
      <c r="B760" s="86">
        <v>792</v>
      </c>
      <c r="C760" s="83" t="s">
        <v>661</v>
      </c>
      <c r="D760" s="83" t="s">
        <v>28</v>
      </c>
      <c r="E760" s="83" t="s">
        <v>249</v>
      </c>
      <c r="F760" s="83"/>
      <c r="G760" s="66">
        <f>G761</f>
        <v>0</v>
      </c>
      <c r="H760" s="118"/>
      <c r="AE760" s="66">
        <f>AE761</f>
        <v>0</v>
      </c>
    </row>
    <row r="761" spans="1:34" s="119" customFormat="1" ht="12.75" hidden="1" customHeight="1">
      <c r="A761" s="85" t="s">
        <v>380</v>
      </c>
      <c r="B761" s="86">
        <v>792</v>
      </c>
      <c r="C761" s="83" t="s">
        <v>661</v>
      </c>
      <c r="D761" s="83" t="s">
        <v>28</v>
      </c>
      <c r="E761" s="83" t="s">
        <v>249</v>
      </c>
      <c r="F761" s="83" t="s">
        <v>381</v>
      </c>
      <c r="G761" s="66">
        <f>G762</f>
        <v>0</v>
      </c>
      <c r="H761" s="118"/>
      <c r="AE761" s="66">
        <f>AE762</f>
        <v>0</v>
      </c>
      <c r="AH761" s="73"/>
    </row>
    <row r="762" spans="1:34" s="119" customFormat="1" ht="12.75" hidden="1" customHeight="1">
      <c r="A762" s="85" t="s">
        <v>667</v>
      </c>
      <c r="B762" s="86">
        <v>792</v>
      </c>
      <c r="C762" s="83" t="s">
        <v>661</v>
      </c>
      <c r="D762" s="83" t="s">
        <v>28</v>
      </c>
      <c r="E762" s="83" t="s">
        <v>249</v>
      </c>
      <c r="F762" s="83" t="s">
        <v>668</v>
      </c>
      <c r="G762" s="66">
        <f>G763</f>
        <v>0</v>
      </c>
      <c r="H762" s="118"/>
      <c r="AE762" s="66">
        <f>AE763</f>
        <v>0</v>
      </c>
      <c r="AH762" s="73"/>
    </row>
    <row r="763" spans="1:34" s="73" customFormat="1" ht="18" hidden="1" customHeight="1">
      <c r="A763" s="85" t="s">
        <v>12</v>
      </c>
      <c r="B763" s="86"/>
      <c r="C763" s="83"/>
      <c r="D763" s="83"/>
      <c r="E763" s="83" t="s">
        <v>249</v>
      </c>
      <c r="F763" s="83" t="s">
        <v>11</v>
      </c>
      <c r="G763" s="66"/>
      <c r="H763" s="72"/>
      <c r="AE763" s="66"/>
    </row>
    <row r="764" spans="1:34" s="73" customFormat="1" ht="12.75" hidden="1" customHeight="1">
      <c r="A764" s="85" t="s">
        <v>672</v>
      </c>
      <c r="B764" s="86">
        <v>792</v>
      </c>
      <c r="C764" s="83" t="s">
        <v>661</v>
      </c>
      <c r="D764" s="83" t="s">
        <v>114</v>
      </c>
      <c r="E764" s="83" t="s">
        <v>250</v>
      </c>
      <c r="F764" s="83"/>
      <c r="G764" s="66">
        <f>G765</f>
        <v>0</v>
      </c>
      <c r="H764" s="72"/>
      <c r="AE764" s="66">
        <f>AE765</f>
        <v>0</v>
      </c>
    </row>
    <row r="765" spans="1:34" s="73" customFormat="1" ht="12.75" hidden="1" customHeight="1">
      <c r="A765" s="85" t="s">
        <v>380</v>
      </c>
      <c r="B765" s="86">
        <v>792</v>
      </c>
      <c r="C765" s="83" t="s">
        <v>661</v>
      </c>
      <c r="D765" s="83" t="s">
        <v>114</v>
      </c>
      <c r="E765" s="83" t="s">
        <v>250</v>
      </c>
      <c r="F765" s="83" t="s">
        <v>381</v>
      </c>
      <c r="G765" s="66">
        <f>G766</f>
        <v>0</v>
      </c>
      <c r="H765" s="72"/>
      <c r="AE765" s="66">
        <f>AE766</f>
        <v>0</v>
      </c>
    </row>
    <row r="766" spans="1:34" s="73" customFormat="1" ht="15.75" hidden="1" customHeight="1">
      <c r="A766" s="85" t="s">
        <v>398</v>
      </c>
      <c r="B766" s="86">
        <v>792</v>
      </c>
      <c r="C766" s="83" t="s">
        <v>661</v>
      </c>
      <c r="D766" s="83" t="s">
        <v>114</v>
      </c>
      <c r="E766" s="83" t="s">
        <v>250</v>
      </c>
      <c r="F766" s="83" t="s">
        <v>399</v>
      </c>
      <c r="G766" s="66">
        <f>G767</f>
        <v>0</v>
      </c>
      <c r="H766" s="72"/>
      <c r="AE766" s="66">
        <f>AE767</f>
        <v>0</v>
      </c>
    </row>
    <row r="767" spans="1:34" s="73" customFormat="1" ht="42.75" hidden="1" customHeight="1">
      <c r="A767" s="85" t="s">
        <v>406</v>
      </c>
      <c r="B767" s="86"/>
      <c r="C767" s="83"/>
      <c r="D767" s="83"/>
      <c r="E767" s="83" t="s">
        <v>250</v>
      </c>
      <c r="F767" s="83" t="s">
        <v>407</v>
      </c>
      <c r="G767" s="66"/>
      <c r="H767" s="72"/>
      <c r="AE767" s="66"/>
    </row>
    <row r="768" spans="1:34" s="73" customFormat="1" ht="33" hidden="1" customHeight="1">
      <c r="A768" s="85" t="s">
        <v>40</v>
      </c>
      <c r="B768" s="86"/>
      <c r="C768" s="83"/>
      <c r="D768" s="83"/>
      <c r="E768" s="83" t="s">
        <v>251</v>
      </c>
      <c r="F768" s="83"/>
      <c r="G768" s="66">
        <f>G769</f>
        <v>0</v>
      </c>
      <c r="H768" s="72"/>
      <c r="AE768" s="66">
        <f>AE769</f>
        <v>0</v>
      </c>
    </row>
    <row r="769" spans="1:34" s="73" customFormat="1" ht="15.75" hidden="1" customHeight="1">
      <c r="A769" s="85" t="s">
        <v>380</v>
      </c>
      <c r="B769" s="86"/>
      <c r="C769" s="83"/>
      <c r="D769" s="83"/>
      <c r="E769" s="83" t="s">
        <v>251</v>
      </c>
      <c r="F769" s="83" t="s">
        <v>381</v>
      </c>
      <c r="G769" s="66">
        <f>G770</f>
        <v>0</v>
      </c>
      <c r="H769" s="72"/>
      <c r="AE769" s="66">
        <f>AE770</f>
        <v>0</v>
      </c>
    </row>
    <row r="770" spans="1:34" s="73" customFormat="1" ht="15.75" hidden="1" customHeight="1">
      <c r="A770" s="85" t="s">
        <v>398</v>
      </c>
      <c r="B770" s="86"/>
      <c r="C770" s="83"/>
      <c r="D770" s="83"/>
      <c r="E770" s="83" t="s">
        <v>251</v>
      </c>
      <c r="F770" s="83" t="s">
        <v>399</v>
      </c>
      <c r="G770" s="66">
        <f>G771</f>
        <v>0</v>
      </c>
      <c r="H770" s="72"/>
      <c r="AE770" s="66">
        <f>AE771</f>
        <v>0</v>
      </c>
      <c r="AH770" s="70"/>
    </row>
    <row r="771" spans="1:34" s="73" customFormat="1" ht="40.5" hidden="1" customHeight="1">
      <c r="A771" s="85" t="s">
        <v>406</v>
      </c>
      <c r="B771" s="86"/>
      <c r="C771" s="83"/>
      <c r="D771" s="83"/>
      <c r="E771" s="83" t="s">
        <v>251</v>
      </c>
      <c r="F771" s="83" t="s">
        <v>407</v>
      </c>
      <c r="G771" s="66"/>
      <c r="H771" s="72"/>
      <c r="AE771" s="66"/>
      <c r="AH771" s="70"/>
    </row>
    <row r="772" spans="1:34" ht="38.25">
      <c r="A772" s="85" t="s">
        <v>379</v>
      </c>
      <c r="B772" s="86">
        <v>792</v>
      </c>
      <c r="C772" s="83" t="s">
        <v>28</v>
      </c>
      <c r="D772" s="83" t="s">
        <v>93</v>
      </c>
      <c r="E772" s="83" t="s">
        <v>307</v>
      </c>
      <c r="F772" s="83"/>
      <c r="G772" s="66">
        <f>G773</f>
        <v>1012500</v>
      </c>
      <c r="AE772" s="66">
        <f>AE773</f>
        <v>1012500</v>
      </c>
    </row>
    <row r="773" spans="1:34">
      <c r="A773" s="85" t="s">
        <v>380</v>
      </c>
      <c r="B773" s="86">
        <v>792</v>
      </c>
      <c r="C773" s="83" t="s">
        <v>28</v>
      </c>
      <c r="D773" s="83" t="s">
        <v>93</v>
      </c>
      <c r="E773" s="83" t="s">
        <v>307</v>
      </c>
      <c r="F773" s="83" t="s">
        <v>381</v>
      </c>
      <c r="G773" s="66">
        <f>G774</f>
        <v>1012500</v>
      </c>
      <c r="AE773" s="66">
        <f>AE774</f>
        <v>1012500</v>
      </c>
      <c r="AH773" s="145"/>
    </row>
    <row r="774" spans="1:34">
      <c r="A774" s="85" t="s">
        <v>382</v>
      </c>
      <c r="B774" s="86">
        <v>792</v>
      </c>
      <c r="C774" s="83" t="s">
        <v>28</v>
      </c>
      <c r="D774" s="83" t="s">
        <v>93</v>
      </c>
      <c r="E774" s="83" t="s">
        <v>307</v>
      </c>
      <c r="F774" s="83" t="s">
        <v>383</v>
      </c>
      <c r="G774" s="66">
        <f>'Прилож 7'!H546</f>
        <v>1012500</v>
      </c>
      <c r="AE774" s="66">
        <v>1012500</v>
      </c>
    </row>
    <row r="775" spans="1:34" s="145" customFormat="1" ht="38.25">
      <c r="A775" s="85" t="s">
        <v>394</v>
      </c>
      <c r="B775" s="86">
        <v>792</v>
      </c>
      <c r="C775" s="83" t="s">
        <v>39</v>
      </c>
      <c r="D775" s="83" t="s">
        <v>114</v>
      </c>
      <c r="E775" s="83" t="s">
        <v>347</v>
      </c>
      <c r="F775" s="108"/>
      <c r="G775" s="66">
        <f>G776</f>
        <v>2615700</v>
      </c>
      <c r="H775" s="144"/>
      <c r="AE775" s="66">
        <f>AE776</f>
        <v>2615700</v>
      </c>
      <c r="AH775" s="70"/>
    </row>
    <row r="776" spans="1:34">
      <c r="A776" s="85" t="s">
        <v>380</v>
      </c>
      <c r="B776" s="86">
        <v>792</v>
      </c>
      <c r="C776" s="83" t="s">
        <v>39</v>
      </c>
      <c r="D776" s="83" t="s">
        <v>114</v>
      </c>
      <c r="E776" s="83" t="s">
        <v>347</v>
      </c>
      <c r="F776" s="83" t="s">
        <v>381</v>
      </c>
      <c r="G776" s="66">
        <f>G777</f>
        <v>2615700</v>
      </c>
      <c r="AE776" s="66">
        <f>AE777</f>
        <v>2615700</v>
      </c>
      <c r="AH776" s="147"/>
    </row>
    <row r="777" spans="1:34">
      <c r="A777" s="85" t="s">
        <v>382</v>
      </c>
      <c r="B777" s="86">
        <v>792</v>
      </c>
      <c r="C777" s="83" t="s">
        <v>39</v>
      </c>
      <c r="D777" s="83" t="s">
        <v>114</v>
      </c>
      <c r="E777" s="83" t="s">
        <v>347</v>
      </c>
      <c r="F777" s="83" t="s">
        <v>383</v>
      </c>
      <c r="G777" s="66">
        <f>'Прилож 7'!H576</f>
        <v>2615700</v>
      </c>
      <c r="AE777" s="66">
        <v>2615700</v>
      </c>
      <c r="AH777" s="145"/>
    </row>
    <row r="778" spans="1:34" s="147" customFormat="1" ht="76.5">
      <c r="A778" s="148" t="s">
        <v>704</v>
      </c>
      <c r="B778" s="98">
        <v>793</v>
      </c>
      <c r="C778" s="99" t="s">
        <v>114</v>
      </c>
      <c r="D778" s="99" t="s">
        <v>268</v>
      </c>
      <c r="E778" s="99" t="s">
        <v>536</v>
      </c>
      <c r="F778" s="106"/>
      <c r="G778" s="100">
        <f>G783+G791+G794+G780+G788</f>
        <v>245529.88</v>
      </c>
      <c r="H778" s="114">
        <v>30000</v>
      </c>
      <c r="M778" s="146" t="e">
        <f>#REF!</f>
        <v>#REF!</v>
      </c>
      <c r="N778" s="147">
        <v>100000</v>
      </c>
      <c r="AE778" s="100">
        <f>AE783+AE791+AE794+AE780+AE788</f>
        <v>244488</v>
      </c>
      <c r="AH778" s="145"/>
    </row>
    <row r="779" spans="1:34" s="145" customFormat="1" ht="51" hidden="1" customHeight="1">
      <c r="A779" s="149" t="s">
        <v>252</v>
      </c>
      <c r="B779" s="86">
        <v>793</v>
      </c>
      <c r="C779" s="83" t="s">
        <v>114</v>
      </c>
      <c r="D779" s="83" t="s">
        <v>268</v>
      </c>
      <c r="E779" s="83" t="s">
        <v>536</v>
      </c>
      <c r="F779" s="108"/>
      <c r="G779" s="66"/>
      <c r="H779" s="118"/>
      <c r="AE779" s="66"/>
    </row>
    <row r="780" spans="1:34" s="145" customFormat="1" ht="54.75" customHeight="1">
      <c r="A780" s="149" t="s">
        <v>711</v>
      </c>
      <c r="B780" s="86">
        <v>793</v>
      </c>
      <c r="C780" s="83" t="s">
        <v>114</v>
      </c>
      <c r="D780" s="83" t="s">
        <v>268</v>
      </c>
      <c r="E780" s="83" t="s">
        <v>348</v>
      </c>
      <c r="F780" s="108"/>
      <c r="G780" s="66">
        <f>G781</f>
        <v>30000</v>
      </c>
      <c r="H780" s="118"/>
      <c r="AE780" s="66">
        <f>AE781</f>
        <v>30000</v>
      </c>
    </row>
    <row r="781" spans="1:34" s="145" customFormat="1" ht="25.5">
      <c r="A781" s="85" t="s">
        <v>684</v>
      </c>
      <c r="B781" s="86">
        <v>793</v>
      </c>
      <c r="C781" s="83" t="s">
        <v>114</v>
      </c>
      <c r="D781" s="83" t="s">
        <v>268</v>
      </c>
      <c r="E781" s="83" t="s">
        <v>348</v>
      </c>
      <c r="F781" s="83" t="s">
        <v>52</v>
      </c>
      <c r="G781" s="66">
        <f>G782</f>
        <v>30000</v>
      </c>
      <c r="H781" s="118"/>
      <c r="AE781" s="66">
        <f>AE782</f>
        <v>30000</v>
      </c>
      <c r="AH781" s="70"/>
    </row>
    <row r="782" spans="1:34" s="145" customFormat="1" ht="38.25">
      <c r="A782" s="85" t="s">
        <v>53</v>
      </c>
      <c r="B782" s="86">
        <v>793</v>
      </c>
      <c r="C782" s="83" t="s">
        <v>114</v>
      </c>
      <c r="D782" s="83" t="s">
        <v>268</v>
      </c>
      <c r="E782" s="83" t="s">
        <v>348</v>
      </c>
      <c r="F782" s="83" t="s">
        <v>54</v>
      </c>
      <c r="G782" s="66">
        <v>30000</v>
      </c>
      <c r="H782" s="118"/>
      <c r="AE782" s="66">
        <v>30000</v>
      </c>
      <c r="AH782" s="70"/>
    </row>
    <row r="783" spans="1:34" ht="45.75" customHeight="1">
      <c r="A783" s="150" t="s">
        <v>816</v>
      </c>
      <c r="B783" s="86">
        <v>793</v>
      </c>
      <c r="C783" s="83" t="s">
        <v>114</v>
      </c>
      <c r="D783" s="83" t="s">
        <v>268</v>
      </c>
      <c r="E783" s="83" t="s">
        <v>545</v>
      </c>
      <c r="F783" s="83"/>
      <c r="G783" s="66">
        <f>G784+G786</f>
        <v>160000</v>
      </c>
      <c r="AE783" s="66">
        <f>AE784+AE786</f>
        <v>159448</v>
      </c>
    </row>
    <row r="784" spans="1:34" ht="25.5">
      <c r="A784" s="85" t="s">
        <v>684</v>
      </c>
      <c r="B784" s="86">
        <v>793</v>
      </c>
      <c r="C784" s="83" t="s">
        <v>114</v>
      </c>
      <c r="D784" s="83" t="s">
        <v>268</v>
      </c>
      <c r="E784" s="83" t="s">
        <v>545</v>
      </c>
      <c r="F784" s="83" t="s">
        <v>52</v>
      </c>
      <c r="G784" s="66">
        <f>G785</f>
        <v>160000</v>
      </c>
      <c r="AE784" s="66">
        <f>AE785</f>
        <v>159448</v>
      </c>
    </row>
    <row r="785" spans="1:31" ht="38.25">
      <c r="A785" s="85" t="s">
        <v>53</v>
      </c>
      <c r="B785" s="86">
        <v>793</v>
      </c>
      <c r="C785" s="83" t="s">
        <v>114</v>
      </c>
      <c r="D785" s="83" t="s">
        <v>268</v>
      </c>
      <c r="E785" s="83" t="s">
        <v>545</v>
      </c>
      <c r="F785" s="83" t="s">
        <v>54</v>
      </c>
      <c r="G785" s="66">
        <f>'Прилож 7'!G767</f>
        <v>160000</v>
      </c>
      <c r="AE785" s="66">
        <v>159448</v>
      </c>
    </row>
    <row r="786" spans="1:31" ht="18" customHeight="1">
      <c r="A786" s="85" t="s">
        <v>253</v>
      </c>
      <c r="B786" s="86">
        <v>793</v>
      </c>
      <c r="C786" s="83" t="s">
        <v>114</v>
      </c>
      <c r="D786" s="83" t="s">
        <v>268</v>
      </c>
      <c r="E786" s="83" t="s">
        <v>546</v>
      </c>
      <c r="F786" s="83" t="s">
        <v>105</v>
      </c>
      <c r="G786" s="66">
        <f>G787</f>
        <v>0</v>
      </c>
      <c r="AE786" s="66">
        <f>AE787</f>
        <v>0</v>
      </c>
    </row>
    <row r="787" spans="1:31" ht="18.75" customHeight="1">
      <c r="A787" s="85" t="s">
        <v>411</v>
      </c>
      <c r="B787" s="86"/>
      <c r="C787" s="83"/>
      <c r="D787" s="83"/>
      <c r="E787" s="83" t="s">
        <v>546</v>
      </c>
      <c r="F787" s="83" t="s">
        <v>412</v>
      </c>
      <c r="G787" s="66">
        <f>'Прилож 7'!H769</f>
        <v>0</v>
      </c>
      <c r="AE787" s="66">
        <f>'Прилож 7'!AF769</f>
        <v>0</v>
      </c>
    </row>
    <row r="788" spans="1:31" ht="38.25">
      <c r="A788" s="85" t="s">
        <v>814</v>
      </c>
      <c r="B788" s="86">
        <v>793</v>
      </c>
      <c r="C788" s="83" t="s">
        <v>114</v>
      </c>
      <c r="D788" s="83" t="s">
        <v>113</v>
      </c>
      <c r="E788" s="83" t="s">
        <v>815</v>
      </c>
      <c r="F788" s="83"/>
      <c r="G788" s="66">
        <f>G789</f>
        <v>20000</v>
      </c>
      <c r="AE788" s="66">
        <f>AE789</f>
        <v>20000</v>
      </c>
    </row>
    <row r="789" spans="1:31" ht="25.5">
      <c r="A789" s="85" t="s">
        <v>684</v>
      </c>
      <c r="B789" s="86">
        <v>793</v>
      </c>
      <c r="C789" s="83" t="s">
        <v>114</v>
      </c>
      <c r="D789" s="83" t="s">
        <v>113</v>
      </c>
      <c r="E789" s="83" t="s">
        <v>815</v>
      </c>
      <c r="F789" s="83" t="s">
        <v>52</v>
      </c>
      <c r="G789" s="66">
        <f>G790</f>
        <v>20000</v>
      </c>
      <c r="AE789" s="66">
        <f>AE790</f>
        <v>20000</v>
      </c>
    </row>
    <row r="790" spans="1:31" ht="38.25">
      <c r="A790" s="85" t="s">
        <v>53</v>
      </c>
      <c r="B790" s="86">
        <v>793</v>
      </c>
      <c r="C790" s="83" t="s">
        <v>114</v>
      </c>
      <c r="D790" s="83" t="s">
        <v>113</v>
      </c>
      <c r="E790" s="83" t="s">
        <v>815</v>
      </c>
      <c r="F790" s="83" t="s">
        <v>54</v>
      </c>
      <c r="G790" s="66">
        <f>20000</f>
        <v>20000</v>
      </c>
      <c r="AE790" s="66">
        <f>20000</f>
        <v>20000</v>
      </c>
    </row>
    <row r="791" spans="1:31" ht="38.25" hidden="1" customHeight="1">
      <c r="A791" s="85" t="s">
        <v>608</v>
      </c>
      <c r="B791" s="86">
        <v>793</v>
      </c>
      <c r="C791" s="83" t="s">
        <v>114</v>
      </c>
      <c r="D791" s="83" t="s">
        <v>268</v>
      </c>
      <c r="E791" s="83" t="s">
        <v>329</v>
      </c>
      <c r="F791" s="83"/>
      <c r="G791" s="66">
        <f>G792</f>
        <v>0</v>
      </c>
      <c r="AE791" s="66">
        <f>AE792</f>
        <v>0</v>
      </c>
    </row>
    <row r="792" spans="1:31" ht="25.5" hidden="1" customHeight="1">
      <c r="A792" s="85" t="s">
        <v>684</v>
      </c>
      <c r="B792" s="86">
        <v>793</v>
      </c>
      <c r="C792" s="83" t="s">
        <v>114</v>
      </c>
      <c r="D792" s="83" t="s">
        <v>268</v>
      </c>
      <c r="E792" s="83" t="s">
        <v>329</v>
      </c>
      <c r="F792" s="83" t="s">
        <v>52</v>
      </c>
      <c r="G792" s="66">
        <f>G793</f>
        <v>0</v>
      </c>
      <c r="AE792" s="66">
        <f>AE793</f>
        <v>0</v>
      </c>
    </row>
    <row r="793" spans="1:31" ht="25.5" hidden="1" customHeight="1">
      <c r="A793" s="85" t="s">
        <v>53</v>
      </c>
      <c r="B793" s="86">
        <v>793</v>
      </c>
      <c r="C793" s="83" t="s">
        <v>114</v>
      </c>
      <c r="D793" s="83" t="s">
        <v>268</v>
      </c>
      <c r="E793" s="83" t="s">
        <v>329</v>
      </c>
      <c r="F793" s="83" t="s">
        <v>54</v>
      </c>
      <c r="G793" s="66">
        <f>'Прилож 7'!H791</f>
        <v>0</v>
      </c>
      <c r="AE793" s="66">
        <f>'Прилож 7'!AF791</f>
        <v>0</v>
      </c>
    </row>
    <row r="794" spans="1:31" ht="71.25" customHeight="1">
      <c r="A794" s="85" t="s">
        <v>330</v>
      </c>
      <c r="B794" s="86">
        <v>793</v>
      </c>
      <c r="C794" s="83" t="s">
        <v>114</v>
      </c>
      <c r="D794" s="83" t="s">
        <v>268</v>
      </c>
      <c r="E794" s="83" t="s">
        <v>609</v>
      </c>
      <c r="F794" s="83"/>
      <c r="G794" s="66">
        <f>G795</f>
        <v>35529.879999999997</v>
      </c>
      <c r="AE794" s="66">
        <f>AE795</f>
        <v>35040</v>
      </c>
    </row>
    <row r="795" spans="1:31" ht="21.75" customHeight="1">
      <c r="A795" s="85" t="s">
        <v>684</v>
      </c>
      <c r="B795" s="86">
        <v>793</v>
      </c>
      <c r="C795" s="83" t="s">
        <v>114</v>
      </c>
      <c r="D795" s="83" t="s">
        <v>268</v>
      </c>
      <c r="E795" s="83" t="s">
        <v>609</v>
      </c>
      <c r="F795" s="83" t="s">
        <v>52</v>
      </c>
      <c r="G795" s="66">
        <f>G796</f>
        <v>35529.879999999997</v>
      </c>
      <c r="AE795" s="66">
        <f>AE796</f>
        <v>35040</v>
      </c>
    </row>
    <row r="796" spans="1:31" ht="38.25">
      <c r="A796" s="85" t="s">
        <v>53</v>
      </c>
      <c r="B796" s="86">
        <v>793</v>
      </c>
      <c r="C796" s="83" t="s">
        <v>114</v>
      </c>
      <c r="D796" s="83" t="s">
        <v>268</v>
      </c>
      <c r="E796" s="83" t="s">
        <v>609</v>
      </c>
      <c r="F796" s="83" t="s">
        <v>54</v>
      </c>
      <c r="G796" s="66">
        <v>35529.879999999997</v>
      </c>
      <c r="AE796" s="66">
        <v>35040</v>
      </c>
    </row>
    <row r="797" spans="1:31" ht="63.75">
      <c r="A797" s="97" t="s">
        <v>163</v>
      </c>
      <c r="B797" s="86"/>
      <c r="C797" s="83"/>
      <c r="D797" s="83"/>
      <c r="E797" s="99" t="s">
        <v>533</v>
      </c>
      <c r="F797" s="99"/>
      <c r="G797" s="100">
        <f>G798+G804+G801</f>
        <v>270496.94</v>
      </c>
      <c r="AE797" s="100">
        <f>AE798+AE804+AE801</f>
        <v>270496.94</v>
      </c>
    </row>
    <row r="798" spans="1:31" ht="38.25">
      <c r="A798" s="149" t="s">
        <v>408</v>
      </c>
      <c r="B798" s="86">
        <v>793</v>
      </c>
      <c r="C798" s="83" t="s">
        <v>28</v>
      </c>
      <c r="D798" s="83" t="s">
        <v>34</v>
      </c>
      <c r="E798" s="83" t="s">
        <v>534</v>
      </c>
      <c r="F798" s="83"/>
      <c r="G798" s="66">
        <f>G799</f>
        <v>130000</v>
      </c>
      <c r="AE798" s="66">
        <f>AE799</f>
        <v>130000</v>
      </c>
    </row>
    <row r="799" spans="1:31" ht="25.5" customHeight="1">
      <c r="A799" s="85" t="s">
        <v>684</v>
      </c>
      <c r="B799" s="86">
        <v>793</v>
      </c>
      <c r="C799" s="83" t="s">
        <v>28</v>
      </c>
      <c r="D799" s="83" t="s">
        <v>34</v>
      </c>
      <c r="E799" s="83" t="s">
        <v>534</v>
      </c>
      <c r="F799" s="83" t="s">
        <v>52</v>
      </c>
      <c r="G799" s="66">
        <f>G800</f>
        <v>130000</v>
      </c>
      <c r="AE799" s="66">
        <f>AE800</f>
        <v>130000</v>
      </c>
    </row>
    <row r="800" spans="1:31" ht="25.5" customHeight="1">
      <c r="A800" s="85" t="s">
        <v>53</v>
      </c>
      <c r="B800" s="86">
        <v>793</v>
      </c>
      <c r="C800" s="83" t="s">
        <v>28</v>
      </c>
      <c r="D800" s="83" t="s">
        <v>34</v>
      </c>
      <c r="E800" s="83" t="s">
        <v>534</v>
      </c>
      <c r="F800" s="83" t="s">
        <v>54</v>
      </c>
      <c r="G800" s="66">
        <f>'Прилож 7'!H731</f>
        <v>130000</v>
      </c>
      <c r="AE800" s="66">
        <v>130000</v>
      </c>
    </row>
    <row r="801" spans="1:34" ht="18.75" customHeight="1">
      <c r="A801" s="149" t="s">
        <v>818</v>
      </c>
      <c r="B801" s="86">
        <v>793</v>
      </c>
      <c r="C801" s="83" t="s">
        <v>28</v>
      </c>
      <c r="D801" s="83" t="s">
        <v>34</v>
      </c>
      <c r="E801" s="83" t="s">
        <v>817</v>
      </c>
      <c r="F801" s="83"/>
      <c r="G801" s="66">
        <f>G802</f>
        <v>120496.94</v>
      </c>
      <c r="AE801" s="66">
        <f>AE802</f>
        <v>120496.94</v>
      </c>
    </row>
    <row r="802" spans="1:34" ht="18.75" customHeight="1">
      <c r="A802" s="85" t="s">
        <v>684</v>
      </c>
      <c r="B802" s="86">
        <v>793</v>
      </c>
      <c r="C802" s="83" t="s">
        <v>28</v>
      </c>
      <c r="D802" s="83" t="s">
        <v>34</v>
      </c>
      <c r="E802" s="83" t="s">
        <v>817</v>
      </c>
      <c r="F802" s="83" t="s">
        <v>52</v>
      </c>
      <c r="G802" s="66">
        <f>G803</f>
        <v>120496.94</v>
      </c>
      <c r="AE802" s="66">
        <f>AE803</f>
        <v>120496.94</v>
      </c>
    </row>
    <row r="803" spans="1:34" ht="18.75" customHeight="1">
      <c r="A803" s="85" t="s">
        <v>53</v>
      </c>
      <c r="B803" s="86">
        <v>793</v>
      </c>
      <c r="C803" s="83" t="s">
        <v>28</v>
      </c>
      <c r="D803" s="83" t="s">
        <v>34</v>
      </c>
      <c r="E803" s="83" t="s">
        <v>817</v>
      </c>
      <c r="F803" s="83" t="s">
        <v>54</v>
      </c>
      <c r="G803" s="66">
        <f>'Прилож 7'!H734</f>
        <v>120496.94</v>
      </c>
      <c r="AE803" s="66">
        <v>120496.94</v>
      </c>
    </row>
    <row r="804" spans="1:34" ht="45" customHeight="1">
      <c r="A804" s="149" t="s">
        <v>32</v>
      </c>
      <c r="B804" s="86">
        <v>793</v>
      </c>
      <c r="C804" s="83" t="s">
        <v>28</v>
      </c>
      <c r="D804" s="83" t="s">
        <v>34</v>
      </c>
      <c r="E804" s="83" t="s">
        <v>31</v>
      </c>
      <c r="F804" s="83"/>
      <c r="G804" s="66">
        <f>G805</f>
        <v>20000</v>
      </c>
      <c r="AE804" s="66">
        <f>AE805</f>
        <v>20000</v>
      </c>
    </row>
    <row r="805" spans="1:34" ht="25.5">
      <c r="A805" s="85" t="s">
        <v>684</v>
      </c>
      <c r="B805" s="86">
        <v>793</v>
      </c>
      <c r="C805" s="83" t="s">
        <v>28</v>
      </c>
      <c r="D805" s="83" t="s">
        <v>34</v>
      </c>
      <c r="E805" s="83" t="s">
        <v>31</v>
      </c>
      <c r="F805" s="83" t="s">
        <v>52</v>
      </c>
      <c r="G805" s="66">
        <f>G806</f>
        <v>20000</v>
      </c>
      <c r="AE805" s="66">
        <f>AE806</f>
        <v>20000</v>
      </c>
      <c r="AH805" s="110"/>
    </row>
    <row r="806" spans="1:34" ht="30.75" customHeight="1">
      <c r="A806" s="85" t="s">
        <v>53</v>
      </c>
      <c r="B806" s="86">
        <v>793</v>
      </c>
      <c r="C806" s="83" t="s">
        <v>28</v>
      </c>
      <c r="D806" s="83" t="s">
        <v>34</v>
      </c>
      <c r="E806" s="83" t="s">
        <v>31</v>
      </c>
      <c r="F806" s="83" t="s">
        <v>54</v>
      </c>
      <c r="G806" s="66">
        <f>'Прилож 7'!H737</f>
        <v>20000</v>
      </c>
      <c r="AE806" s="66">
        <v>20000</v>
      </c>
    </row>
    <row r="807" spans="1:34" s="110" customFormat="1" ht="69" customHeight="1">
      <c r="A807" s="97" t="s">
        <v>735</v>
      </c>
      <c r="B807" s="80">
        <v>795</v>
      </c>
      <c r="C807" s="99" t="s">
        <v>402</v>
      </c>
      <c r="D807" s="99" t="s">
        <v>39</v>
      </c>
      <c r="E807" s="99" t="s">
        <v>642</v>
      </c>
      <c r="F807" s="99"/>
      <c r="G807" s="100">
        <f>G834+G837+G847+G850+G853+G819+G844+G831+G808+G812++G856+G859+G862+G865+G828+G816</f>
        <v>14866614.729999999</v>
      </c>
      <c r="H807" s="109"/>
      <c r="AE807" s="100">
        <f>AE834+AE837+AE847+AE850+AE853+AE819+AE844+AE831+AE808+AE812++AE856+AE859+AE862+AE865+AE828+AE816</f>
        <v>14159108.6</v>
      </c>
      <c r="AH807" s="70"/>
    </row>
    <row r="808" spans="1:34" ht="48" hidden="1" customHeight="1">
      <c r="A808" s="85" t="s">
        <v>700</v>
      </c>
      <c r="B808" s="117">
        <v>795</v>
      </c>
      <c r="C808" s="83" t="s">
        <v>402</v>
      </c>
      <c r="D808" s="83" t="s">
        <v>114</v>
      </c>
      <c r="E808" s="83" t="s">
        <v>445</v>
      </c>
      <c r="F808" s="83"/>
      <c r="G808" s="66">
        <f>G809</f>
        <v>0</v>
      </c>
      <c r="AE808" s="66">
        <f>AE809</f>
        <v>0</v>
      </c>
    </row>
    <row r="809" spans="1:34" ht="48" hidden="1" customHeight="1">
      <c r="A809" s="85" t="s">
        <v>446</v>
      </c>
      <c r="B809" s="117">
        <v>795</v>
      </c>
      <c r="C809" s="83" t="s">
        <v>402</v>
      </c>
      <c r="D809" s="83" t="s">
        <v>114</v>
      </c>
      <c r="E809" s="83" t="s">
        <v>699</v>
      </c>
      <c r="F809" s="83"/>
      <c r="G809" s="66">
        <f>G810</f>
        <v>0</v>
      </c>
      <c r="AE809" s="66">
        <f>AE810</f>
        <v>0</v>
      </c>
    </row>
    <row r="810" spans="1:34" ht="18.75" hidden="1" customHeight="1">
      <c r="A810" s="85" t="s">
        <v>380</v>
      </c>
      <c r="B810" s="117">
        <v>795</v>
      </c>
      <c r="C810" s="83" t="s">
        <v>402</v>
      </c>
      <c r="D810" s="83" t="s">
        <v>114</v>
      </c>
      <c r="E810" s="83" t="s">
        <v>699</v>
      </c>
      <c r="F810" s="83" t="s">
        <v>381</v>
      </c>
      <c r="G810" s="66">
        <f>G811</f>
        <v>0</v>
      </c>
      <c r="AE810" s="66">
        <f>AE811</f>
        <v>0</v>
      </c>
    </row>
    <row r="811" spans="1:34" ht="12.75" hidden="1" customHeight="1">
      <c r="A811" s="85" t="s">
        <v>398</v>
      </c>
      <c r="B811" s="117">
        <v>795</v>
      </c>
      <c r="C811" s="83" t="s">
        <v>402</v>
      </c>
      <c r="D811" s="83" t="s">
        <v>114</v>
      </c>
      <c r="E811" s="83" t="s">
        <v>699</v>
      </c>
      <c r="F811" s="83" t="s">
        <v>399</v>
      </c>
      <c r="G811" s="66">
        <f>'Прилож 7'!H1172</f>
        <v>0</v>
      </c>
      <c r="AE811" s="66">
        <f>'Прилож 7'!AF1172</f>
        <v>0</v>
      </c>
    </row>
    <row r="812" spans="1:34" ht="48" hidden="1" customHeight="1">
      <c r="A812" s="85" t="s">
        <v>702</v>
      </c>
      <c r="B812" s="117">
        <v>795</v>
      </c>
      <c r="C812" s="83" t="s">
        <v>402</v>
      </c>
      <c r="D812" s="83" t="s">
        <v>114</v>
      </c>
      <c r="E812" s="83" t="s">
        <v>448</v>
      </c>
      <c r="F812" s="83"/>
      <c r="G812" s="66">
        <f>G813</f>
        <v>0</v>
      </c>
      <c r="AE812" s="66">
        <f>AE813</f>
        <v>0</v>
      </c>
    </row>
    <row r="813" spans="1:34" ht="48" hidden="1" customHeight="1">
      <c r="A813" s="85" t="s">
        <v>447</v>
      </c>
      <c r="B813" s="117">
        <v>795</v>
      </c>
      <c r="C813" s="83" t="s">
        <v>402</v>
      </c>
      <c r="D813" s="83" t="s">
        <v>114</v>
      </c>
      <c r="E813" s="83" t="s">
        <v>701</v>
      </c>
      <c r="F813" s="83"/>
      <c r="G813" s="66">
        <f>G814</f>
        <v>0</v>
      </c>
      <c r="AE813" s="66">
        <f>AE814</f>
        <v>0</v>
      </c>
    </row>
    <row r="814" spans="1:34" ht="18.75" hidden="1" customHeight="1">
      <c r="A814" s="85" t="s">
        <v>380</v>
      </c>
      <c r="B814" s="117">
        <v>795</v>
      </c>
      <c r="C814" s="83" t="s">
        <v>402</v>
      </c>
      <c r="D814" s="83" t="s">
        <v>114</v>
      </c>
      <c r="E814" s="83" t="s">
        <v>701</v>
      </c>
      <c r="F814" s="83" t="s">
        <v>381</v>
      </c>
      <c r="G814" s="66">
        <f>G815</f>
        <v>0</v>
      </c>
      <c r="AE814" s="66">
        <f>AE815</f>
        <v>0</v>
      </c>
    </row>
    <row r="815" spans="1:34" ht="12.75" hidden="1" customHeight="1">
      <c r="A815" s="85" t="s">
        <v>398</v>
      </c>
      <c r="B815" s="117">
        <v>795</v>
      </c>
      <c r="C815" s="83" t="s">
        <v>402</v>
      </c>
      <c r="D815" s="83" t="s">
        <v>114</v>
      </c>
      <c r="E815" s="83" t="s">
        <v>701</v>
      </c>
      <c r="F815" s="83" t="s">
        <v>399</v>
      </c>
      <c r="G815" s="66">
        <f>'Прилож 7'!H1176</f>
        <v>0</v>
      </c>
      <c r="AE815" s="66">
        <f>'Прилож 7'!AF1176</f>
        <v>0</v>
      </c>
    </row>
    <row r="816" spans="1:34" ht="25.5">
      <c r="A816" s="85" t="s">
        <v>576</v>
      </c>
      <c r="B816" s="86">
        <v>774</v>
      </c>
      <c r="C816" s="83" t="s">
        <v>37</v>
      </c>
      <c r="D816" s="83" t="s">
        <v>39</v>
      </c>
      <c r="E816" s="83" t="s">
        <v>586</v>
      </c>
      <c r="F816" s="83"/>
      <c r="G816" s="126">
        <f>G817</f>
        <v>616400</v>
      </c>
      <c r="AE816" s="126">
        <f>AE817</f>
        <v>0</v>
      </c>
    </row>
    <row r="817" spans="1:34">
      <c r="A817" s="85" t="s">
        <v>380</v>
      </c>
      <c r="B817" s="86">
        <v>774</v>
      </c>
      <c r="C817" s="83" t="s">
        <v>37</v>
      </c>
      <c r="D817" s="83" t="s">
        <v>39</v>
      </c>
      <c r="E817" s="83" t="s">
        <v>586</v>
      </c>
      <c r="F817" s="83" t="s">
        <v>381</v>
      </c>
      <c r="G817" s="126">
        <f>G818</f>
        <v>616400</v>
      </c>
      <c r="AE817" s="126">
        <f>AE818</f>
        <v>0</v>
      </c>
      <c r="AH817" s="110"/>
    </row>
    <row r="818" spans="1:34">
      <c r="A818" s="85" t="s">
        <v>409</v>
      </c>
      <c r="B818" s="86">
        <v>774</v>
      </c>
      <c r="C818" s="83" t="s">
        <v>37</v>
      </c>
      <c r="D818" s="83" t="s">
        <v>39</v>
      </c>
      <c r="E818" s="83" t="s">
        <v>586</v>
      </c>
      <c r="F818" s="83" t="s">
        <v>410</v>
      </c>
      <c r="G818" s="126">
        <v>616400</v>
      </c>
      <c r="AE818" s="126">
        <f>'Прилож 7'!AF1160</f>
        <v>0</v>
      </c>
      <c r="AH818" s="110"/>
    </row>
    <row r="819" spans="1:34" s="110" customFormat="1" ht="25.5">
      <c r="A819" s="85" t="s">
        <v>126</v>
      </c>
      <c r="B819" s="117">
        <v>795</v>
      </c>
      <c r="C819" s="123" t="s">
        <v>93</v>
      </c>
      <c r="D819" s="123" t="s">
        <v>145</v>
      </c>
      <c r="E819" s="124" t="s">
        <v>610</v>
      </c>
      <c r="F819" s="123"/>
      <c r="G819" s="125">
        <f>G820+G822+G825+G826</f>
        <v>6192142.2299999995</v>
      </c>
      <c r="H819" s="109"/>
      <c r="O819" s="109"/>
      <c r="AE819" s="125">
        <f>AE820+AE822+AE825+AE826</f>
        <v>6144834.3899999997</v>
      </c>
    </row>
    <row r="820" spans="1:34" s="110" customFormat="1" ht="76.5">
      <c r="A820" s="151" t="s">
        <v>96</v>
      </c>
      <c r="B820" s="117">
        <v>795</v>
      </c>
      <c r="C820" s="123" t="s">
        <v>93</v>
      </c>
      <c r="D820" s="123" t="s">
        <v>145</v>
      </c>
      <c r="E820" s="124" t="s">
        <v>610</v>
      </c>
      <c r="F820" s="124" t="s">
        <v>99</v>
      </c>
      <c r="G820" s="125">
        <f>G821</f>
        <v>5657849.9199999999</v>
      </c>
      <c r="H820" s="109"/>
      <c r="AE820" s="125">
        <f>AE821</f>
        <v>5640399.71</v>
      </c>
    </row>
    <row r="821" spans="1:34" s="110" customFormat="1" ht="25.5">
      <c r="A821" s="151" t="s">
        <v>97</v>
      </c>
      <c r="B821" s="117">
        <v>795</v>
      </c>
      <c r="C821" s="123" t="s">
        <v>93</v>
      </c>
      <c r="D821" s="123" t="s">
        <v>145</v>
      </c>
      <c r="E821" s="124" t="s">
        <v>610</v>
      </c>
      <c r="F821" s="124" t="s">
        <v>100</v>
      </c>
      <c r="G821" s="125">
        <f>'Прилож 7'!G1105</f>
        <v>5657849.9199999999</v>
      </c>
      <c r="H821" s="109"/>
      <c r="AE821" s="125">
        <v>5640399.71</v>
      </c>
    </row>
    <row r="822" spans="1:34" s="110" customFormat="1" ht="25.5" hidden="1" customHeight="1">
      <c r="A822" s="85" t="s">
        <v>51</v>
      </c>
      <c r="B822" s="117">
        <v>795</v>
      </c>
      <c r="C822" s="123" t="s">
        <v>93</v>
      </c>
      <c r="D822" s="123" t="s">
        <v>145</v>
      </c>
      <c r="E822" s="124" t="s">
        <v>610</v>
      </c>
      <c r="F822" s="124" t="s">
        <v>52</v>
      </c>
      <c r="G822" s="125">
        <f>G823</f>
        <v>0</v>
      </c>
      <c r="H822" s="109"/>
      <c r="AE822" s="125">
        <f>AE823</f>
        <v>0</v>
      </c>
      <c r="AH822" s="70"/>
    </row>
    <row r="823" spans="1:34" s="110" customFormat="1" ht="25.5" hidden="1" customHeight="1">
      <c r="A823" s="85" t="s">
        <v>53</v>
      </c>
      <c r="B823" s="117">
        <v>795</v>
      </c>
      <c r="C823" s="123" t="s">
        <v>93</v>
      </c>
      <c r="D823" s="123" t="s">
        <v>145</v>
      </c>
      <c r="E823" s="124" t="s">
        <v>610</v>
      </c>
      <c r="F823" s="124" t="s">
        <v>54</v>
      </c>
      <c r="G823" s="125"/>
      <c r="H823" s="109"/>
      <c r="AE823" s="125"/>
      <c r="AH823" s="70"/>
    </row>
    <row r="824" spans="1:34" ht="25.5">
      <c r="A824" s="85" t="s">
        <v>51</v>
      </c>
      <c r="B824" s="117">
        <v>795</v>
      </c>
      <c r="C824" s="123" t="s">
        <v>93</v>
      </c>
      <c r="D824" s="123" t="s">
        <v>145</v>
      </c>
      <c r="E824" s="124" t="s">
        <v>610</v>
      </c>
      <c r="F824" s="83" t="s">
        <v>52</v>
      </c>
      <c r="G824" s="66">
        <f>G825</f>
        <v>519443.81</v>
      </c>
      <c r="AE824" s="66">
        <f>AE825</f>
        <v>501549.46</v>
      </c>
      <c r="AH824" s="105"/>
    </row>
    <row r="825" spans="1:34" ht="38.25">
      <c r="A825" s="85" t="s">
        <v>53</v>
      </c>
      <c r="B825" s="117">
        <v>795</v>
      </c>
      <c r="C825" s="123" t="s">
        <v>93</v>
      </c>
      <c r="D825" s="123" t="s">
        <v>145</v>
      </c>
      <c r="E825" s="124" t="s">
        <v>610</v>
      </c>
      <c r="F825" s="83" t="s">
        <v>54</v>
      </c>
      <c r="G825" s="66">
        <f>'Прилож 7'!G1109</f>
        <v>519443.81</v>
      </c>
      <c r="AE825" s="66">
        <v>501549.46</v>
      </c>
      <c r="AH825" s="105"/>
    </row>
    <row r="826" spans="1:34" s="105" customFormat="1" ht="38.25">
      <c r="A826" s="85" t="s">
        <v>53</v>
      </c>
      <c r="B826" s="86">
        <v>792</v>
      </c>
      <c r="C826" s="123" t="s">
        <v>93</v>
      </c>
      <c r="D826" s="123" t="s">
        <v>145</v>
      </c>
      <c r="E826" s="124" t="s">
        <v>610</v>
      </c>
      <c r="F826" s="83" t="s">
        <v>105</v>
      </c>
      <c r="G826" s="66">
        <f>G827</f>
        <v>14848.5</v>
      </c>
      <c r="H826" s="104"/>
      <c r="AE826" s="66">
        <f>AE827</f>
        <v>2885.22</v>
      </c>
      <c r="AH826" s="70"/>
    </row>
    <row r="827" spans="1:34" s="105" customFormat="1">
      <c r="A827" s="85" t="s">
        <v>360</v>
      </c>
      <c r="B827" s="86">
        <v>792</v>
      </c>
      <c r="C827" s="123" t="s">
        <v>93</v>
      </c>
      <c r="D827" s="123" t="s">
        <v>145</v>
      </c>
      <c r="E827" s="124" t="s">
        <v>610</v>
      </c>
      <c r="F827" s="83" t="s">
        <v>108</v>
      </c>
      <c r="G827" s="66">
        <f>'Прилож 7'!G1111</f>
        <v>14848.5</v>
      </c>
      <c r="H827" s="104"/>
      <c r="AE827" s="66">
        <v>2885.22</v>
      </c>
      <c r="AH827" s="70"/>
    </row>
    <row r="828" spans="1:34" ht="18.75" customHeight="1">
      <c r="A828" s="85" t="s">
        <v>692</v>
      </c>
      <c r="B828" s="117">
        <v>795</v>
      </c>
      <c r="C828" s="83" t="s">
        <v>402</v>
      </c>
      <c r="D828" s="83" t="s">
        <v>39</v>
      </c>
      <c r="E828" s="83" t="s">
        <v>806</v>
      </c>
      <c r="F828" s="83"/>
      <c r="G828" s="66">
        <f>G829</f>
        <v>546696.99</v>
      </c>
      <c r="AE828" s="66">
        <f>AE829</f>
        <v>546696.99</v>
      </c>
    </row>
    <row r="829" spans="1:34" ht="19.5" customHeight="1">
      <c r="A829" s="85" t="s">
        <v>684</v>
      </c>
      <c r="B829" s="117">
        <v>795</v>
      </c>
      <c r="C829" s="83" t="s">
        <v>402</v>
      </c>
      <c r="D829" s="83" t="s">
        <v>39</v>
      </c>
      <c r="E829" s="83" t="s">
        <v>806</v>
      </c>
      <c r="F829" s="83" t="s">
        <v>52</v>
      </c>
      <c r="G829" s="66">
        <f>G830</f>
        <v>546696.99</v>
      </c>
      <c r="AE829" s="66">
        <f>AE830</f>
        <v>546696.99</v>
      </c>
      <c r="AH829" s="73"/>
    </row>
    <row r="830" spans="1:34" ht="28.5" customHeight="1">
      <c r="A830" s="85" t="s">
        <v>53</v>
      </c>
      <c r="B830" s="117">
        <v>795</v>
      </c>
      <c r="C830" s="83" t="s">
        <v>402</v>
      </c>
      <c r="D830" s="83" t="s">
        <v>39</v>
      </c>
      <c r="E830" s="83" t="s">
        <v>806</v>
      </c>
      <c r="F830" s="83" t="s">
        <v>54</v>
      </c>
      <c r="G830" s="66">
        <f>'Прилож 7'!H1136</f>
        <v>546696.99</v>
      </c>
      <c r="AE830" s="66">
        <v>546696.99</v>
      </c>
      <c r="AH830" s="73"/>
    </row>
    <row r="831" spans="1:34" s="73" customFormat="1" ht="67.5" customHeight="1">
      <c r="A831" s="85" t="s">
        <v>679</v>
      </c>
      <c r="B831" s="117">
        <v>795</v>
      </c>
      <c r="C831" s="83" t="s">
        <v>402</v>
      </c>
      <c r="D831" s="83" t="s">
        <v>39</v>
      </c>
      <c r="E831" s="83" t="s">
        <v>680</v>
      </c>
      <c r="F831" s="83"/>
      <c r="G831" s="66">
        <f>G832</f>
        <v>21900</v>
      </c>
      <c r="H831" s="72"/>
      <c r="AE831" s="66">
        <f>AE832</f>
        <v>21900</v>
      </c>
      <c r="AH831" s="70"/>
    </row>
    <row r="832" spans="1:34" s="73" customFormat="1" ht="21.75" customHeight="1">
      <c r="A832" s="85" t="s">
        <v>380</v>
      </c>
      <c r="B832" s="117">
        <v>795</v>
      </c>
      <c r="C832" s="83" t="s">
        <v>402</v>
      </c>
      <c r="D832" s="83" t="s">
        <v>39</v>
      </c>
      <c r="E832" s="83" t="s">
        <v>680</v>
      </c>
      <c r="F832" s="83" t="s">
        <v>381</v>
      </c>
      <c r="G832" s="66">
        <f>G833</f>
        <v>21900</v>
      </c>
      <c r="H832" s="72"/>
      <c r="AE832" s="66">
        <f>AE833</f>
        <v>21900</v>
      </c>
      <c r="AH832" s="70"/>
    </row>
    <row r="833" spans="1:31" ht="18.75" customHeight="1">
      <c r="A833" s="85" t="s">
        <v>409</v>
      </c>
      <c r="B833" s="117">
        <v>795</v>
      </c>
      <c r="C833" s="83" t="s">
        <v>402</v>
      </c>
      <c r="D833" s="83" t="s">
        <v>39</v>
      </c>
      <c r="E833" s="83" t="s">
        <v>680</v>
      </c>
      <c r="F833" s="83" t="s">
        <v>410</v>
      </c>
      <c r="G833" s="66">
        <f>'Прилож 7'!H1142</f>
        <v>21900</v>
      </c>
      <c r="AE833" s="66">
        <v>21900</v>
      </c>
    </row>
    <row r="834" spans="1:31" ht="27.75" customHeight="1">
      <c r="A834" s="85" t="s">
        <v>645</v>
      </c>
      <c r="B834" s="117">
        <v>795</v>
      </c>
      <c r="C834" s="83" t="s">
        <v>402</v>
      </c>
      <c r="D834" s="83" t="s">
        <v>39</v>
      </c>
      <c r="E834" s="83" t="s">
        <v>643</v>
      </c>
      <c r="F834" s="83"/>
      <c r="G834" s="66">
        <f>G835</f>
        <v>1220700.24</v>
      </c>
      <c r="AE834" s="66">
        <f>AE835</f>
        <v>1220310.23</v>
      </c>
    </row>
    <row r="835" spans="1:31" ht="25.5">
      <c r="A835" s="85" t="s">
        <v>51</v>
      </c>
      <c r="B835" s="117">
        <v>795</v>
      </c>
      <c r="C835" s="83" t="s">
        <v>402</v>
      </c>
      <c r="D835" s="83" t="s">
        <v>39</v>
      </c>
      <c r="E835" s="83" t="s">
        <v>643</v>
      </c>
      <c r="F835" s="83" t="s">
        <v>52</v>
      </c>
      <c r="G835" s="66">
        <f>G836</f>
        <v>1220700.24</v>
      </c>
      <c r="AE835" s="66">
        <f>AE836</f>
        <v>1220310.23</v>
      </c>
    </row>
    <row r="836" spans="1:31" ht="38.25">
      <c r="A836" s="85" t="s">
        <v>53</v>
      </c>
      <c r="B836" s="117">
        <v>795</v>
      </c>
      <c r="C836" s="83" t="s">
        <v>402</v>
      </c>
      <c r="D836" s="83" t="s">
        <v>39</v>
      </c>
      <c r="E836" s="83" t="s">
        <v>643</v>
      </c>
      <c r="F836" s="83" t="s">
        <v>54</v>
      </c>
      <c r="G836" s="66">
        <f>'Прилож 7'!G1139</f>
        <v>1220700.24</v>
      </c>
      <c r="AE836" s="66">
        <v>1220310.23</v>
      </c>
    </row>
    <row r="837" spans="1:31" ht="25.5">
      <c r="A837" s="85" t="s">
        <v>254</v>
      </c>
      <c r="B837" s="117">
        <v>795</v>
      </c>
      <c r="C837" s="83" t="s">
        <v>402</v>
      </c>
      <c r="D837" s="83" t="s">
        <v>114</v>
      </c>
      <c r="E837" s="83" t="s">
        <v>194</v>
      </c>
      <c r="F837" s="83"/>
      <c r="G837" s="66">
        <f>G838+G842</f>
        <v>300000</v>
      </c>
      <c r="AE837" s="66">
        <f>AE838+AE842</f>
        <v>276895.44</v>
      </c>
    </row>
    <row r="838" spans="1:31" ht="25.5" customHeight="1">
      <c r="A838" s="85" t="s">
        <v>684</v>
      </c>
      <c r="B838" s="86">
        <v>793</v>
      </c>
      <c r="C838" s="83" t="s">
        <v>28</v>
      </c>
      <c r="D838" s="83" t="s">
        <v>34</v>
      </c>
      <c r="E838" s="83" t="s">
        <v>194</v>
      </c>
      <c r="F838" s="83" t="s">
        <v>52</v>
      </c>
      <c r="G838" s="66">
        <f>G839</f>
        <v>132310</v>
      </c>
      <c r="AE838" s="66">
        <f>AE839</f>
        <v>131875.44</v>
      </c>
    </row>
    <row r="839" spans="1:31" ht="25.5" customHeight="1">
      <c r="A839" s="85" t="s">
        <v>53</v>
      </c>
      <c r="B839" s="86">
        <v>793</v>
      </c>
      <c r="C839" s="83" t="s">
        <v>28</v>
      </c>
      <c r="D839" s="83" t="s">
        <v>34</v>
      </c>
      <c r="E839" s="83" t="s">
        <v>194</v>
      </c>
      <c r="F839" s="83" t="s">
        <v>54</v>
      </c>
      <c r="G839" s="66">
        <f>'Прилож 7'!G1163</f>
        <v>132310</v>
      </c>
      <c r="AE839" s="66">
        <v>131875.44</v>
      </c>
    </row>
    <row r="840" spans="1:31" ht="12.75" hidden="1" customHeight="1">
      <c r="A840" s="85"/>
      <c r="B840" s="117"/>
      <c r="C840" s="83"/>
      <c r="D840" s="83"/>
      <c r="E840" s="83"/>
      <c r="F840" s="83"/>
      <c r="G840" s="66"/>
      <c r="AE840" s="66"/>
    </row>
    <row r="841" spans="1:31" ht="12.75" hidden="1" customHeight="1">
      <c r="A841" s="85"/>
      <c r="B841" s="117"/>
      <c r="C841" s="83"/>
      <c r="D841" s="83"/>
      <c r="E841" s="83"/>
      <c r="F841" s="83"/>
      <c r="G841" s="66"/>
      <c r="H841" s="70"/>
      <c r="AE841" s="66"/>
    </row>
    <row r="842" spans="1:31">
      <c r="A842" s="85" t="s">
        <v>380</v>
      </c>
      <c r="B842" s="117">
        <v>795</v>
      </c>
      <c r="C842" s="83" t="s">
        <v>402</v>
      </c>
      <c r="D842" s="83" t="s">
        <v>114</v>
      </c>
      <c r="E842" s="83" t="s">
        <v>194</v>
      </c>
      <c r="F842" s="83" t="s">
        <v>381</v>
      </c>
      <c r="G842" s="66">
        <f>G843</f>
        <v>167690</v>
      </c>
      <c r="H842" s="70"/>
      <c r="AE842" s="66">
        <f>AE843</f>
        <v>145020</v>
      </c>
    </row>
    <row r="843" spans="1:31">
      <c r="A843" s="85" t="s">
        <v>409</v>
      </c>
      <c r="B843" s="117">
        <v>795</v>
      </c>
      <c r="C843" s="83" t="s">
        <v>402</v>
      </c>
      <c r="D843" s="83" t="s">
        <v>114</v>
      </c>
      <c r="E843" s="83" t="s">
        <v>194</v>
      </c>
      <c r="F843" s="83" t="s">
        <v>410</v>
      </c>
      <c r="G843" s="66">
        <f>'Прилож 7'!G1165</f>
        <v>167690</v>
      </c>
      <c r="H843" s="70"/>
      <c r="AE843" s="66">
        <v>145020</v>
      </c>
    </row>
    <row r="844" spans="1:31" ht="26.25" customHeight="1">
      <c r="A844" s="85" t="s">
        <v>130</v>
      </c>
      <c r="B844" s="117">
        <v>795</v>
      </c>
      <c r="C844" s="83" t="s">
        <v>402</v>
      </c>
      <c r="D844" s="83" t="s">
        <v>114</v>
      </c>
      <c r="E844" s="83" t="s">
        <v>131</v>
      </c>
      <c r="F844" s="83"/>
      <c r="G844" s="66">
        <f>G845</f>
        <v>20000</v>
      </c>
      <c r="H844" s="70"/>
      <c r="AE844" s="66">
        <f>AE845</f>
        <v>0</v>
      </c>
    </row>
    <row r="845" spans="1:31" ht="26.25" customHeight="1">
      <c r="A845" s="85" t="s">
        <v>51</v>
      </c>
      <c r="B845" s="117">
        <v>795</v>
      </c>
      <c r="C845" s="83" t="s">
        <v>402</v>
      </c>
      <c r="D845" s="83" t="s">
        <v>114</v>
      </c>
      <c r="E845" s="83" t="s">
        <v>131</v>
      </c>
      <c r="F845" s="83" t="s">
        <v>52</v>
      </c>
      <c r="G845" s="66">
        <f>G846</f>
        <v>20000</v>
      </c>
      <c r="H845" s="70"/>
      <c r="AE845" s="66">
        <f>AE846</f>
        <v>0</v>
      </c>
    </row>
    <row r="846" spans="1:31" ht="38.25">
      <c r="A846" s="85" t="s">
        <v>53</v>
      </c>
      <c r="B846" s="117">
        <v>795</v>
      </c>
      <c r="C846" s="83" t="s">
        <v>402</v>
      </c>
      <c r="D846" s="83" t="s">
        <v>114</v>
      </c>
      <c r="E846" s="83" t="s">
        <v>131</v>
      </c>
      <c r="F846" s="83" t="s">
        <v>54</v>
      </c>
      <c r="G846" s="66">
        <f>'Прилож 7'!G1168</f>
        <v>20000</v>
      </c>
      <c r="H846" s="70"/>
      <c r="AE846" s="66">
        <f>'Прилож 7'!AF1168</f>
        <v>0</v>
      </c>
    </row>
    <row r="847" spans="1:31" ht="76.5">
      <c r="A847" s="85" t="s">
        <v>137</v>
      </c>
      <c r="B847" s="117">
        <v>795</v>
      </c>
      <c r="C847" s="83" t="s">
        <v>402</v>
      </c>
      <c r="D847" s="83" t="s">
        <v>114</v>
      </c>
      <c r="E847" s="83" t="s">
        <v>136</v>
      </c>
      <c r="F847" s="83"/>
      <c r="G847" s="66">
        <f>G848</f>
        <v>5699254.6099999994</v>
      </c>
      <c r="H847" s="70"/>
      <c r="AE847" s="66">
        <f>AE848</f>
        <v>5698950.8899999997</v>
      </c>
    </row>
    <row r="848" spans="1:31" ht="25.5" customHeight="1">
      <c r="A848" s="85" t="s">
        <v>684</v>
      </c>
      <c r="B848" s="86">
        <v>793</v>
      </c>
      <c r="C848" s="83" t="s">
        <v>28</v>
      </c>
      <c r="D848" s="83" t="s">
        <v>34</v>
      </c>
      <c r="E848" s="83" t="s">
        <v>136</v>
      </c>
      <c r="F848" s="83" t="s">
        <v>52</v>
      </c>
      <c r="G848" s="66">
        <f>G849</f>
        <v>5699254.6099999994</v>
      </c>
      <c r="H848" s="70"/>
      <c r="AE848" s="66">
        <f>AE849</f>
        <v>5698950.8899999997</v>
      </c>
    </row>
    <row r="849" spans="1:34" ht="25.5" customHeight="1">
      <c r="A849" s="85" t="s">
        <v>53</v>
      </c>
      <c r="B849" s="86">
        <v>793</v>
      </c>
      <c r="C849" s="83" t="s">
        <v>28</v>
      </c>
      <c r="D849" s="83" t="s">
        <v>34</v>
      </c>
      <c r="E849" s="83" t="s">
        <v>136</v>
      </c>
      <c r="F849" s="83" t="s">
        <v>54</v>
      </c>
      <c r="G849" s="66">
        <f>'Прилож 7'!G1121+'Прилож 7'!G1190</f>
        <v>5699254.6099999994</v>
      </c>
      <c r="H849" s="70"/>
      <c r="AE849" s="66">
        <v>5698950.8899999997</v>
      </c>
    </row>
    <row r="850" spans="1:34" ht="21.75" customHeight="1">
      <c r="A850" s="85" t="s">
        <v>139</v>
      </c>
      <c r="B850" s="117">
        <v>795</v>
      </c>
      <c r="C850" s="83" t="s">
        <v>402</v>
      </c>
      <c r="D850" s="83" t="s">
        <v>114</v>
      </c>
      <c r="E850" s="83" t="s">
        <v>138</v>
      </c>
      <c r="F850" s="83"/>
      <c r="G850" s="66">
        <f>G851</f>
        <v>58400</v>
      </c>
      <c r="H850" s="70"/>
      <c r="AE850" s="66">
        <f>AE851</f>
        <v>58400</v>
      </c>
    </row>
    <row r="851" spans="1:34" ht="21.75" customHeight="1">
      <c r="A851" s="85" t="s">
        <v>684</v>
      </c>
      <c r="B851" s="86">
        <v>793</v>
      </c>
      <c r="C851" s="83" t="s">
        <v>28</v>
      </c>
      <c r="D851" s="83" t="s">
        <v>34</v>
      </c>
      <c r="E851" s="83" t="s">
        <v>138</v>
      </c>
      <c r="F851" s="83" t="s">
        <v>52</v>
      </c>
      <c r="G851" s="66">
        <f>G852</f>
        <v>58400</v>
      </c>
      <c r="H851" s="70"/>
      <c r="AE851" s="66">
        <f>AE852</f>
        <v>58400</v>
      </c>
    </row>
    <row r="852" spans="1:34" ht="29.25" customHeight="1">
      <c r="A852" s="85" t="s">
        <v>53</v>
      </c>
      <c r="B852" s="86">
        <v>793</v>
      </c>
      <c r="C852" s="83" t="s">
        <v>28</v>
      </c>
      <c r="D852" s="83" t="s">
        <v>34</v>
      </c>
      <c r="E852" s="83" t="s">
        <v>138</v>
      </c>
      <c r="F852" s="83" t="s">
        <v>54</v>
      </c>
      <c r="G852" s="66">
        <f>'Прилож 7'!H1124</f>
        <v>58400</v>
      </c>
      <c r="H852" s="70"/>
      <c r="AE852" s="66">
        <v>58400</v>
      </c>
    </row>
    <row r="853" spans="1:34" ht="21.75" customHeight="1">
      <c r="A853" s="85" t="s">
        <v>141</v>
      </c>
      <c r="B853" s="117">
        <v>795</v>
      </c>
      <c r="C853" s="83" t="s">
        <v>402</v>
      </c>
      <c r="D853" s="83" t="s">
        <v>114</v>
      </c>
      <c r="E853" s="83" t="s">
        <v>140</v>
      </c>
      <c r="F853" s="83"/>
      <c r="G853" s="66">
        <f>G854</f>
        <v>125007.27</v>
      </c>
      <c r="H853" s="70"/>
      <c r="AE853" s="66">
        <f>AE854</f>
        <v>125007.27</v>
      </c>
    </row>
    <row r="854" spans="1:34" ht="21.75" customHeight="1">
      <c r="A854" s="85" t="s">
        <v>684</v>
      </c>
      <c r="B854" s="86">
        <v>793</v>
      </c>
      <c r="C854" s="83" t="s">
        <v>28</v>
      </c>
      <c r="D854" s="83" t="s">
        <v>34</v>
      </c>
      <c r="E854" s="83" t="s">
        <v>140</v>
      </c>
      <c r="F854" s="83" t="s">
        <v>52</v>
      </c>
      <c r="G854" s="66">
        <f>G855</f>
        <v>125007.27</v>
      </c>
      <c r="H854" s="70"/>
      <c r="AE854" s="66">
        <f>AE855</f>
        <v>125007.27</v>
      </c>
    </row>
    <row r="855" spans="1:34" ht="30.75" customHeight="1">
      <c r="A855" s="85" t="s">
        <v>53</v>
      </c>
      <c r="B855" s="86">
        <v>793</v>
      </c>
      <c r="C855" s="83" t="s">
        <v>28</v>
      </c>
      <c r="D855" s="83" t="s">
        <v>34</v>
      </c>
      <c r="E855" s="83" t="s">
        <v>140</v>
      </c>
      <c r="F855" s="83" t="s">
        <v>54</v>
      </c>
      <c r="G855" s="66">
        <f>'Прилож 7'!H1131</f>
        <v>125007.27</v>
      </c>
      <c r="H855" s="70"/>
      <c r="AE855" s="66">
        <v>125007.27</v>
      </c>
    </row>
    <row r="856" spans="1:34" ht="42.75" hidden="1" customHeight="1">
      <c r="A856" s="85" t="s">
        <v>587</v>
      </c>
      <c r="B856" s="117">
        <v>795</v>
      </c>
      <c r="C856" s="83" t="s">
        <v>402</v>
      </c>
      <c r="D856" s="83" t="s">
        <v>39</v>
      </c>
      <c r="E856" s="83" t="s">
        <v>586</v>
      </c>
      <c r="F856" s="83"/>
      <c r="G856" s="66">
        <f>G857</f>
        <v>0</v>
      </c>
      <c r="H856" s="70"/>
      <c r="AE856" s="66">
        <f>AE857</f>
        <v>0</v>
      </c>
    </row>
    <row r="857" spans="1:34" ht="29.25" hidden="1" customHeight="1">
      <c r="A857" s="85" t="s">
        <v>51</v>
      </c>
      <c r="B857" s="117">
        <v>795</v>
      </c>
      <c r="C857" s="83" t="s">
        <v>402</v>
      </c>
      <c r="D857" s="83" t="s">
        <v>39</v>
      </c>
      <c r="E857" s="83" t="s">
        <v>586</v>
      </c>
      <c r="F857" s="83" t="s">
        <v>52</v>
      </c>
      <c r="G857" s="66">
        <f>G858</f>
        <v>0</v>
      </c>
      <c r="AE857" s="66">
        <f>AE858</f>
        <v>0</v>
      </c>
      <c r="AH857" s="119"/>
    </row>
    <row r="858" spans="1:34" ht="34.5" hidden="1" customHeight="1">
      <c r="A858" s="85" t="s">
        <v>53</v>
      </c>
      <c r="B858" s="117">
        <v>795</v>
      </c>
      <c r="C858" s="83" t="s">
        <v>402</v>
      </c>
      <c r="D858" s="83" t="s">
        <v>39</v>
      </c>
      <c r="E858" s="83" t="s">
        <v>586</v>
      </c>
      <c r="F858" s="83" t="s">
        <v>54</v>
      </c>
      <c r="G858" s="66">
        <f>'Прилож 7'!H1145</f>
        <v>0</v>
      </c>
      <c r="AE858" s="66">
        <f>'Прилож 7'!AF1145</f>
        <v>0</v>
      </c>
      <c r="AH858" s="119"/>
    </row>
    <row r="859" spans="1:34" s="119" customFormat="1" ht="44.25" hidden="1" customHeight="1">
      <c r="A859" s="85"/>
      <c r="B859" s="117"/>
      <c r="C859" s="83"/>
      <c r="D859" s="83"/>
      <c r="E859" s="83"/>
      <c r="F859" s="83"/>
      <c r="G859" s="66"/>
      <c r="H859" s="118"/>
      <c r="AE859" s="66"/>
    </row>
    <row r="860" spans="1:34" s="119" customFormat="1" ht="33" hidden="1" customHeight="1">
      <c r="A860" s="85"/>
      <c r="B860" s="117"/>
      <c r="C860" s="83"/>
      <c r="D860" s="83"/>
      <c r="E860" s="83"/>
      <c r="F860" s="83"/>
      <c r="G860" s="66"/>
      <c r="H860" s="118"/>
      <c r="AE860" s="66"/>
    </row>
    <row r="861" spans="1:34" s="119" customFormat="1" ht="33" hidden="1" customHeight="1">
      <c r="A861" s="85"/>
      <c r="B861" s="117"/>
      <c r="C861" s="83"/>
      <c r="D861" s="83"/>
      <c r="E861" s="83"/>
      <c r="F861" s="83"/>
      <c r="G861" s="66"/>
      <c r="H861" s="118"/>
      <c r="AE861" s="66"/>
    </row>
    <row r="862" spans="1:34" s="119" customFormat="1" ht="55.5" hidden="1" customHeight="1">
      <c r="A862" s="85"/>
      <c r="B862" s="117"/>
      <c r="C862" s="83"/>
      <c r="D862" s="83"/>
      <c r="E862" s="83"/>
      <c r="F862" s="83"/>
      <c r="G862" s="66"/>
      <c r="H862" s="118"/>
      <c r="AE862" s="66"/>
    </row>
    <row r="863" spans="1:34" s="119" customFormat="1" ht="33" hidden="1" customHeight="1">
      <c r="A863" s="85"/>
      <c r="B863" s="117"/>
      <c r="C863" s="83"/>
      <c r="D863" s="83"/>
      <c r="E863" s="83"/>
      <c r="F863" s="83"/>
      <c r="G863" s="66"/>
      <c r="H863" s="118"/>
      <c r="AE863" s="66"/>
      <c r="AH863" s="73"/>
    </row>
    <row r="864" spans="1:34" s="119" customFormat="1" ht="33" hidden="1" customHeight="1">
      <c r="A864" s="85"/>
      <c r="B864" s="117"/>
      <c r="C864" s="83"/>
      <c r="D864" s="83"/>
      <c r="E864" s="83"/>
      <c r="F864" s="83"/>
      <c r="G864" s="66"/>
      <c r="H864" s="118"/>
      <c r="AE864" s="66"/>
      <c r="AH864" s="70"/>
    </row>
    <row r="865" spans="1:34" s="73" customFormat="1" ht="17.25" customHeight="1">
      <c r="A865" s="85" t="s">
        <v>804</v>
      </c>
      <c r="B865" s="86">
        <v>793</v>
      </c>
      <c r="C865" s="83" t="s">
        <v>402</v>
      </c>
      <c r="D865" s="83" t="s">
        <v>114</v>
      </c>
      <c r="E865" s="83" t="s">
        <v>802</v>
      </c>
      <c r="F865" s="83"/>
      <c r="G865" s="66">
        <f>G866</f>
        <v>66113.389999999985</v>
      </c>
      <c r="H865" s="72"/>
      <c r="AE865" s="66">
        <f>AE866</f>
        <v>66113.39</v>
      </c>
      <c r="AH865" s="119"/>
    </row>
    <row r="866" spans="1:34" ht="23.25" customHeight="1">
      <c r="A866" s="85" t="s">
        <v>684</v>
      </c>
      <c r="B866" s="92">
        <v>793</v>
      </c>
      <c r="C866" s="83" t="s">
        <v>402</v>
      </c>
      <c r="D866" s="83" t="s">
        <v>114</v>
      </c>
      <c r="E866" s="83" t="s">
        <v>802</v>
      </c>
      <c r="F866" s="83" t="s">
        <v>52</v>
      </c>
      <c r="G866" s="66">
        <f>G867</f>
        <v>66113.389999999985</v>
      </c>
      <c r="AE866" s="66">
        <f>AE867</f>
        <v>66113.39</v>
      </c>
      <c r="AH866" s="152"/>
    </row>
    <row r="867" spans="1:34" s="119" customFormat="1" ht="23.25" customHeight="1">
      <c r="A867" s="85" t="s">
        <v>53</v>
      </c>
      <c r="B867" s="92">
        <v>793</v>
      </c>
      <c r="C867" s="83" t="s">
        <v>402</v>
      </c>
      <c r="D867" s="83" t="s">
        <v>114</v>
      </c>
      <c r="E867" s="83" t="s">
        <v>802</v>
      </c>
      <c r="F867" s="83" t="s">
        <v>54</v>
      </c>
      <c r="G867" s="66">
        <f>'Прилож 7'!H881</f>
        <v>66113.389999999985</v>
      </c>
      <c r="H867" s="118"/>
      <c r="AE867" s="66">
        <v>66113.39</v>
      </c>
      <c r="AH867" s="153"/>
    </row>
    <row r="868" spans="1:34" s="152" customFormat="1" ht="31.5" customHeight="1">
      <c r="A868" s="97" t="s">
        <v>621</v>
      </c>
      <c r="B868" s="99" t="s">
        <v>161</v>
      </c>
      <c r="C868" s="99" t="s">
        <v>113</v>
      </c>
      <c r="D868" s="99" t="s">
        <v>28</v>
      </c>
      <c r="E868" s="99" t="s">
        <v>620</v>
      </c>
      <c r="F868" s="106"/>
      <c r="G868" s="100">
        <f>G869+G883+G891+G914+G919+G926+G931+G923</f>
        <v>8239823.2999999989</v>
      </c>
      <c r="H868" s="146"/>
      <c r="N868" s="152" t="s">
        <v>255</v>
      </c>
      <c r="O868" s="152" t="s">
        <v>256</v>
      </c>
      <c r="AE868" s="100">
        <f>AE869+AE883+AE891+AE914+AE919+AE926+AE931+AE923</f>
        <v>8239823.2999999989</v>
      </c>
      <c r="AH868" s="153"/>
    </row>
    <row r="869" spans="1:34" s="153" customFormat="1" ht="25.5">
      <c r="A869" s="85" t="s">
        <v>368</v>
      </c>
      <c r="B869" s="83" t="s">
        <v>161</v>
      </c>
      <c r="C869" s="83" t="s">
        <v>113</v>
      </c>
      <c r="D869" s="83" t="s">
        <v>28</v>
      </c>
      <c r="E869" s="83" t="s">
        <v>626</v>
      </c>
      <c r="F869" s="108"/>
      <c r="G869" s="66">
        <f>G870</f>
        <v>506886.43000000005</v>
      </c>
      <c r="H869" s="144"/>
      <c r="AE869" s="66">
        <f>AE870</f>
        <v>506886.43</v>
      </c>
    </row>
    <row r="870" spans="1:34" s="153" customFormat="1" ht="25.5">
      <c r="A870" s="85" t="s">
        <v>369</v>
      </c>
      <c r="B870" s="83" t="s">
        <v>161</v>
      </c>
      <c r="C870" s="83" t="s">
        <v>113</v>
      </c>
      <c r="D870" s="83" t="s">
        <v>28</v>
      </c>
      <c r="E870" s="83" t="s">
        <v>626</v>
      </c>
      <c r="F870" s="83" t="s">
        <v>370</v>
      </c>
      <c r="G870" s="66">
        <f>G871</f>
        <v>506886.43000000005</v>
      </c>
      <c r="H870" s="144"/>
      <c r="AE870" s="66">
        <f>AE871</f>
        <v>506886.43</v>
      </c>
    </row>
    <row r="871" spans="1:34" s="153" customFormat="1" ht="38.25">
      <c r="A871" s="85" t="s">
        <v>371</v>
      </c>
      <c r="B871" s="83" t="s">
        <v>161</v>
      </c>
      <c r="C871" s="83" t="s">
        <v>113</v>
      </c>
      <c r="D871" s="83" t="s">
        <v>28</v>
      </c>
      <c r="E871" s="83" t="s">
        <v>626</v>
      </c>
      <c r="F871" s="83" t="s">
        <v>372</v>
      </c>
      <c r="G871" s="66">
        <f>'Прилож 7'!H516+'Прилож 7'!H588+'Прилож 7'!H895</f>
        <v>506886.43000000005</v>
      </c>
      <c r="H871" s="144"/>
      <c r="AE871" s="66">
        <v>506886.43</v>
      </c>
    </row>
    <row r="872" spans="1:34" s="153" customFormat="1" ht="12.75" hidden="1" customHeight="1">
      <c r="A872" s="85" t="s">
        <v>368</v>
      </c>
      <c r="B872" s="83" t="s">
        <v>161</v>
      </c>
      <c r="C872" s="83" t="s">
        <v>113</v>
      </c>
      <c r="D872" s="83" t="s">
        <v>28</v>
      </c>
      <c r="E872" s="83" t="s">
        <v>626</v>
      </c>
      <c r="F872" s="108"/>
      <c r="G872" s="66">
        <f>G873</f>
        <v>14981</v>
      </c>
      <c r="H872" s="144"/>
      <c r="AE872" s="66">
        <f>AE873</f>
        <v>14981</v>
      </c>
      <c r="AH872" s="154"/>
    </row>
    <row r="873" spans="1:34" s="153" customFormat="1" ht="12.75" hidden="1" customHeight="1">
      <c r="A873" s="85" t="s">
        <v>369</v>
      </c>
      <c r="B873" s="83" t="s">
        <v>161</v>
      </c>
      <c r="C873" s="83" t="s">
        <v>113</v>
      </c>
      <c r="D873" s="83" t="s">
        <v>28</v>
      </c>
      <c r="E873" s="83" t="s">
        <v>626</v>
      </c>
      <c r="F873" s="83" t="s">
        <v>370</v>
      </c>
      <c r="G873" s="66">
        <f>G874</f>
        <v>14981</v>
      </c>
      <c r="H873" s="144"/>
      <c r="AE873" s="66">
        <f>AE874</f>
        <v>14981</v>
      </c>
      <c r="AH873" s="145"/>
    </row>
    <row r="874" spans="1:34" s="154" customFormat="1" ht="25.5" hidden="1" customHeight="1">
      <c r="A874" s="85" t="s">
        <v>371</v>
      </c>
      <c r="B874" s="83" t="s">
        <v>161</v>
      </c>
      <c r="C874" s="83" t="s">
        <v>113</v>
      </c>
      <c r="D874" s="83" t="s">
        <v>28</v>
      </c>
      <c r="E874" s="83" t="s">
        <v>626</v>
      </c>
      <c r="F874" s="83" t="s">
        <v>372</v>
      </c>
      <c r="G874" s="66">
        <v>14981</v>
      </c>
      <c r="H874" s="69"/>
      <c r="AE874" s="66">
        <v>14981</v>
      </c>
      <c r="AH874" s="145"/>
    </row>
    <row r="875" spans="1:34" s="145" customFormat="1" ht="25.5" hidden="1" customHeight="1">
      <c r="A875" s="85" t="s">
        <v>621</v>
      </c>
      <c r="B875" s="86">
        <v>792</v>
      </c>
      <c r="C875" s="83" t="s">
        <v>113</v>
      </c>
      <c r="D875" s="83" t="s">
        <v>28</v>
      </c>
      <c r="E875" s="83" t="s">
        <v>620</v>
      </c>
      <c r="F875" s="108"/>
      <c r="G875" s="66">
        <f>G876</f>
        <v>21000</v>
      </c>
      <c r="H875" s="144"/>
      <c r="AE875" s="66">
        <f>AE876</f>
        <v>21000</v>
      </c>
    </row>
    <row r="876" spans="1:34" s="145" customFormat="1" ht="12.75" hidden="1" customHeight="1">
      <c r="A876" s="85" t="s">
        <v>368</v>
      </c>
      <c r="B876" s="86">
        <v>792</v>
      </c>
      <c r="C876" s="83" t="s">
        <v>113</v>
      </c>
      <c r="D876" s="83" t="s">
        <v>28</v>
      </c>
      <c r="E876" s="83" t="s">
        <v>626</v>
      </c>
      <c r="F876" s="108"/>
      <c r="G876" s="66">
        <f>G877</f>
        <v>21000</v>
      </c>
      <c r="H876" s="144"/>
      <c r="AE876" s="66">
        <f>AE877</f>
        <v>21000</v>
      </c>
      <c r="AH876" s="73"/>
    </row>
    <row r="877" spans="1:34" s="145" customFormat="1" ht="12.75" hidden="1" customHeight="1">
      <c r="A877" s="85" t="s">
        <v>369</v>
      </c>
      <c r="B877" s="86">
        <v>792</v>
      </c>
      <c r="C877" s="83" t="s">
        <v>113</v>
      </c>
      <c r="D877" s="83" t="s">
        <v>28</v>
      </c>
      <c r="E877" s="83" t="s">
        <v>626</v>
      </c>
      <c r="F877" s="83" t="s">
        <v>370</v>
      </c>
      <c r="G877" s="66">
        <f>G878</f>
        <v>21000</v>
      </c>
      <c r="H877" s="144"/>
      <c r="AE877" s="66">
        <f>AE878</f>
        <v>21000</v>
      </c>
    </row>
    <row r="878" spans="1:34" s="73" customFormat="1" ht="25.5" hidden="1" customHeight="1">
      <c r="A878" s="85" t="s">
        <v>371</v>
      </c>
      <c r="B878" s="86">
        <v>792</v>
      </c>
      <c r="C878" s="83" t="s">
        <v>113</v>
      </c>
      <c r="D878" s="83" t="s">
        <v>28</v>
      </c>
      <c r="E878" s="83" t="s">
        <v>626</v>
      </c>
      <c r="F878" s="83" t="s">
        <v>372</v>
      </c>
      <c r="G878" s="66">
        <v>21000</v>
      </c>
      <c r="H878" s="72"/>
      <c r="AE878" s="66">
        <v>21000</v>
      </c>
      <c r="AH878" s="145"/>
    </row>
    <row r="879" spans="1:34" s="145" customFormat="1" ht="25.5" hidden="1" customHeight="1">
      <c r="A879" s="85" t="s">
        <v>621</v>
      </c>
      <c r="B879" s="86">
        <v>793</v>
      </c>
      <c r="C879" s="83" t="s">
        <v>113</v>
      </c>
      <c r="D879" s="83" t="s">
        <v>28</v>
      </c>
      <c r="E879" s="83" t="s">
        <v>620</v>
      </c>
      <c r="F879" s="108"/>
      <c r="G879" s="66">
        <f>G880</f>
        <v>737514</v>
      </c>
      <c r="H879" s="144"/>
      <c r="AE879" s="66">
        <f>AE880</f>
        <v>737514</v>
      </c>
    </row>
    <row r="880" spans="1:34" s="145" customFormat="1" ht="12.75" hidden="1" customHeight="1">
      <c r="A880" s="85" t="s">
        <v>368</v>
      </c>
      <c r="B880" s="86">
        <v>793</v>
      </c>
      <c r="C880" s="83" t="s">
        <v>113</v>
      </c>
      <c r="D880" s="83" t="s">
        <v>28</v>
      </c>
      <c r="E880" s="83" t="s">
        <v>626</v>
      </c>
      <c r="F880" s="108"/>
      <c r="G880" s="66">
        <f>G881</f>
        <v>737514</v>
      </c>
      <c r="H880" s="144"/>
      <c r="AE880" s="66">
        <f>AE881</f>
        <v>737514</v>
      </c>
    </row>
    <row r="881" spans="1:34" s="145" customFormat="1" ht="12.75" hidden="1" customHeight="1">
      <c r="A881" s="85" t="s">
        <v>369</v>
      </c>
      <c r="B881" s="86">
        <v>793</v>
      </c>
      <c r="C881" s="83" t="s">
        <v>113</v>
      </c>
      <c r="D881" s="83" t="s">
        <v>28</v>
      </c>
      <c r="E881" s="83" t="s">
        <v>626</v>
      </c>
      <c r="F881" s="83" t="s">
        <v>370</v>
      </c>
      <c r="G881" s="66">
        <f>G882</f>
        <v>737514</v>
      </c>
      <c r="H881" s="144"/>
      <c r="AE881" s="66">
        <f>AE882</f>
        <v>737514</v>
      </c>
    </row>
    <row r="882" spans="1:34" s="145" customFormat="1" ht="25.5" hidden="1" customHeight="1">
      <c r="A882" s="85" t="s">
        <v>371</v>
      </c>
      <c r="B882" s="86">
        <v>793</v>
      </c>
      <c r="C882" s="83" t="s">
        <v>113</v>
      </c>
      <c r="D882" s="83" t="s">
        <v>28</v>
      </c>
      <c r="E882" s="83" t="s">
        <v>626</v>
      </c>
      <c r="F882" s="83" t="s">
        <v>372</v>
      </c>
      <c r="G882" s="66">
        <v>737514</v>
      </c>
      <c r="H882" s="144"/>
      <c r="AE882" s="66">
        <v>737514</v>
      </c>
    </row>
    <row r="883" spans="1:34" s="145" customFormat="1" ht="54" customHeight="1">
      <c r="A883" s="85" t="s">
        <v>752</v>
      </c>
      <c r="B883" s="86">
        <v>793</v>
      </c>
      <c r="C883" s="83" t="s">
        <v>113</v>
      </c>
      <c r="D883" s="83" t="s">
        <v>114</v>
      </c>
      <c r="E883" s="83" t="s">
        <v>321</v>
      </c>
      <c r="F883" s="108"/>
      <c r="G883" s="66">
        <f>G884</f>
        <v>152400.12</v>
      </c>
      <c r="H883" s="118"/>
      <c r="AE883" s="66">
        <f>AE884</f>
        <v>152400.12</v>
      </c>
      <c r="AH883" s="70"/>
    </row>
    <row r="884" spans="1:34" s="145" customFormat="1" ht="27" customHeight="1">
      <c r="A884" s="85" t="s">
        <v>104</v>
      </c>
      <c r="B884" s="86">
        <v>793</v>
      </c>
      <c r="C884" s="83" t="s">
        <v>113</v>
      </c>
      <c r="D884" s="83" t="s">
        <v>114</v>
      </c>
      <c r="E884" s="83" t="s">
        <v>321</v>
      </c>
      <c r="F884" s="83" t="s">
        <v>105</v>
      </c>
      <c r="G884" s="66">
        <f>G885</f>
        <v>152400.12</v>
      </c>
      <c r="H884" s="144"/>
      <c r="AE884" s="66">
        <f>AE885</f>
        <v>152400.12</v>
      </c>
      <c r="AH884" s="70"/>
    </row>
    <row r="885" spans="1:34" ht="51">
      <c r="A885" s="85" t="s">
        <v>723</v>
      </c>
      <c r="B885" s="86">
        <v>793</v>
      </c>
      <c r="C885" s="83" t="s">
        <v>113</v>
      </c>
      <c r="D885" s="83" t="s">
        <v>114</v>
      </c>
      <c r="E885" s="83" t="s">
        <v>321</v>
      </c>
      <c r="F885" s="83" t="s">
        <v>724</v>
      </c>
      <c r="G885" s="66">
        <f>'Прилож 7'!H919</f>
        <v>152400.12</v>
      </c>
      <c r="AE885" s="66">
        <v>152400.12</v>
      </c>
      <c r="AH885" s="145"/>
    </row>
    <row r="886" spans="1:34" ht="12.75" hidden="1" customHeight="1">
      <c r="A886" s="85"/>
      <c r="B886" s="86"/>
      <c r="C886" s="83"/>
      <c r="D886" s="83"/>
      <c r="E886" s="83"/>
      <c r="F886" s="83"/>
      <c r="G886" s="66"/>
      <c r="AE886" s="66"/>
    </row>
    <row r="887" spans="1:34" s="145" customFormat="1" ht="25.5" hidden="1" customHeight="1">
      <c r="A887" s="155" t="s">
        <v>753</v>
      </c>
      <c r="B887" s="142">
        <v>793</v>
      </c>
      <c r="C887" s="108" t="s">
        <v>113</v>
      </c>
      <c r="D887" s="108" t="s">
        <v>114</v>
      </c>
      <c r="E887" s="108" t="s">
        <v>754</v>
      </c>
      <c r="F887" s="108" t="s">
        <v>365</v>
      </c>
      <c r="G887" s="156"/>
      <c r="H887" s="144"/>
      <c r="AE887" s="156"/>
      <c r="AH887" s="70"/>
    </row>
    <row r="888" spans="1:34" ht="12.75" hidden="1" customHeight="1">
      <c r="A888" s="85" t="s">
        <v>730</v>
      </c>
      <c r="B888" s="86">
        <v>793</v>
      </c>
      <c r="C888" s="83" t="s">
        <v>113</v>
      </c>
      <c r="D888" s="83" t="s">
        <v>114</v>
      </c>
      <c r="E888" s="83" t="s">
        <v>731</v>
      </c>
      <c r="F888" s="83"/>
      <c r="G888" s="66"/>
      <c r="AE888" s="66"/>
    </row>
    <row r="889" spans="1:34" ht="38.25" hidden="1" customHeight="1">
      <c r="A889" s="85" t="s">
        <v>755</v>
      </c>
      <c r="B889" s="86">
        <v>793</v>
      </c>
      <c r="C889" s="83" t="s">
        <v>113</v>
      </c>
      <c r="D889" s="83" t="s">
        <v>114</v>
      </c>
      <c r="E889" s="83" t="s">
        <v>756</v>
      </c>
      <c r="F889" s="83"/>
      <c r="G889" s="66"/>
      <c r="AE889" s="66"/>
    </row>
    <row r="890" spans="1:34" ht="38.25" hidden="1" customHeight="1">
      <c r="A890" s="85" t="s">
        <v>757</v>
      </c>
      <c r="B890" s="86">
        <v>793</v>
      </c>
      <c r="C890" s="83" t="s">
        <v>113</v>
      </c>
      <c r="D890" s="83" t="s">
        <v>114</v>
      </c>
      <c r="E890" s="83" t="s">
        <v>758</v>
      </c>
      <c r="F890" s="83" t="s">
        <v>759</v>
      </c>
      <c r="G890" s="66"/>
      <c r="AE890" s="66"/>
    </row>
    <row r="891" spans="1:34" ht="25.5" customHeight="1">
      <c r="A891" s="85" t="s">
        <v>753</v>
      </c>
      <c r="B891" s="86">
        <v>793</v>
      </c>
      <c r="C891" s="83" t="s">
        <v>113</v>
      </c>
      <c r="D891" s="83" t="s">
        <v>114</v>
      </c>
      <c r="E891" s="83" t="s">
        <v>630</v>
      </c>
      <c r="F891" s="83"/>
      <c r="G891" s="66">
        <f>G892</f>
        <v>239376.75</v>
      </c>
      <c r="AE891" s="66">
        <f>AE892</f>
        <v>239376.75</v>
      </c>
    </row>
    <row r="892" spans="1:34" ht="25.5" customHeight="1">
      <c r="A892" s="85" t="s">
        <v>760</v>
      </c>
      <c r="B892" s="86">
        <v>793</v>
      </c>
      <c r="C892" s="83" t="s">
        <v>113</v>
      </c>
      <c r="D892" s="83" t="s">
        <v>114</v>
      </c>
      <c r="E892" s="83" t="s">
        <v>630</v>
      </c>
      <c r="F892" s="83" t="s">
        <v>370</v>
      </c>
      <c r="G892" s="66">
        <f>G893</f>
        <v>239376.75</v>
      </c>
      <c r="AE892" s="66">
        <f>AE893</f>
        <v>239376.75</v>
      </c>
    </row>
    <row r="893" spans="1:34" ht="25.5" customHeight="1">
      <c r="A893" s="85" t="s">
        <v>748</v>
      </c>
      <c r="B893" s="86">
        <v>793</v>
      </c>
      <c r="C893" s="83" t="s">
        <v>113</v>
      </c>
      <c r="D893" s="83" t="s">
        <v>114</v>
      </c>
      <c r="E893" s="83" t="s">
        <v>630</v>
      </c>
      <c r="F893" s="83" t="s">
        <v>749</v>
      </c>
      <c r="G893" s="66">
        <f>'Прилож 7'!H922</f>
        <v>239376.75</v>
      </c>
      <c r="AE893" s="66">
        <v>239376.75</v>
      </c>
    </row>
    <row r="894" spans="1:34" ht="38.25" hidden="1" customHeight="1">
      <c r="A894" s="85" t="s">
        <v>750</v>
      </c>
      <c r="B894" s="86">
        <v>793</v>
      </c>
      <c r="C894" s="83" t="s">
        <v>113</v>
      </c>
      <c r="D894" s="83" t="s">
        <v>114</v>
      </c>
      <c r="E894" s="83" t="s">
        <v>630</v>
      </c>
      <c r="F894" s="83" t="s">
        <v>751</v>
      </c>
      <c r="G894" s="66"/>
      <c r="AE894" s="66"/>
    </row>
    <row r="895" spans="1:34" ht="26.25" hidden="1" customHeight="1">
      <c r="A895" s="85" t="s">
        <v>397</v>
      </c>
      <c r="B895" s="86">
        <v>793</v>
      </c>
      <c r="C895" s="83" t="s">
        <v>113</v>
      </c>
      <c r="D895" s="83" t="s">
        <v>114</v>
      </c>
      <c r="E895" s="83" t="s">
        <v>509</v>
      </c>
      <c r="F895" s="83"/>
      <c r="G895" s="66">
        <f>G896</f>
        <v>0</v>
      </c>
      <c r="AE895" s="66">
        <f>AE896</f>
        <v>0</v>
      </c>
    </row>
    <row r="896" spans="1:34" ht="21.75" hidden="1" customHeight="1">
      <c r="A896" s="85" t="s">
        <v>397</v>
      </c>
      <c r="B896" s="86">
        <v>793</v>
      </c>
      <c r="C896" s="83" t="s">
        <v>113</v>
      </c>
      <c r="D896" s="83" t="s">
        <v>114</v>
      </c>
      <c r="E896" s="83" t="s">
        <v>510</v>
      </c>
      <c r="F896" s="83"/>
      <c r="G896" s="66">
        <f>G897</f>
        <v>0</v>
      </c>
      <c r="AE896" s="66">
        <f>AE897</f>
        <v>0</v>
      </c>
    </row>
    <row r="897" spans="1:34" ht="29.25" hidden="1" customHeight="1">
      <c r="A897" s="85" t="s">
        <v>397</v>
      </c>
      <c r="B897" s="86">
        <v>793</v>
      </c>
      <c r="C897" s="83" t="s">
        <v>113</v>
      </c>
      <c r="D897" s="83" t="s">
        <v>114</v>
      </c>
      <c r="E897" s="83" t="s">
        <v>511</v>
      </c>
      <c r="F897" s="83"/>
      <c r="G897" s="66">
        <f>G898</f>
        <v>0</v>
      </c>
      <c r="AE897" s="66">
        <f>AE898</f>
        <v>0</v>
      </c>
      <c r="AH897" s="103"/>
    </row>
    <row r="898" spans="1:34" ht="30.75" hidden="1" customHeight="1">
      <c r="A898" s="85" t="s">
        <v>373</v>
      </c>
      <c r="B898" s="86">
        <v>793</v>
      </c>
      <c r="C898" s="83" t="s">
        <v>113</v>
      </c>
      <c r="D898" s="83" t="s">
        <v>114</v>
      </c>
      <c r="E898" s="83" t="s">
        <v>511</v>
      </c>
      <c r="F898" s="83" t="s">
        <v>374</v>
      </c>
      <c r="G898" s="66"/>
      <c r="AE898" s="66"/>
      <c r="AH898" s="105"/>
    </row>
    <row r="899" spans="1:34" s="103" customFormat="1" ht="12.75" hidden="1" customHeight="1">
      <c r="A899" s="85"/>
      <c r="B899" s="86"/>
      <c r="C899" s="83"/>
      <c r="D899" s="83"/>
      <c r="E899" s="83"/>
      <c r="F899" s="83"/>
      <c r="G899" s="66"/>
      <c r="H899" s="102"/>
      <c r="AE899" s="66"/>
      <c r="AH899" s="105"/>
    </row>
    <row r="900" spans="1:34" s="105" customFormat="1" ht="12.75" hidden="1" customHeight="1">
      <c r="A900" s="85"/>
      <c r="B900" s="86">
        <v>793</v>
      </c>
      <c r="C900" s="83"/>
      <c r="D900" s="83"/>
      <c r="E900" s="83"/>
      <c r="F900" s="83"/>
      <c r="G900" s="66"/>
      <c r="H900" s="104"/>
      <c r="AE900" s="66"/>
      <c r="AH900" s="70"/>
    </row>
    <row r="901" spans="1:34" s="105" customFormat="1" ht="51" hidden="1" customHeight="1">
      <c r="A901" s="85" t="s">
        <v>624</v>
      </c>
      <c r="B901" s="86">
        <v>793</v>
      </c>
      <c r="C901" s="83" t="s">
        <v>113</v>
      </c>
      <c r="D901" s="83" t="s">
        <v>93</v>
      </c>
      <c r="E901" s="83" t="s">
        <v>622</v>
      </c>
      <c r="F901" s="83"/>
      <c r="G901" s="66">
        <f>G905+G902</f>
        <v>0</v>
      </c>
      <c r="H901" s="104"/>
      <c r="AE901" s="66">
        <f>AE905+AE902</f>
        <v>0</v>
      </c>
      <c r="AH901" s="70"/>
    </row>
    <row r="902" spans="1:34" ht="25.5" hidden="1" customHeight="1">
      <c r="A902" s="85" t="s">
        <v>684</v>
      </c>
      <c r="B902" s="86">
        <v>793</v>
      </c>
      <c r="C902" s="83" t="s">
        <v>113</v>
      </c>
      <c r="D902" s="83" t="s">
        <v>93</v>
      </c>
      <c r="E902" s="83" t="s">
        <v>648</v>
      </c>
      <c r="F902" s="83" t="s">
        <v>52</v>
      </c>
      <c r="G902" s="66">
        <f>G903</f>
        <v>0</v>
      </c>
      <c r="AE902" s="66">
        <f>AE903</f>
        <v>0</v>
      </c>
    </row>
    <row r="903" spans="1:34" ht="25.5" hidden="1" customHeight="1">
      <c r="A903" s="85" t="s">
        <v>53</v>
      </c>
      <c r="B903" s="86">
        <v>793</v>
      </c>
      <c r="C903" s="83" t="s">
        <v>113</v>
      </c>
      <c r="D903" s="83" t="s">
        <v>93</v>
      </c>
      <c r="E903" s="83" t="s">
        <v>648</v>
      </c>
      <c r="F903" s="83" t="s">
        <v>54</v>
      </c>
      <c r="G903" s="66">
        <f>G904</f>
        <v>0</v>
      </c>
      <c r="AE903" s="66">
        <f>AE904</f>
        <v>0</v>
      </c>
      <c r="AH903" s="105"/>
    </row>
    <row r="904" spans="1:34" ht="33" hidden="1" customHeight="1">
      <c r="A904" s="85" t="s">
        <v>685</v>
      </c>
      <c r="B904" s="86">
        <v>793</v>
      </c>
      <c r="C904" s="83" t="s">
        <v>113</v>
      </c>
      <c r="D904" s="83" t="s">
        <v>93</v>
      </c>
      <c r="E904" s="83" t="s">
        <v>648</v>
      </c>
      <c r="F904" s="83" t="s">
        <v>55</v>
      </c>
      <c r="G904" s="66"/>
      <c r="AE904" s="66"/>
      <c r="AH904" s="105"/>
    </row>
    <row r="905" spans="1:34" s="105" customFormat="1" ht="38.25" hidden="1" customHeight="1">
      <c r="A905" s="85" t="s">
        <v>732</v>
      </c>
      <c r="B905" s="86">
        <v>793</v>
      </c>
      <c r="C905" s="83" t="s">
        <v>113</v>
      </c>
      <c r="D905" s="83" t="s">
        <v>93</v>
      </c>
      <c r="E905" s="83" t="s">
        <v>622</v>
      </c>
      <c r="F905" s="83" t="s">
        <v>733</v>
      </c>
      <c r="G905" s="66">
        <f>G906</f>
        <v>0</v>
      </c>
      <c r="H905" s="104"/>
      <c r="AE905" s="66">
        <f>AE906</f>
        <v>0</v>
      </c>
      <c r="AH905" s="70"/>
    </row>
    <row r="906" spans="1:34" s="105" customFormat="1" ht="12.75" hidden="1" customHeight="1">
      <c r="A906" s="85" t="s">
        <v>736</v>
      </c>
      <c r="B906" s="86">
        <v>793</v>
      </c>
      <c r="C906" s="83" t="s">
        <v>113</v>
      </c>
      <c r="D906" s="83" t="s">
        <v>93</v>
      </c>
      <c r="E906" s="83" t="s">
        <v>622</v>
      </c>
      <c r="F906" s="83" t="s">
        <v>737</v>
      </c>
      <c r="G906" s="66"/>
      <c r="H906" s="104"/>
      <c r="AE906" s="66"/>
      <c r="AH906" s="70"/>
    </row>
    <row r="907" spans="1:34" ht="12.75" hidden="1" customHeight="1">
      <c r="A907" s="127"/>
      <c r="B907" s="86"/>
      <c r="C907" s="83"/>
      <c r="D907" s="83"/>
      <c r="E907" s="83"/>
      <c r="F907" s="83"/>
      <c r="G907" s="66"/>
      <c r="AE907" s="66"/>
    </row>
    <row r="908" spans="1:34" ht="12.75" hidden="1" customHeight="1">
      <c r="A908" s="127"/>
      <c r="B908" s="86"/>
      <c r="C908" s="83"/>
      <c r="D908" s="83"/>
      <c r="E908" s="83"/>
      <c r="F908" s="83"/>
      <c r="G908" s="66"/>
      <c r="AE908" s="66"/>
    </row>
    <row r="909" spans="1:34" ht="12.75" hidden="1" customHeight="1">
      <c r="A909" s="127"/>
      <c r="B909" s="86"/>
      <c r="C909" s="83"/>
      <c r="D909" s="83"/>
      <c r="E909" s="83"/>
      <c r="F909" s="83"/>
      <c r="G909" s="66"/>
      <c r="AE909" s="66"/>
    </row>
    <row r="910" spans="1:34" ht="12.75" hidden="1" customHeight="1">
      <c r="A910" s="127"/>
      <c r="B910" s="86"/>
      <c r="C910" s="83"/>
      <c r="D910" s="83"/>
      <c r="E910" s="83"/>
      <c r="F910" s="83"/>
      <c r="G910" s="66"/>
      <c r="AE910" s="66"/>
    </row>
    <row r="911" spans="1:34" ht="12.75" hidden="1" customHeight="1">
      <c r="A911" s="127"/>
      <c r="B911" s="86"/>
      <c r="C911" s="83"/>
      <c r="D911" s="83"/>
      <c r="E911" s="83"/>
      <c r="F911" s="83"/>
      <c r="G911" s="66"/>
      <c r="AE911" s="66"/>
      <c r="AH911" s="119"/>
    </row>
    <row r="912" spans="1:34" ht="12.75" hidden="1" customHeight="1">
      <c r="A912" s="127"/>
      <c r="B912" s="86"/>
      <c r="C912" s="83"/>
      <c r="D912" s="83"/>
      <c r="E912" s="83"/>
      <c r="F912" s="83"/>
      <c r="G912" s="66"/>
      <c r="AE912" s="66"/>
    </row>
    <row r="913" spans="1:34" s="119" customFormat="1" ht="12.75" hidden="1" customHeight="1">
      <c r="A913" s="85" t="s">
        <v>367</v>
      </c>
      <c r="B913" s="86">
        <v>793</v>
      </c>
      <c r="C913" s="83" t="s">
        <v>113</v>
      </c>
      <c r="D913" s="83" t="s">
        <v>93</v>
      </c>
      <c r="E913" s="83" t="s">
        <v>500</v>
      </c>
      <c r="F913" s="83"/>
      <c r="G913" s="66"/>
      <c r="H913" s="118"/>
      <c r="AE913" s="66"/>
      <c r="AH913" s="70"/>
    </row>
    <row r="914" spans="1:34" ht="60" hidden="1" customHeight="1">
      <c r="A914" s="85" t="s">
        <v>442</v>
      </c>
      <c r="B914" s="86">
        <v>793</v>
      </c>
      <c r="C914" s="83" t="s">
        <v>113</v>
      </c>
      <c r="D914" s="83" t="s">
        <v>93</v>
      </c>
      <c r="E914" s="83" t="s">
        <v>444</v>
      </c>
      <c r="F914" s="83"/>
      <c r="G914" s="66">
        <f>G915</f>
        <v>0</v>
      </c>
      <c r="AE914" s="66">
        <f>AE915</f>
        <v>0</v>
      </c>
    </row>
    <row r="915" spans="1:34" ht="52.5" hidden="1" customHeight="1">
      <c r="A915" s="85" t="s">
        <v>443</v>
      </c>
      <c r="B915" s="86">
        <v>793</v>
      </c>
      <c r="C915" s="83" t="s">
        <v>113</v>
      </c>
      <c r="D915" s="83" t="s">
        <v>93</v>
      </c>
      <c r="E915" s="83" t="s">
        <v>441</v>
      </c>
      <c r="F915" s="83"/>
      <c r="G915" s="66">
        <f>G917</f>
        <v>0</v>
      </c>
      <c r="AE915" s="66">
        <f>AE917</f>
        <v>0</v>
      </c>
    </row>
    <row r="916" spans="1:34" ht="38.25" hidden="1" customHeight="1">
      <c r="A916" s="85" t="s">
        <v>732</v>
      </c>
      <c r="B916" s="86">
        <v>793</v>
      </c>
      <c r="C916" s="83" t="s">
        <v>113</v>
      </c>
      <c r="D916" s="83" t="s">
        <v>93</v>
      </c>
      <c r="E916" s="83" t="s">
        <v>623</v>
      </c>
      <c r="F916" s="83" t="s">
        <v>733</v>
      </c>
      <c r="G916" s="66">
        <f>G917</f>
        <v>0</v>
      </c>
      <c r="AE916" s="66">
        <f>AE917</f>
        <v>0</v>
      </c>
      <c r="AH916" s="119"/>
    </row>
    <row r="917" spans="1:34" ht="12.75" hidden="1" customHeight="1">
      <c r="A917" s="85" t="s">
        <v>736</v>
      </c>
      <c r="B917" s="86">
        <v>793</v>
      </c>
      <c r="C917" s="83" t="s">
        <v>113</v>
      </c>
      <c r="D917" s="83" t="s">
        <v>93</v>
      </c>
      <c r="E917" s="83" t="s">
        <v>441</v>
      </c>
      <c r="F917" s="83" t="s">
        <v>737</v>
      </c>
      <c r="G917" s="66">
        <f>'Прилож 7'!H943</f>
        <v>0</v>
      </c>
      <c r="AE917" s="66">
        <f>'Прилож 7'!AF943</f>
        <v>0</v>
      </c>
    </row>
    <row r="918" spans="1:34" s="119" customFormat="1" ht="12.75" hidden="1" customHeight="1">
      <c r="A918" s="85"/>
      <c r="B918" s="86"/>
      <c r="C918" s="83"/>
      <c r="D918" s="83"/>
      <c r="E918" s="83"/>
      <c r="F918" s="83"/>
      <c r="G918" s="66"/>
      <c r="H918" s="118"/>
      <c r="AE918" s="66"/>
      <c r="AH918" s="70"/>
    </row>
    <row r="919" spans="1:34" ht="60" customHeight="1">
      <c r="A919" s="85" t="s">
        <v>625</v>
      </c>
      <c r="B919" s="86">
        <v>793</v>
      </c>
      <c r="C919" s="83" t="s">
        <v>113</v>
      </c>
      <c r="D919" s="83" t="s">
        <v>93</v>
      </c>
      <c r="E919" s="83" t="s">
        <v>318</v>
      </c>
      <c r="F919" s="83"/>
      <c r="G919" s="66">
        <f>G920</f>
        <v>4521717.72</v>
      </c>
      <c r="AE919" s="66">
        <f>AE920</f>
        <v>4521717.72</v>
      </c>
    </row>
    <row r="920" spans="1:34" ht="52.5" customHeight="1">
      <c r="A920" s="85" t="s">
        <v>443</v>
      </c>
      <c r="B920" s="86">
        <v>793</v>
      </c>
      <c r="C920" s="83" t="s">
        <v>113</v>
      </c>
      <c r="D920" s="83" t="s">
        <v>93</v>
      </c>
      <c r="E920" s="83" t="s">
        <v>318</v>
      </c>
      <c r="F920" s="83"/>
      <c r="G920" s="66">
        <f>G922</f>
        <v>4521717.72</v>
      </c>
      <c r="AE920" s="66">
        <f>AE922</f>
        <v>4521717.72</v>
      </c>
    </row>
    <row r="921" spans="1:34" ht="38.25">
      <c r="A921" s="85" t="s">
        <v>732</v>
      </c>
      <c r="B921" s="86">
        <v>793</v>
      </c>
      <c r="C921" s="83" t="s">
        <v>113</v>
      </c>
      <c r="D921" s="83" t="s">
        <v>93</v>
      </c>
      <c r="E921" s="83" t="s">
        <v>318</v>
      </c>
      <c r="F921" s="83" t="s">
        <v>733</v>
      </c>
      <c r="G921" s="66">
        <f>G922</f>
        <v>4521717.72</v>
      </c>
      <c r="AE921" s="66">
        <f>AE922</f>
        <v>4521717.72</v>
      </c>
    </row>
    <row r="922" spans="1:34">
      <c r="A922" s="85" t="s">
        <v>736</v>
      </c>
      <c r="B922" s="86">
        <v>793</v>
      </c>
      <c r="C922" s="83" t="s">
        <v>113</v>
      </c>
      <c r="D922" s="83" t="s">
        <v>93</v>
      </c>
      <c r="E922" s="83" t="s">
        <v>318</v>
      </c>
      <c r="F922" s="83" t="s">
        <v>737</v>
      </c>
      <c r="G922" s="66">
        <f>'Прилож 7'!H948</f>
        <v>4521717.72</v>
      </c>
      <c r="AE922" s="66">
        <v>4521717.72</v>
      </c>
    </row>
    <row r="923" spans="1:34" ht="63.75">
      <c r="A923" s="85" t="s">
        <v>625</v>
      </c>
      <c r="B923" s="86">
        <v>793</v>
      </c>
      <c r="C923" s="83" t="s">
        <v>113</v>
      </c>
      <c r="D923" s="83" t="s">
        <v>93</v>
      </c>
      <c r="E923" s="83" t="s">
        <v>317</v>
      </c>
      <c r="F923" s="83"/>
      <c r="G923" s="66">
        <f>G924</f>
        <v>2635442.2799999998</v>
      </c>
      <c r="AE923" s="66">
        <f>AE924</f>
        <v>2635442.2799999998</v>
      </c>
    </row>
    <row r="924" spans="1:34" ht="38.25">
      <c r="A924" s="85" t="s">
        <v>732</v>
      </c>
      <c r="B924" s="86">
        <v>793</v>
      </c>
      <c r="C924" s="83" t="s">
        <v>113</v>
      </c>
      <c r="D924" s="83" t="s">
        <v>93</v>
      </c>
      <c r="E924" s="83" t="s">
        <v>317</v>
      </c>
      <c r="F924" s="83" t="s">
        <v>733</v>
      </c>
      <c r="G924" s="66">
        <f>G925</f>
        <v>2635442.2799999998</v>
      </c>
      <c r="AE924" s="66">
        <f>AE925</f>
        <v>2635442.2799999998</v>
      </c>
      <c r="AH924" s="119"/>
    </row>
    <row r="925" spans="1:34">
      <c r="A925" s="85" t="s">
        <v>736</v>
      </c>
      <c r="B925" s="86">
        <v>793</v>
      </c>
      <c r="C925" s="83" t="s">
        <v>113</v>
      </c>
      <c r="D925" s="83" t="s">
        <v>93</v>
      </c>
      <c r="E925" s="83" t="s">
        <v>317</v>
      </c>
      <c r="F925" s="83" t="s">
        <v>737</v>
      </c>
      <c r="G925" s="66">
        <f>'Прилож 7'!H951</f>
        <v>2635442.2799999998</v>
      </c>
      <c r="AE925" s="66">
        <v>2635442.2799999998</v>
      </c>
      <c r="AH925" s="119"/>
    </row>
    <row r="926" spans="1:34" s="119" customFormat="1" ht="38.25">
      <c r="A926" s="85" t="s">
        <v>761</v>
      </c>
      <c r="B926" s="86">
        <v>793</v>
      </c>
      <c r="C926" s="83" t="s">
        <v>113</v>
      </c>
      <c r="D926" s="83" t="s">
        <v>93</v>
      </c>
      <c r="E926" s="83" t="s">
        <v>629</v>
      </c>
      <c r="F926" s="83"/>
      <c r="G926" s="66">
        <f>G927</f>
        <v>184000</v>
      </c>
      <c r="H926" s="118"/>
      <c r="AE926" s="66">
        <f>AE927</f>
        <v>184000</v>
      </c>
    </row>
    <row r="927" spans="1:34" s="119" customFormat="1" ht="25.5">
      <c r="A927" s="85" t="s">
        <v>753</v>
      </c>
      <c r="B927" s="86">
        <v>793</v>
      </c>
      <c r="C927" s="83" t="s">
        <v>113</v>
      </c>
      <c r="D927" s="83" t="s">
        <v>93</v>
      </c>
      <c r="E927" s="83" t="s">
        <v>629</v>
      </c>
      <c r="F927" s="83" t="s">
        <v>370</v>
      </c>
      <c r="G927" s="66">
        <f>G928</f>
        <v>184000</v>
      </c>
      <c r="H927" s="118"/>
      <c r="AE927" s="66">
        <f>AE928</f>
        <v>184000</v>
      </c>
    </row>
    <row r="928" spans="1:34" s="119" customFormat="1" ht="25.5">
      <c r="A928" s="85" t="s">
        <v>748</v>
      </c>
      <c r="B928" s="86">
        <v>793</v>
      </c>
      <c r="C928" s="83" t="s">
        <v>113</v>
      </c>
      <c r="D928" s="83" t="s">
        <v>93</v>
      </c>
      <c r="E928" s="83" t="s">
        <v>629</v>
      </c>
      <c r="F928" s="83" t="s">
        <v>749</v>
      </c>
      <c r="G928" s="66">
        <f>'Прилож 7'!H954</f>
        <v>184000</v>
      </c>
      <c r="H928" s="118"/>
      <c r="AE928" s="66">
        <v>184000</v>
      </c>
      <c r="AH928" s="105"/>
    </row>
    <row r="929" spans="1:34" s="119" customFormat="1" ht="25.5" hidden="1" customHeight="1">
      <c r="A929" s="85" t="s">
        <v>750</v>
      </c>
      <c r="B929" s="86">
        <v>793</v>
      </c>
      <c r="C929" s="83" t="s">
        <v>113</v>
      </c>
      <c r="D929" s="83" t="s">
        <v>93</v>
      </c>
      <c r="E929" s="83" t="s">
        <v>629</v>
      </c>
      <c r="F929" s="83" t="s">
        <v>751</v>
      </c>
      <c r="G929" s="66"/>
      <c r="H929" s="118"/>
      <c r="AE929" s="66"/>
      <c r="AH929" s="105"/>
    </row>
    <row r="930" spans="1:34" s="105" customFormat="1" ht="25.5" hidden="1" customHeight="1">
      <c r="A930" s="85" t="s">
        <v>621</v>
      </c>
      <c r="B930" s="86">
        <v>793</v>
      </c>
      <c r="C930" s="83" t="s">
        <v>113</v>
      </c>
      <c r="D930" s="83" t="s">
        <v>385</v>
      </c>
      <c r="E930" s="83" t="s">
        <v>620</v>
      </c>
      <c r="F930" s="83"/>
      <c r="G930" s="66">
        <f>G931</f>
        <v>0</v>
      </c>
      <c r="H930" s="104"/>
      <c r="AE930" s="66">
        <f>AE931</f>
        <v>0</v>
      </c>
    </row>
    <row r="931" spans="1:34" s="105" customFormat="1" ht="25.5" hidden="1" customHeight="1">
      <c r="A931" s="151" t="s">
        <v>763</v>
      </c>
      <c r="B931" s="86">
        <v>793</v>
      </c>
      <c r="C931" s="83" t="s">
        <v>113</v>
      </c>
      <c r="D931" s="83" t="s">
        <v>385</v>
      </c>
      <c r="E931" s="83" t="s">
        <v>617</v>
      </c>
      <c r="F931" s="83"/>
      <c r="G931" s="66">
        <f>G932</f>
        <v>0</v>
      </c>
      <c r="H931" s="104"/>
      <c r="AE931" s="66">
        <f>AE932</f>
        <v>0</v>
      </c>
    </row>
    <row r="932" spans="1:34" s="105" customFormat="1" ht="30" hidden="1" customHeight="1">
      <c r="A932" s="85" t="s">
        <v>753</v>
      </c>
      <c r="B932" s="86">
        <v>793</v>
      </c>
      <c r="C932" s="83" t="s">
        <v>113</v>
      </c>
      <c r="D932" s="83" t="s">
        <v>385</v>
      </c>
      <c r="E932" s="83" t="s">
        <v>617</v>
      </c>
      <c r="F932" s="83" t="s">
        <v>370</v>
      </c>
      <c r="G932" s="66">
        <f>G933</f>
        <v>0</v>
      </c>
      <c r="H932" s="104"/>
      <c r="AE932" s="66">
        <f>AE933</f>
        <v>0</v>
      </c>
      <c r="AH932" s="77"/>
    </row>
    <row r="933" spans="1:34" s="105" customFormat="1" ht="42.75" hidden="1" customHeight="1">
      <c r="A933" s="85" t="s">
        <v>257</v>
      </c>
      <c r="B933" s="86">
        <v>793</v>
      </c>
      <c r="C933" s="83" t="s">
        <v>113</v>
      </c>
      <c r="D933" s="83" t="s">
        <v>385</v>
      </c>
      <c r="E933" s="83" t="s">
        <v>617</v>
      </c>
      <c r="F933" s="83" t="s">
        <v>372</v>
      </c>
      <c r="G933" s="66">
        <f>'Прилож 7'!H959</f>
        <v>0</v>
      </c>
      <c r="H933" s="104"/>
      <c r="AE933" s="66">
        <f>'Прилож 7'!AF959</f>
        <v>0</v>
      </c>
      <c r="AH933" s="115"/>
    </row>
    <row r="934" spans="1:34" s="77" customFormat="1" ht="42" customHeight="1">
      <c r="A934" s="157" t="s">
        <v>258</v>
      </c>
      <c r="B934" s="74"/>
      <c r="C934" s="74"/>
      <c r="D934" s="74"/>
      <c r="E934" s="74"/>
      <c r="F934" s="74"/>
      <c r="G934" s="75">
        <f>G935+G970+G1000+G1004+G1040+G1060+G1073+G1157+G1171+G1148</f>
        <v>54095683.080000006</v>
      </c>
      <c r="H934" s="76"/>
      <c r="AE934" s="75">
        <f>AE935+AE970+AE1000+AE1004+AE1040+AE1060+AE1073+AE1157+AE1171+AE1148</f>
        <v>53176981.120000005</v>
      </c>
      <c r="AH934" s="119"/>
    </row>
    <row r="935" spans="1:34" s="115" customFormat="1" ht="25.5" customHeight="1">
      <c r="A935" s="97" t="s">
        <v>675</v>
      </c>
      <c r="B935" s="98">
        <v>793</v>
      </c>
      <c r="C935" s="99" t="s">
        <v>28</v>
      </c>
      <c r="D935" s="99" t="s">
        <v>39</v>
      </c>
      <c r="E935" s="99" t="s">
        <v>519</v>
      </c>
      <c r="F935" s="99"/>
      <c r="G935" s="100">
        <f>G937+G941</f>
        <v>22628120.310000002</v>
      </c>
      <c r="H935" s="114"/>
      <c r="I935" s="114" t="e">
        <f>H934+#REF!+#REF!+H1157+#REF!+#REF!+#REF!+#REF!+#REF!+#REF!+#REF!+#REF!+#REF!+#REF!+#REF!+#REF!</f>
        <v>#REF!</v>
      </c>
      <c r="M935" s="114" t="e">
        <f>M936+#REF!</f>
        <v>#REF!</v>
      </c>
      <c r="N935" s="114">
        <v>1430777</v>
      </c>
      <c r="O935" s="115">
        <v>20985232</v>
      </c>
      <c r="AE935" s="100">
        <f>AE937+AE941+AE967</f>
        <v>22628120.310000002</v>
      </c>
      <c r="AH935" s="70"/>
    </row>
    <row r="936" spans="1:34" s="119" customFormat="1" ht="25.5" hidden="1" customHeight="1">
      <c r="A936" s="85" t="s">
        <v>675</v>
      </c>
      <c r="B936" s="86">
        <v>793</v>
      </c>
      <c r="C936" s="83" t="s">
        <v>28</v>
      </c>
      <c r="D936" s="83" t="s">
        <v>39</v>
      </c>
      <c r="E936" s="83" t="s">
        <v>519</v>
      </c>
      <c r="F936" s="83"/>
      <c r="G936" s="66"/>
      <c r="H936" s="118"/>
      <c r="I936" s="118"/>
      <c r="AE936" s="66"/>
      <c r="AH936" s="70"/>
    </row>
    <row r="937" spans="1:34">
      <c r="A937" s="85" t="s">
        <v>677</v>
      </c>
      <c r="B937" s="86">
        <v>793</v>
      </c>
      <c r="C937" s="83" t="s">
        <v>28</v>
      </c>
      <c r="D937" s="83" t="s">
        <v>39</v>
      </c>
      <c r="E937" s="83" t="s">
        <v>520</v>
      </c>
      <c r="F937" s="83"/>
      <c r="G937" s="66">
        <f>G938</f>
        <v>1488017</v>
      </c>
      <c r="AE937" s="66">
        <f>AE938+AE957</f>
        <v>2487017</v>
      </c>
    </row>
    <row r="938" spans="1:34" ht="25.5">
      <c r="A938" s="85" t="s">
        <v>126</v>
      </c>
      <c r="B938" s="86">
        <v>793</v>
      </c>
      <c r="C938" s="83" t="s">
        <v>28</v>
      </c>
      <c r="D938" s="83" t="s">
        <v>39</v>
      </c>
      <c r="E938" s="83" t="s">
        <v>521</v>
      </c>
      <c r="F938" s="83"/>
      <c r="G938" s="66">
        <f>G939</f>
        <v>1488017</v>
      </c>
      <c r="AE938" s="66">
        <f>AE939</f>
        <v>1488017</v>
      </c>
    </row>
    <row r="939" spans="1:34" ht="76.5">
      <c r="A939" s="85" t="s">
        <v>678</v>
      </c>
      <c r="B939" s="86">
        <v>793</v>
      </c>
      <c r="C939" s="83" t="s">
        <v>28</v>
      </c>
      <c r="D939" s="83" t="s">
        <v>39</v>
      </c>
      <c r="E939" s="83" t="s">
        <v>521</v>
      </c>
      <c r="F939" s="83" t="s">
        <v>99</v>
      </c>
      <c r="G939" s="66">
        <f>G940</f>
        <v>1488017</v>
      </c>
      <c r="AE939" s="66">
        <f>AE940</f>
        <v>1488017</v>
      </c>
      <c r="AH939" s="105"/>
    </row>
    <row r="940" spans="1:34" ht="25.5">
      <c r="A940" s="85" t="s">
        <v>97</v>
      </c>
      <c r="B940" s="86">
        <v>793</v>
      </c>
      <c r="C940" s="83" t="s">
        <v>28</v>
      </c>
      <c r="D940" s="83" t="s">
        <v>39</v>
      </c>
      <c r="E940" s="83" t="s">
        <v>521</v>
      </c>
      <c r="F940" s="83" t="s">
        <v>100</v>
      </c>
      <c r="G940" s="66">
        <f>'Прилож 7'!H628</f>
        <v>1488017</v>
      </c>
      <c r="AE940" s="66">
        <v>1488017</v>
      </c>
      <c r="AH940" s="105"/>
    </row>
    <row r="941" spans="1:34" s="105" customFormat="1" ht="25.5">
      <c r="A941" s="151" t="s">
        <v>686</v>
      </c>
      <c r="B941" s="86">
        <v>793</v>
      </c>
      <c r="C941" s="83" t="s">
        <v>28</v>
      </c>
      <c r="D941" s="83" t="s">
        <v>93</v>
      </c>
      <c r="E941" s="83" t="s">
        <v>524</v>
      </c>
      <c r="F941" s="83"/>
      <c r="G941" s="66">
        <f>G942+G952+G957+G962+G967</f>
        <v>21140103.310000002</v>
      </c>
      <c r="H941" s="104"/>
      <c r="N941" s="104"/>
      <c r="AE941" s="66">
        <f>AE942+AE952+AG946+AJ944+AE962</f>
        <v>20131103.310000002</v>
      </c>
    </row>
    <row r="942" spans="1:34" s="105" customFormat="1" ht="25.5">
      <c r="A942" s="85" t="s">
        <v>126</v>
      </c>
      <c r="B942" s="86">
        <v>793</v>
      </c>
      <c r="C942" s="83" t="s">
        <v>28</v>
      </c>
      <c r="D942" s="83" t="s">
        <v>93</v>
      </c>
      <c r="E942" s="83" t="s">
        <v>525</v>
      </c>
      <c r="F942" s="83"/>
      <c r="G942" s="66">
        <f>G943+G945+G949+G947</f>
        <v>16634703.310000002</v>
      </c>
      <c r="H942" s="104"/>
      <c r="AE942" s="66">
        <f>AE943+AE945+AE949+AE947</f>
        <v>16634703.310000002</v>
      </c>
    </row>
    <row r="943" spans="1:34" s="105" customFormat="1" ht="76.5">
      <c r="A943" s="85" t="s">
        <v>678</v>
      </c>
      <c r="B943" s="86">
        <v>793</v>
      </c>
      <c r="C943" s="83" t="s">
        <v>28</v>
      </c>
      <c r="D943" s="83" t="s">
        <v>93</v>
      </c>
      <c r="E943" s="83" t="s">
        <v>525</v>
      </c>
      <c r="F943" s="83" t="s">
        <v>99</v>
      </c>
      <c r="G943" s="66">
        <f>G944</f>
        <v>15167555.800000001</v>
      </c>
      <c r="H943" s="104"/>
      <c r="AE943" s="66">
        <v>15167555.800000001</v>
      </c>
    </row>
    <row r="944" spans="1:34" s="105" customFormat="1" ht="25.5">
      <c r="A944" s="85" t="s">
        <v>97</v>
      </c>
      <c r="B944" s="86">
        <v>793</v>
      </c>
      <c r="C944" s="83" t="s">
        <v>28</v>
      </c>
      <c r="D944" s="83" t="s">
        <v>93</v>
      </c>
      <c r="E944" s="83" t="s">
        <v>525</v>
      </c>
      <c r="F944" s="83" t="s">
        <v>100</v>
      </c>
      <c r="G944" s="66">
        <f>'Прилож 7'!H640</f>
        <v>15167555.800000001</v>
      </c>
      <c r="H944" s="104"/>
      <c r="AE944" s="66">
        <f>'Прилож 7'!AF640</f>
        <v>0</v>
      </c>
    </row>
    <row r="945" spans="1:34" s="105" customFormat="1" ht="25.5">
      <c r="A945" s="85" t="s">
        <v>684</v>
      </c>
      <c r="B945" s="86">
        <v>793</v>
      </c>
      <c r="C945" s="83" t="s">
        <v>28</v>
      </c>
      <c r="D945" s="83" t="s">
        <v>93</v>
      </c>
      <c r="E945" s="83" t="s">
        <v>525</v>
      </c>
      <c r="F945" s="83" t="s">
        <v>52</v>
      </c>
      <c r="G945" s="66">
        <f>G946</f>
        <v>1023491.33</v>
      </c>
      <c r="H945" s="104"/>
      <c r="AE945" s="66">
        <f>AE946</f>
        <v>1023491.33</v>
      </c>
    </row>
    <row r="946" spans="1:34" s="105" customFormat="1" ht="38.25">
      <c r="A946" s="85" t="s">
        <v>53</v>
      </c>
      <c r="B946" s="86">
        <v>793</v>
      </c>
      <c r="C946" s="83" t="s">
        <v>28</v>
      </c>
      <c r="D946" s="83" t="s">
        <v>93</v>
      </c>
      <c r="E946" s="83" t="s">
        <v>525</v>
      </c>
      <c r="F946" s="83" t="s">
        <v>54</v>
      </c>
      <c r="G946" s="66">
        <f>'Прилож 7'!H644</f>
        <v>1023491.33</v>
      </c>
      <c r="H946" s="104"/>
      <c r="AE946" s="66">
        <v>1023491.33</v>
      </c>
    </row>
    <row r="947" spans="1:34" s="105" customFormat="1" ht="25.5">
      <c r="A947" s="85" t="s">
        <v>369</v>
      </c>
      <c r="B947" s="86">
        <v>793</v>
      </c>
      <c r="C947" s="83" t="s">
        <v>28</v>
      </c>
      <c r="D947" s="83" t="s">
        <v>93</v>
      </c>
      <c r="E947" s="83" t="s">
        <v>525</v>
      </c>
      <c r="F947" s="83" t="s">
        <v>370</v>
      </c>
      <c r="G947" s="66">
        <f>G948</f>
        <v>50770.3</v>
      </c>
      <c r="H947" s="104"/>
      <c r="AE947" s="66">
        <f>AE948</f>
        <v>50770.3</v>
      </c>
    </row>
    <row r="948" spans="1:34" s="105" customFormat="1" ht="38.25">
      <c r="A948" s="85" t="s">
        <v>371</v>
      </c>
      <c r="B948" s="86">
        <v>793</v>
      </c>
      <c r="C948" s="83" t="s">
        <v>28</v>
      </c>
      <c r="D948" s="83" t="s">
        <v>93</v>
      </c>
      <c r="E948" s="83" t="s">
        <v>525</v>
      </c>
      <c r="F948" s="83" t="s">
        <v>372</v>
      </c>
      <c r="G948" s="66">
        <f>'Прилож 7'!H647</f>
        <v>50770.3</v>
      </c>
      <c r="H948" s="104"/>
      <c r="AE948" s="66">
        <v>50770.3</v>
      </c>
    </row>
    <row r="949" spans="1:34" s="105" customFormat="1" ht="13.5" customHeight="1">
      <c r="A949" s="85" t="s">
        <v>104</v>
      </c>
      <c r="B949" s="86">
        <v>793</v>
      </c>
      <c r="C949" s="83" t="s">
        <v>28</v>
      </c>
      <c r="D949" s="83" t="s">
        <v>93</v>
      </c>
      <c r="E949" s="83" t="s">
        <v>525</v>
      </c>
      <c r="F949" s="83" t="s">
        <v>105</v>
      </c>
      <c r="G949" s="66">
        <f>G951+G950</f>
        <v>392885.88</v>
      </c>
      <c r="H949" s="104"/>
      <c r="AE949" s="66">
        <f>AE951+AE950</f>
        <v>392885.88</v>
      </c>
    </row>
    <row r="950" spans="1:34" s="105" customFormat="1" ht="12.75" hidden="1" customHeight="1">
      <c r="A950" s="85" t="s">
        <v>692</v>
      </c>
      <c r="B950" s="86">
        <v>793</v>
      </c>
      <c r="C950" s="83" t="s">
        <v>28</v>
      </c>
      <c r="D950" s="83" t="s">
        <v>93</v>
      </c>
      <c r="E950" s="83" t="s">
        <v>525</v>
      </c>
      <c r="F950" s="83" t="s">
        <v>691</v>
      </c>
      <c r="G950" s="66">
        <f>'Прилож 7'!H649</f>
        <v>0</v>
      </c>
      <c r="H950" s="104"/>
      <c r="AE950" s="66">
        <f>'Прилож 7'!AF649</f>
        <v>0</v>
      </c>
      <c r="AH950" s="73"/>
    </row>
    <row r="951" spans="1:34" s="105" customFormat="1">
      <c r="A951" s="85" t="s">
        <v>360</v>
      </c>
      <c r="B951" s="86">
        <v>793</v>
      </c>
      <c r="C951" s="83" t="s">
        <v>28</v>
      </c>
      <c r="D951" s="83" t="s">
        <v>93</v>
      </c>
      <c r="E951" s="83" t="s">
        <v>525</v>
      </c>
      <c r="F951" s="83" t="s">
        <v>108</v>
      </c>
      <c r="G951" s="66">
        <f>'Прилож 7'!H650</f>
        <v>392885.88</v>
      </c>
      <c r="H951" s="104"/>
      <c r="AE951" s="66">
        <v>392885.88</v>
      </c>
      <c r="AH951" s="73"/>
    </row>
    <row r="952" spans="1:34" s="73" customFormat="1" ht="25.5">
      <c r="A952" s="85" t="s">
        <v>698</v>
      </c>
      <c r="B952" s="86">
        <v>793</v>
      </c>
      <c r="C952" s="83" t="s">
        <v>28</v>
      </c>
      <c r="D952" s="83" t="s">
        <v>93</v>
      </c>
      <c r="E952" s="83" t="s">
        <v>314</v>
      </c>
      <c r="F952" s="83"/>
      <c r="G952" s="66">
        <f>G953+G955</f>
        <v>249700</v>
      </c>
      <c r="H952" s="72"/>
      <c r="AE952" s="66">
        <f>AE953+AE955</f>
        <v>249700</v>
      </c>
    </row>
    <row r="953" spans="1:34" s="73" customFormat="1" ht="76.5">
      <c r="A953" s="85" t="s">
        <v>678</v>
      </c>
      <c r="B953" s="86">
        <v>793</v>
      </c>
      <c r="C953" s="83" t="s">
        <v>28</v>
      </c>
      <c r="D953" s="83" t="s">
        <v>93</v>
      </c>
      <c r="E953" s="83" t="s">
        <v>314</v>
      </c>
      <c r="F953" s="83" t="s">
        <v>99</v>
      </c>
      <c r="G953" s="66">
        <f>G954</f>
        <v>195332.27</v>
      </c>
      <c r="H953" s="72"/>
      <c r="AE953" s="66">
        <f>AE954</f>
        <v>195332.27</v>
      </c>
    </row>
    <row r="954" spans="1:34" s="73" customFormat="1" ht="25.5">
      <c r="A954" s="85" t="s">
        <v>97</v>
      </c>
      <c r="B954" s="86">
        <v>793</v>
      </c>
      <c r="C954" s="83" t="s">
        <v>28</v>
      </c>
      <c r="D954" s="83" t="s">
        <v>93</v>
      </c>
      <c r="E954" s="83" t="s">
        <v>314</v>
      </c>
      <c r="F954" s="83" t="s">
        <v>100</v>
      </c>
      <c r="G954" s="66">
        <f>'Прилож 7'!H658</f>
        <v>195332.27</v>
      </c>
      <c r="H954" s="72"/>
      <c r="AE954" s="66">
        <v>195332.27</v>
      </c>
    </row>
    <row r="955" spans="1:34" s="73" customFormat="1" ht="25.5">
      <c r="A955" s="85" t="s">
        <v>684</v>
      </c>
      <c r="B955" s="86">
        <v>793</v>
      </c>
      <c r="C955" s="83" t="s">
        <v>28</v>
      </c>
      <c r="D955" s="83" t="s">
        <v>93</v>
      </c>
      <c r="E955" s="83" t="s">
        <v>314</v>
      </c>
      <c r="F955" s="83" t="s">
        <v>52</v>
      </c>
      <c r="G955" s="66">
        <f>G956</f>
        <v>54367.73</v>
      </c>
      <c r="H955" s="72"/>
      <c r="AE955" s="66">
        <f>AE956</f>
        <v>54367.73</v>
      </c>
      <c r="AH955" s="70"/>
    </row>
    <row r="956" spans="1:34" s="73" customFormat="1" ht="38.25">
      <c r="A956" s="85" t="s">
        <v>53</v>
      </c>
      <c r="B956" s="86">
        <v>793</v>
      </c>
      <c r="C956" s="83" t="s">
        <v>28</v>
      </c>
      <c r="D956" s="83" t="s">
        <v>93</v>
      </c>
      <c r="E956" s="83" t="s">
        <v>314</v>
      </c>
      <c r="F956" s="83" t="s">
        <v>54</v>
      </c>
      <c r="G956" s="66">
        <f>'Прилож 7'!H662</f>
        <v>54367.73</v>
      </c>
      <c r="H956" s="72"/>
      <c r="AE956" s="66">
        <v>54367.73</v>
      </c>
      <c r="AH956" s="70"/>
    </row>
    <row r="957" spans="1:34" ht="41.25" customHeight="1">
      <c r="A957" s="85" t="s">
        <v>703</v>
      </c>
      <c r="B957" s="86">
        <v>793</v>
      </c>
      <c r="C957" s="83" t="s">
        <v>28</v>
      </c>
      <c r="D957" s="83" t="s">
        <v>93</v>
      </c>
      <c r="E957" s="83" t="s">
        <v>313</v>
      </c>
      <c r="F957" s="83"/>
      <c r="G957" s="66">
        <f>G958+G960</f>
        <v>999000</v>
      </c>
      <c r="AE957" s="66">
        <f>AE958+AE960</f>
        <v>999000</v>
      </c>
    </row>
    <row r="958" spans="1:34" ht="76.5">
      <c r="A958" s="85" t="s">
        <v>678</v>
      </c>
      <c r="B958" s="86">
        <v>793</v>
      </c>
      <c r="C958" s="83" t="s">
        <v>28</v>
      </c>
      <c r="D958" s="83" t="s">
        <v>93</v>
      </c>
      <c r="E958" s="83" t="s">
        <v>313</v>
      </c>
      <c r="F958" s="83" t="s">
        <v>99</v>
      </c>
      <c r="G958" s="66">
        <f>G959</f>
        <v>912974.61</v>
      </c>
      <c r="AE958" s="66">
        <f>AE959</f>
        <v>912974.61</v>
      </c>
    </row>
    <row r="959" spans="1:34" ht="25.5" customHeight="1">
      <c r="A959" s="85" t="s">
        <v>97</v>
      </c>
      <c r="B959" s="86">
        <v>793</v>
      </c>
      <c r="C959" s="83" t="s">
        <v>28</v>
      </c>
      <c r="D959" s="83" t="s">
        <v>93</v>
      </c>
      <c r="E959" s="83" t="s">
        <v>313</v>
      </c>
      <c r="F959" s="83" t="s">
        <v>100</v>
      </c>
      <c r="G959" s="66">
        <f>'Прилож 7'!H666</f>
        <v>912974.61</v>
      </c>
      <c r="AE959" s="66">
        <v>912974.61</v>
      </c>
    </row>
    <row r="960" spans="1:34" ht="25.5" customHeight="1">
      <c r="A960" s="85" t="s">
        <v>684</v>
      </c>
      <c r="B960" s="86">
        <v>793</v>
      </c>
      <c r="C960" s="83" t="s">
        <v>28</v>
      </c>
      <c r="D960" s="83" t="s">
        <v>93</v>
      </c>
      <c r="E960" s="83" t="s">
        <v>313</v>
      </c>
      <c r="F960" s="83" t="s">
        <v>52</v>
      </c>
      <c r="G960" s="66">
        <f>G961</f>
        <v>86025.39</v>
      </c>
      <c r="AE960" s="66">
        <f>AE961</f>
        <v>86025.39</v>
      </c>
    </row>
    <row r="961" spans="1:34" ht="25.5" customHeight="1">
      <c r="A961" s="85" t="s">
        <v>53</v>
      </c>
      <c r="B961" s="86">
        <v>793</v>
      </c>
      <c r="C961" s="83" t="s">
        <v>28</v>
      </c>
      <c r="D961" s="83" t="s">
        <v>93</v>
      </c>
      <c r="E961" s="83" t="s">
        <v>313</v>
      </c>
      <c r="F961" s="83" t="s">
        <v>54</v>
      </c>
      <c r="G961" s="66">
        <f>'Прилож 7'!H670</f>
        <v>86025.39</v>
      </c>
      <c r="AE961" s="66">
        <v>86025.39</v>
      </c>
    </row>
    <row r="962" spans="1:34" ht="41.25" customHeight="1">
      <c r="A962" s="85" t="s">
        <v>705</v>
      </c>
      <c r="B962" s="86">
        <v>793</v>
      </c>
      <c r="C962" s="83" t="s">
        <v>28</v>
      </c>
      <c r="D962" s="83" t="s">
        <v>93</v>
      </c>
      <c r="E962" s="83" t="s">
        <v>315</v>
      </c>
      <c r="F962" s="83"/>
      <c r="G962" s="66">
        <f>G963+G965</f>
        <v>3246700</v>
      </c>
      <c r="AE962" s="66">
        <f>AE963+AE965</f>
        <v>3246700</v>
      </c>
    </row>
    <row r="963" spans="1:34" ht="76.5">
      <c r="A963" s="85" t="s">
        <v>678</v>
      </c>
      <c r="B963" s="86">
        <v>793</v>
      </c>
      <c r="C963" s="83" t="s">
        <v>28</v>
      </c>
      <c r="D963" s="83" t="s">
        <v>93</v>
      </c>
      <c r="E963" s="83" t="s">
        <v>315</v>
      </c>
      <c r="F963" s="83" t="s">
        <v>99</v>
      </c>
      <c r="G963" s="66">
        <f>G964</f>
        <v>2305404.23</v>
      </c>
      <c r="AE963" s="66">
        <f>AE964</f>
        <v>2305404.23</v>
      </c>
    </row>
    <row r="964" spans="1:34" ht="25.5" customHeight="1">
      <c r="A964" s="85" t="s">
        <v>97</v>
      </c>
      <c r="B964" s="86">
        <v>793</v>
      </c>
      <c r="C964" s="83" t="s">
        <v>28</v>
      </c>
      <c r="D964" s="83" t="s">
        <v>93</v>
      </c>
      <c r="E964" s="83" t="s">
        <v>315</v>
      </c>
      <c r="F964" s="83" t="s">
        <v>100</v>
      </c>
      <c r="G964" s="66">
        <f>'Прилож 7'!H674</f>
        <v>2305404.23</v>
      </c>
      <c r="AE964" s="66">
        <v>2305404.23</v>
      </c>
    </row>
    <row r="965" spans="1:34" ht="25.5" customHeight="1">
      <c r="A965" s="85" t="s">
        <v>684</v>
      </c>
      <c r="B965" s="86">
        <v>793</v>
      </c>
      <c r="C965" s="83" t="s">
        <v>28</v>
      </c>
      <c r="D965" s="83" t="s">
        <v>93</v>
      </c>
      <c r="E965" s="83" t="s">
        <v>315</v>
      </c>
      <c r="F965" s="83" t="s">
        <v>52</v>
      </c>
      <c r="G965" s="66">
        <f>G966</f>
        <v>941295.77</v>
      </c>
      <c r="AE965" s="66">
        <f>AE966</f>
        <v>941295.77</v>
      </c>
      <c r="AH965" s="105"/>
    </row>
    <row r="966" spans="1:34" ht="25.5" customHeight="1">
      <c r="A966" s="85" t="s">
        <v>53</v>
      </c>
      <c r="B966" s="86">
        <v>793</v>
      </c>
      <c r="C966" s="83" t="s">
        <v>28</v>
      </c>
      <c r="D966" s="83" t="s">
        <v>93</v>
      </c>
      <c r="E966" s="83" t="s">
        <v>315</v>
      </c>
      <c r="F966" s="83" t="s">
        <v>54</v>
      </c>
      <c r="G966" s="66">
        <f>'Прилож 7'!H678</f>
        <v>941295.77</v>
      </c>
      <c r="AE966" s="66">
        <v>941295.77</v>
      </c>
      <c r="AH966" s="105"/>
    </row>
    <row r="967" spans="1:34" s="105" customFormat="1" ht="76.5">
      <c r="A967" s="85" t="s">
        <v>706</v>
      </c>
      <c r="B967" s="86">
        <v>793</v>
      </c>
      <c r="C967" s="83" t="s">
        <v>28</v>
      </c>
      <c r="D967" s="83" t="s">
        <v>93</v>
      </c>
      <c r="E967" s="83" t="s">
        <v>316</v>
      </c>
      <c r="F967" s="83"/>
      <c r="G967" s="66">
        <f>G968</f>
        <v>10000</v>
      </c>
      <c r="H967" s="104"/>
      <c r="AE967" s="66">
        <f>AE968</f>
        <v>10000</v>
      </c>
    </row>
    <row r="968" spans="1:34" s="105" customFormat="1" ht="25.5">
      <c r="A968" s="85" t="s">
        <v>684</v>
      </c>
      <c r="B968" s="86">
        <v>793</v>
      </c>
      <c r="C968" s="83" t="s">
        <v>28</v>
      </c>
      <c r="D968" s="83" t="s">
        <v>93</v>
      </c>
      <c r="E968" s="83" t="s">
        <v>316</v>
      </c>
      <c r="F968" s="83" t="s">
        <v>52</v>
      </c>
      <c r="G968" s="66">
        <f>G969</f>
        <v>10000</v>
      </c>
      <c r="H968" s="104"/>
      <c r="AE968" s="66">
        <f>AE969</f>
        <v>10000</v>
      </c>
      <c r="AH968" s="110"/>
    </row>
    <row r="969" spans="1:34" s="105" customFormat="1" ht="38.25">
      <c r="A969" s="85" t="s">
        <v>53</v>
      </c>
      <c r="B969" s="86">
        <v>793</v>
      </c>
      <c r="C969" s="83" t="s">
        <v>28</v>
      </c>
      <c r="D969" s="83" t="s">
        <v>93</v>
      </c>
      <c r="E969" s="83" t="s">
        <v>316</v>
      </c>
      <c r="F969" s="83" t="s">
        <v>54</v>
      </c>
      <c r="G969" s="66">
        <f>'Прилож 7'!H684</f>
        <v>10000</v>
      </c>
      <c r="H969" s="104"/>
      <c r="AE969" s="66">
        <v>10000</v>
      </c>
      <c r="AH969" s="103"/>
    </row>
    <row r="970" spans="1:34" s="110" customFormat="1" ht="25.5">
      <c r="A970" s="97" t="s">
        <v>769</v>
      </c>
      <c r="B970" s="98">
        <v>794</v>
      </c>
      <c r="C970" s="99" t="s">
        <v>28</v>
      </c>
      <c r="D970" s="99" t="s">
        <v>114</v>
      </c>
      <c r="E970" s="99" t="s">
        <v>563</v>
      </c>
      <c r="F970" s="99"/>
      <c r="G970" s="100">
        <f>G971+G975+G979+G988</f>
        <v>3411462</v>
      </c>
      <c r="H970" s="109"/>
      <c r="N970" s="109"/>
      <c r="AE970" s="100">
        <f>AE971+AE975+AE979+AE988</f>
        <v>3398112.75</v>
      </c>
      <c r="AH970" s="103"/>
    </row>
    <row r="971" spans="1:34" s="103" customFormat="1" ht="25.5">
      <c r="A971" s="85" t="s">
        <v>770</v>
      </c>
      <c r="B971" s="86">
        <v>794</v>
      </c>
      <c r="C971" s="83" t="s">
        <v>28</v>
      </c>
      <c r="D971" s="83" t="s">
        <v>114</v>
      </c>
      <c r="E971" s="83" t="s">
        <v>564</v>
      </c>
      <c r="F971" s="108"/>
      <c r="G971" s="66">
        <f>G972</f>
        <v>922280</v>
      </c>
      <c r="H971" s="102"/>
      <c r="N971" s="102"/>
      <c r="AE971" s="66">
        <f>AE972</f>
        <v>919043.29</v>
      </c>
    </row>
    <row r="972" spans="1:34" s="103" customFormat="1" ht="25.5">
      <c r="A972" s="85" t="s">
        <v>126</v>
      </c>
      <c r="B972" s="86">
        <v>794</v>
      </c>
      <c r="C972" s="83" t="s">
        <v>28</v>
      </c>
      <c r="D972" s="83" t="s">
        <v>114</v>
      </c>
      <c r="E972" s="83" t="s">
        <v>567</v>
      </c>
      <c r="F972" s="83"/>
      <c r="G972" s="66">
        <f>G973</f>
        <v>922280</v>
      </c>
      <c r="H972" s="102"/>
      <c r="AE972" s="66">
        <f>AE973</f>
        <v>919043.29</v>
      </c>
      <c r="AH972" s="70"/>
    </row>
    <row r="973" spans="1:34" s="103" customFormat="1" ht="76.5">
      <c r="A973" s="151" t="s">
        <v>96</v>
      </c>
      <c r="B973" s="86">
        <v>794</v>
      </c>
      <c r="C973" s="83" t="s">
        <v>28</v>
      </c>
      <c r="D973" s="83" t="s">
        <v>114</v>
      </c>
      <c r="E973" s="83" t="s">
        <v>567</v>
      </c>
      <c r="F973" s="83" t="s">
        <v>99</v>
      </c>
      <c r="G973" s="66">
        <f>G974</f>
        <v>922280</v>
      </c>
      <c r="H973" s="102"/>
      <c r="AE973" s="66">
        <f>AE974</f>
        <v>919043.29</v>
      </c>
    </row>
    <row r="974" spans="1:34" ht="25.5">
      <c r="A974" s="151" t="s">
        <v>97</v>
      </c>
      <c r="B974" s="86">
        <v>794</v>
      </c>
      <c r="C974" s="83" t="s">
        <v>28</v>
      </c>
      <c r="D974" s="83" t="s">
        <v>114</v>
      </c>
      <c r="E974" s="83" t="s">
        <v>567</v>
      </c>
      <c r="F974" s="83" t="s">
        <v>100</v>
      </c>
      <c r="G974" s="66">
        <f>'Прилож 7'!G984</f>
        <v>922280</v>
      </c>
      <c r="AE974" s="66">
        <v>919043.29</v>
      </c>
      <c r="AH974" s="103"/>
    </row>
    <row r="975" spans="1:34" s="103" customFormat="1" ht="25.5">
      <c r="A975" s="85" t="s">
        <v>771</v>
      </c>
      <c r="B975" s="86">
        <v>794</v>
      </c>
      <c r="C975" s="83" t="s">
        <v>28</v>
      </c>
      <c r="D975" s="83" t="s">
        <v>114</v>
      </c>
      <c r="E975" s="83" t="s">
        <v>568</v>
      </c>
      <c r="F975" s="108"/>
      <c r="G975" s="66">
        <f>G976</f>
        <v>342470</v>
      </c>
      <c r="H975" s="102"/>
      <c r="AE975" s="66">
        <f>AE976</f>
        <v>342470</v>
      </c>
    </row>
    <row r="976" spans="1:34" s="103" customFormat="1" ht="25.5">
      <c r="A976" s="85" t="s">
        <v>126</v>
      </c>
      <c r="B976" s="86">
        <v>794</v>
      </c>
      <c r="C976" s="83" t="s">
        <v>28</v>
      </c>
      <c r="D976" s="83" t="s">
        <v>114</v>
      </c>
      <c r="E976" s="83" t="s">
        <v>569</v>
      </c>
      <c r="F976" s="83"/>
      <c r="G976" s="66">
        <f>G977</f>
        <v>342470</v>
      </c>
      <c r="H976" s="102"/>
      <c r="AE976" s="66">
        <f>AE977</f>
        <v>342470</v>
      </c>
    </row>
    <row r="977" spans="1:34" s="103" customFormat="1" ht="76.5">
      <c r="A977" s="151" t="s">
        <v>96</v>
      </c>
      <c r="B977" s="86">
        <v>794</v>
      </c>
      <c r="C977" s="83" t="s">
        <v>28</v>
      </c>
      <c r="D977" s="83" t="s">
        <v>114</v>
      </c>
      <c r="E977" s="83" t="s">
        <v>569</v>
      </c>
      <c r="F977" s="83" t="s">
        <v>99</v>
      </c>
      <c r="G977" s="66">
        <f>G978</f>
        <v>342470</v>
      </c>
      <c r="H977" s="102"/>
      <c r="AE977" s="66">
        <f>AE978</f>
        <v>342470</v>
      </c>
      <c r="AH977" s="70"/>
    </row>
    <row r="978" spans="1:34" s="103" customFormat="1" ht="25.5">
      <c r="A978" s="151" t="s">
        <v>97</v>
      </c>
      <c r="B978" s="86">
        <v>794</v>
      </c>
      <c r="C978" s="83" t="s">
        <v>28</v>
      </c>
      <c r="D978" s="83" t="s">
        <v>114</v>
      </c>
      <c r="E978" s="83" t="s">
        <v>569</v>
      </c>
      <c r="F978" s="83" t="s">
        <v>100</v>
      </c>
      <c r="G978" s="66">
        <f>'Прилож 7'!H988</f>
        <v>342470</v>
      </c>
      <c r="H978" s="102"/>
      <c r="AE978" s="66">
        <v>342470</v>
      </c>
    </row>
    <row r="979" spans="1:34" ht="25.5">
      <c r="A979" s="151" t="s">
        <v>772</v>
      </c>
      <c r="B979" s="86">
        <v>794</v>
      </c>
      <c r="C979" s="83" t="s">
        <v>28</v>
      </c>
      <c r="D979" s="83" t="s">
        <v>114</v>
      </c>
      <c r="E979" s="83" t="s">
        <v>570</v>
      </c>
      <c r="F979" s="83"/>
      <c r="G979" s="66">
        <f>G980</f>
        <v>888233.88</v>
      </c>
      <c r="N979" s="69"/>
      <c r="AE979" s="66">
        <f>AE980</f>
        <v>883455.02</v>
      </c>
    </row>
    <row r="980" spans="1:34" s="103" customFormat="1" ht="25.5">
      <c r="A980" s="85" t="s">
        <v>126</v>
      </c>
      <c r="B980" s="86">
        <v>794</v>
      </c>
      <c r="C980" s="83" t="s">
        <v>28</v>
      </c>
      <c r="D980" s="83" t="s">
        <v>114</v>
      </c>
      <c r="E980" s="83" t="s">
        <v>571</v>
      </c>
      <c r="F980" s="108"/>
      <c r="G980" s="66">
        <f>G981+G983+G985</f>
        <v>888233.88</v>
      </c>
      <c r="H980" s="102"/>
      <c r="AE980" s="66">
        <f>AE981+AE983+AE985</f>
        <v>883455.02</v>
      </c>
      <c r="AH980" s="70"/>
    </row>
    <row r="981" spans="1:34" ht="76.5">
      <c r="A981" s="151" t="s">
        <v>96</v>
      </c>
      <c r="B981" s="86">
        <v>794</v>
      </c>
      <c r="C981" s="83" t="s">
        <v>28</v>
      </c>
      <c r="D981" s="83" t="s">
        <v>114</v>
      </c>
      <c r="E981" s="83" t="s">
        <v>571</v>
      </c>
      <c r="F981" s="83" t="s">
        <v>99</v>
      </c>
      <c r="G981" s="66">
        <f>G982</f>
        <v>434483.48</v>
      </c>
      <c r="AE981" s="66">
        <f>AE982</f>
        <v>429847.2</v>
      </c>
    </row>
    <row r="982" spans="1:34" ht="25.5">
      <c r="A982" s="151" t="s">
        <v>97</v>
      </c>
      <c r="B982" s="86">
        <v>794</v>
      </c>
      <c r="C982" s="83" t="s">
        <v>28</v>
      </c>
      <c r="D982" s="83" t="s">
        <v>114</v>
      </c>
      <c r="E982" s="83" t="s">
        <v>571</v>
      </c>
      <c r="F982" s="83" t="s">
        <v>100</v>
      </c>
      <c r="G982" s="66">
        <f>'Прилож 7'!G992</f>
        <v>434483.48</v>
      </c>
      <c r="AE982" s="66">
        <v>429847.2</v>
      </c>
    </row>
    <row r="983" spans="1:34" ht="25.5">
      <c r="A983" s="85" t="s">
        <v>51</v>
      </c>
      <c r="B983" s="86">
        <v>794</v>
      </c>
      <c r="C983" s="83" t="s">
        <v>28</v>
      </c>
      <c r="D983" s="83" t="s">
        <v>114</v>
      </c>
      <c r="E983" s="83" t="s">
        <v>571</v>
      </c>
      <c r="F983" s="83" t="s">
        <v>52</v>
      </c>
      <c r="G983" s="66">
        <f>G984</f>
        <v>450174</v>
      </c>
      <c r="AE983" s="66">
        <f>AE984</f>
        <v>450031.42</v>
      </c>
    </row>
    <row r="984" spans="1:34" ht="38.25">
      <c r="A984" s="85" t="s">
        <v>53</v>
      </c>
      <c r="B984" s="86">
        <v>794</v>
      </c>
      <c r="C984" s="83" t="s">
        <v>28</v>
      </c>
      <c r="D984" s="83" t="s">
        <v>114</v>
      </c>
      <c r="E984" s="83" t="s">
        <v>571</v>
      </c>
      <c r="F984" s="83" t="s">
        <v>54</v>
      </c>
      <c r="G984" s="66">
        <f>'Прилож 7'!G996</f>
        <v>450174</v>
      </c>
      <c r="AE984" s="66">
        <v>450031.42</v>
      </c>
    </row>
    <row r="985" spans="1:34" ht="13.5" customHeight="1">
      <c r="A985" s="85" t="s">
        <v>104</v>
      </c>
      <c r="B985" s="86">
        <v>794</v>
      </c>
      <c r="C985" s="83" t="s">
        <v>28</v>
      </c>
      <c r="D985" s="83" t="s">
        <v>114</v>
      </c>
      <c r="E985" s="83" t="s">
        <v>571</v>
      </c>
      <c r="F985" s="83" t="s">
        <v>105</v>
      </c>
      <c r="G985" s="66">
        <f>G987+G986</f>
        <v>3576.4</v>
      </c>
      <c r="AE985" s="66">
        <f>AE987+AE986</f>
        <v>3576.4</v>
      </c>
    </row>
    <row r="986" spans="1:34" ht="13.5" hidden="1" customHeight="1">
      <c r="A986" s="85" t="s">
        <v>692</v>
      </c>
      <c r="B986" s="86"/>
      <c r="C986" s="83"/>
      <c r="D986" s="83"/>
      <c r="E986" s="83" t="s">
        <v>571</v>
      </c>
      <c r="F986" s="83" t="s">
        <v>691</v>
      </c>
      <c r="G986" s="66"/>
      <c r="AE986" s="66"/>
      <c r="AH986" s="105"/>
    </row>
    <row r="987" spans="1:34">
      <c r="A987" s="85" t="s">
        <v>107</v>
      </c>
      <c r="B987" s="86">
        <v>794</v>
      </c>
      <c r="C987" s="83" t="s">
        <v>28</v>
      </c>
      <c r="D987" s="83" t="s">
        <v>114</v>
      </c>
      <c r="E987" s="83" t="s">
        <v>571</v>
      </c>
      <c r="F987" s="83" t="s">
        <v>108</v>
      </c>
      <c r="G987" s="66">
        <f>'Прилож 7'!H999</f>
        <v>3576.4</v>
      </c>
      <c r="AE987" s="66">
        <v>3576.4</v>
      </c>
      <c r="AH987" s="105"/>
    </row>
    <row r="988" spans="1:34" s="105" customFormat="1" ht="25.5">
      <c r="A988" s="151" t="s">
        <v>775</v>
      </c>
      <c r="B988" s="86">
        <v>794</v>
      </c>
      <c r="C988" s="83" t="s">
        <v>28</v>
      </c>
      <c r="D988" s="83" t="s">
        <v>385</v>
      </c>
      <c r="E988" s="83" t="s">
        <v>572</v>
      </c>
      <c r="F988" s="83"/>
      <c r="G988" s="66">
        <f>G989+G997</f>
        <v>1258478.1199999999</v>
      </c>
      <c r="H988" s="104"/>
      <c r="N988" s="104"/>
      <c r="AE988" s="66">
        <f>AE989+AE997</f>
        <v>1253144.44</v>
      </c>
      <c r="AH988" s="73"/>
    </row>
    <row r="989" spans="1:34" s="105" customFormat="1" ht="25.5">
      <c r="A989" s="85" t="s">
        <v>126</v>
      </c>
      <c r="B989" s="86">
        <v>794</v>
      </c>
      <c r="C989" s="83" t="s">
        <v>28</v>
      </c>
      <c r="D989" s="83" t="s">
        <v>385</v>
      </c>
      <c r="E989" s="83" t="s">
        <v>597</v>
      </c>
      <c r="F989" s="83"/>
      <c r="G989" s="66">
        <f>G990+G992+G994</f>
        <v>1181015.1199999999</v>
      </c>
      <c r="H989" s="104"/>
      <c r="AE989" s="66">
        <f>AE990+AE992+AE994</f>
        <v>1177964.44</v>
      </c>
      <c r="AH989" s="73"/>
    </row>
    <row r="990" spans="1:34" s="73" customFormat="1" ht="76.5">
      <c r="A990" s="151" t="s">
        <v>96</v>
      </c>
      <c r="B990" s="86">
        <v>794</v>
      </c>
      <c r="C990" s="83" t="s">
        <v>28</v>
      </c>
      <c r="D990" s="83" t="s">
        <v>385</v>
      </c>
      <c r="E990" s="83" t="s">
        <v>597</v>
      </c>
      <c r="F990" s="83" t="s">
        <v>99</v>
      </c>
      <c r="G990" s="66">
        <f>G991</f>
        <v>1166845.1199999999</v>
      </c>
      <c r="H990" s="72"/>
      <c r="AE990" s="66">
        <f>AE991</f>
        <v>1163794.44</v>
      </c>
    </row>
    <row r="991" spans="1:34" s="73" customFormat="1" ht="25.5">
      <c r="A991" s="151" t="s">
        <v>97</v>
      </c>
      <c r="B991" s="86">
        <v>794</v>
      </c>
      <c r="C991" s="83" t="s">
        <v>28</v>
      </c>
      <c r="D991" s="83" t="s">
        <v>385</v>
      </c>
      <c r="E991" s="83" t="s">
        <v>597</v>
      </c>
      <c r="F991" s="83" t="s">
        <v>100</v>
      </c>
      <c r="G991" s="66">
        <f>'Прилож 7'!G1006</f>
        <v>1166845.1199999999</v>
      </c>
      <c r="H991" s="72"/>
      <c r="AE991" s="66">
        <v>1163794.44</v>
      </c>
    </row>
    <row r="992" spans="1:34" s="73" customFormat="1" ht="25.5">
      <c r="A992" s="85" t="s">
        <v>51</v>
      </c>
      <c r="B992" s="86">
        <v>794</v>
      </c>
      <c r="C992" s="83" t="s">
        <v>28</v>
      </c>
      <c r="D992" s="83" t="s">
        <v>385</v>
      </c>
      <c r="E992" s="83" t="s">
        <v>597</v>
      </c>
      <c r="F992" s="83" t="s">
        <v>52</v>
      </c>
      <c r="G992" s="66">
        <f>G993</f>
        <v>14170</v>
      </c>
      <c r="H992" s="72"/>
      <c r="AE992" s="66">
        <f>AE993</f>
        <v>14170</v>
      </c>
      <c r="AH992" s="70"/>
    </row>
    <row r="993" spans="1:34" s="73" customFormat="1" ht="38.25">
      <c r="A993" s="85" t="s">
        <v>53</v>
      </c>
      <c r="B993" s="86">
        <v>794</v>
      </c>
      <c r="C993" s="83" t="s">
        <v>28</v>
      </c>
      <c r="D993" s="83" t="s">
        <v>385</v>
      </c>
      <c r="E993" s="83" t="s">
        <v>597</v>
      </c>
      <c r="F993" s="83" t="s">
        <v>54</v>
      </c>
      <c r="G993" s="66">
        <f>'Прилож 7'!H1008</f>
        <v>14170</v>
      </c>
      <c r="H993" s="72"/>
      <c r="AE993" s="66">
        <v>14170</v>
      </c>
      <c r="AH993" s="70"/>
    </row>
    <row r="994" spans="1:34" ht="16.5" hidden="1" customHeight="1">
      <c r="A994" s="85" t="s">
        <v>104</v>
      </c>
      <c r="B994" s="86">
        <v>794</v>
      </c>
      <c r="C994" s="83" t="s">
        <v>28</v>
      </c>
      <c r="D994" s="83" t="s">
        <v>385</v>
      </c>
      <c r="E994" s="83" t="s">
        <v>597</v>
      </c>
      <c r="F994" s="83" t="s">
        <v>105</v>
      </c>
      <c r="G994" s="66">
        <f>G996+G995</f>
        <v>0</v>
      </c>
      <c r="AE994" s="66">
        <f>AE996+AE995</f>
        <v>0</v>
      </c>
    </row>
    <row r="995" spans="1:34" ht="89.25" hidden="1" customHeight="1">
      <c r="A995" s="85" t="s">
        <v>135</v>
      </c>
      <c r="B995" s="86">
        <v>794</v>
      </c>
      <c r="C995" s="83" t="s">
        <v>28</v>
      </c>
      <c r="D995" s="83" t="s">
        <v>385</v>
      </c>
      <c r="E995" s="83" t="s">
        <v>597</v>
      </c>
      <c r="F995" s="83" t="s">
        <v>691</v>
      </c>
      <c r="G995" s="66"/>
      <c r="AE995" s="66"/>
      <c r="AH995" s="73"/>
    </row>
    <row r="996" spans="1:34" ht="12.75" hidden="1" customHeight="1">
      <c r="A996" s="85" t="s">
        <v>107</v>
      </c>
      <c r="B996" s="86">
        <v>794</v>
      </c>
      <c r="C996" s="83" t="s">
        <v>28</v>
      </c>
      <c r="D996" s="83" t="s">
        <v>385</v>
      </c>
      <c r="E996" s="83" t="s">
        <v>597</v>
      </c>
      <c r="F996" s="83" t="s">
        <v>108</v>
      </c>
      <c r="G996" s="66">
        <f>'Прилож 7'!H1011</f>
        <v>0</v>
      </c>
      <c r="AE996" s="66">
        <f>'Прилож 7'!AF1011</f>
        <v>0</v>
      </c>
      <c r="AH996" s="73"/>
    </row>
    <row r="997" spans="1:34" s="73" customFormat="1" ht="74.25" customHeight="1">
      <c r="A997" s="90" t="s">
        <v>356</v>
      </c>
      <c r="B997" s="86">
        <v>794</v>
      </c>
      <c r="C997" s="83" t="s">
        <v>28</v>
      </c>
      <c r="D997" s="83" t="s">
        <v>385</v>
      </c>
      <c r="E997" s="83" t="s">
        <v>598</v>
      </c>
      <c r="F997" s="83"/>
      <c r="G997" s="66">
        <f>G998</f>
        <v>77463</v>
      </c>
      <c r="H997" s="72"/>
      <c r="AE997" s="66">
        <f>AE998</f>
        <v>75180</v>
      </c>
    </row>
    <row r="998" spans="1:34" s="73" customFormat="1" ht="37.5" customHeight="1">
      <c r="A998" s="85" t="s">
        <v>51</v>
      </c>
      <c r="B998" s="86">
        <v>794</v>
      </c>
      <c r="C998" s="83" t="s">
        <v>28</v>
      </c>
      <c r="D998" s="83" t="s">
        <v>385</v>
      </c>
      <c r="E998" s="83" t="s">
        <v>598</v>
      </c>
      <c r="F998" s="83" t="s">
        <v>52</v>
      </c>
      <c r="G998" s="66">
        <f>G999</f>
        <v>77463</v>
      </c>
      <c r="H998" s="72"/>
      <c r="AE998" s="66">
        <f>AE999</f>
        <v>75180</v>
      </c>
      <c r="AH998" s="110"/>
    </row>
    <row r="999" spans="1:34" s="73" customFormat="1" ht="38.25" customHeight="1">
      <c r="A999" s="85" t="s">
        <v>53</v>
      </c>
      <c r="B999" s="86">
        <v>794</v>
      </c>
      <c r="C999" s="83" t="s">
        <v>28</v>
      </c>
      <c r="D999" s="83" t="s">
        <v>385</v>
      </c>
      <c r="E999" s="83" t="s">
        <v>598</v>
      </c>
      <c r="F999" s="83" t="s">
        <v>54</v>
      </c>
      <c r="G999" s="66">
        <f>'Прилож 7'!G1014</f>
        <v>77463</v>
      </c>
      <c r="H999" s="72"/>
      <c r="AE999" s="66">
        <v>75180</v>
      </c>
      <c r="AH999" s="145"/>
    </row>
    <row r="1000" spans="1:34" s="110" customFormat="1" ht="25.5">
      <c r="A1000" s="97" t="s">
        <v>367</v>
      </c>
      <c r="B1000" s="98"/>
      <c r="C1000" s="99"/>
      <c r="D1000" s="99"/>
      <c r="E1000" s="99" t="s">
        <v>500</v>
      </c>
      <c r="F1000" s="99"/>
      <c r="G1000" s="100">
        <f>G1001</f>
        <v>10609300</v>
      </c>
      <c r="H1000" s="109"/>
      <c r="N1000" s="110">
        <v>8295400</v>
      </c>
      <c r="AE1000" s="100">
        <f>AE1001</f>
        <v>10609300</v>
      </c>
      <c r="AH1000" s="145"/>
    </row>
    <row r="1001" spans="1:34" s="145" customFormat="1" ht="54.75" customHeight="1">
      <c r="A1001" s="127" t="s">
        <v>376</v>
      </c>
      <c r="B1001" s="83" t="s">
        <v>161</v>
      </c>
      <c r="C1001" s="83" t="s">
        <v>113</v>
      </c>
      <c r="D1001" s="83" t="s">
        <v>93</v>
      </c>
      <c r="E1001" s="83" t="s">
        <v>311</v>
      </c>
      <c r="F1001" s="108"/>
      <c r="G1001" s="66">
        <f>G1002</f>
        <v>10609300</v>
      </c>
      <c r="H1001" s="144"/>
      <c r="AE1001" s="66">
        <f>AE1002</f>
        <v>10609300</v>
      </c>
      <c r="AH1001" s="70"/>
    </row>
    <row r="1002" spans="1:34" s="145" customFormat="1" ht="38.25">
      <c r="A1002" s="85" t="s">
        <v>42</v>
      </c>
      <c r="B1002" s="83" t="s">
        <v>161</v>
      </c>
      <c r="C1002" s="83" t="s">
        <v>113</v>
      </c>
      <c r="D1002" s="83" t="s">
        <v>93</v>
      </c>
      <c r="E1002" s="83" t="s">
        <v>311</v>
      </c>
      <c r="F1002" s="83" t="s">
        <v>43</v>
      </c>
      <c r="G1002" s="66">
        <f>G1003</f>
        <v>10609300</v>
      </c>
      <c r="H1002" s="144"/>
      <c r="AE1002" s="66">
        <f>AE1003</f>
        <v>10609300</v>
      </c>
      <c r="AH1002" s="110"/>
    </row>
    <row r="1003" spans="1:34">
      <c r="A1003" s="85" t="s">
        <v>44</v>
      </c>
      <c r="B1003" s="83" t="s">
        <v>161</v>
      </c>
      <c r="C1003" s="83" t="s">
        <v>113</v>
      </c>
      <c r="D1003" s="83" t="s">
        <v>93</v>
      </c>
      <c r="E1003" s="83" t="s">
        <v>311</v>
      </c>
      <c r="F1003" s="83" t="s">
        <v>45</v>
      </c>
      <c r="G1003" s="66">
        <f>'Прилож 7'!H536</f>
        <v>10609300</v>
      </c>
      <c r="AE1003" s="66">
        <v>10609300</v>
      </c>
    </row>
    <row r="1004" spans="1:34" s="110" customFormat="1" ht="25.5">
      <c r="A1004" s="148" t="s">
        <v>708</v>
      </c>
      <c r="B1004" s="98">
        <v>793</v>
      </c>
      <c r="C1004" s="99" t="s">
        <v>28</v>
      </c>
      <c r="D1004" s="99" t="s">
        <v>34</v>
      </c>
      <c r="E1004" s="99" t="s">
        <v>535</v>
      </c>
      <c r="F1004" s="99"/>
      <c r="G1004" s="100">
        <f>G1011+G1005+G1008</f>
        <v>12573003.370000001</v>
      </c>
      <c r="H1004" s="109">
        <v>9588154</v>
      </c>
      <c r="M1004" s="109" t="e">
        <f>#REF!</f>
        <v>#REF!</v>
      </c>
      <c r="N1004" s="110">
        <v>9211599</v>
      </c>
      <c r="AE1004" s="100">
        <f>AE1011+AE1005+AE1008</f>
        <v>12573003.370000001</v>
      </c>
      <c r="AH1004" s="70"/>
    </row>
    <row r="1005" spans="1:34" ht="38.25">
      <c r="A1005" s="85" t="s">
        <v>420</v>
      </c>
      <c r="B1005" s="86">
        <v>792</v>
      </c>
      <c r="C1005" s="83" t="s">
        <v>37</v>
      </c>
      <c r="D1005" s="83" t="s">
        <v>114</v>
      </c>
      <c r="E1005" s="83" t="s">
        <v>801</v>
      </c>
      <c r="F1005" s="83"/>
      <c r="G1005" s="66">
        <f>G1006</f>
        <v>486440</v>
      </c>
      <c r="AE1005" s="66">
        <f>AE1006</f>
        <v>486440</v>
      </c>
    </row>
    <row r="1006" spans="1:34" ht="38.25">
      <c r="A1006" s="85" t="s">
        <v>42</v>
      </c>
      <c r="B1006" s="86">
        <v>792</v>
      </c>
      <c r="C1006" s="83" t="s">
        <v>37</v>
      </c>
      <c r="D1006" s="83" t="s">
        <v>114</v>
      </c>
      <c r="E1006" s="83" t="s">
        <v>801</v>
      </c>
      <c r="F1006" s="83" t="s">
        <v>99</v>
      </c>
      <c r="G1006" s="66">
        <f>G1007</f>
        <v>486440</v>
      </c>
      <c r="AE1006" s="66">
        <f>AE1007</f>
        <v>486440</v>
      </c>
    </row>
    <row r="1007" spans="1:34">
      <c r="A1007" s="85" t="s">
        <v>44</v>
      </c>
      <c r="B1007" s="86">
        <v>792</v>
      </c>
      <c r="C1007" s="83" t="s">
        <v>37</v>
      </c>
      <c r="D1007" s="83" t="s">
        <v>114</v>
      </c>
      <c r="E1007" s="83" t="s">
        <v>801</v>
      </c>
      <c r="F1007" s="83" t="s">
        <v>689</v>
      </c>
      <c r="G1007" s="66">
        <f>'Прилож 7'!H744</f>
        <v>486440</v>
      </c>
      <c r="AE1007" s="66">
        <v>486440</v>
      </c>
    </row>
    <row r="1008" spans="1:34" ht="25.5" hidden="1" customHeight="1">
      <c r="A1008" s="85" t="s">
        <v>293</v>
      </c>
      <c r="B1008" s="86">
        <v>792</v>
      </c>
      <c r="C1008" s="83" t="s">
        <v>37</v>
      </c>
      <c r="D1008" s="83" t="s">
        <v>114</v>
      </c>
      <c r="E1008" s="83" t="s">
        <v>292</v>
      </c>
      <c r="F1008" s="83"/>
      <c r="G1008" s="66">
        <f>G1009</f>
        <v>0</v>
      </c>
      <c r="AE1008" s="66">
        <f>AE1009</f>
        <v>0</v>
      </c>
    </row>
    <row r="1009" spans="1:34" ht="51" hidden="1" customHeight="1">
      <c r="A1009" s="85" t="s">
        <v>678</v>
      </c>
      <c r="B1009" s="86">
        <v>792</v>
      </c>
      <c r="C1009" s="83" t="s">
        <v>37</v>
      </c>
      <c r="D1009" s="83" t="s">
        <v>114</v>
      </c>
      <c r="E1009" s="83" t="s">
        <v>294</v>
      </c>
      <c r="F1009" s="83" t="s">
        <v>99</v>
      </c>
      <c r="G1009" s="66">
        <f>G1010</f>
        <v>0</v>
      </c>
      <c r="AE1009" s="66">
        <f>AE1010</f>
        <v>0</v>
      </c>
    </row>
    <row r="1010" spans="1:34" ht="12.75" hidden="1" customHeight="1">
      <c r="A1010" s="85" t="s">
        <v>690</v>
      </c>
      <c r="B1010" s="86">
        <v>792</v>
      </c>
      <c r="C1010" s="83" t="s">
        <v>37</v>
      </c>
      <c r="D1010" s="83" t="s">
        <v>114</v>
      </c>
      <c r="E1010" s="83" t="s">
        <v>294</v>
      </c>
      <c r="F1010" s="83" t="s">
        <v>689</v>
      </c>
      <c r="G1010" s="66">
        <f>'Прилож 7'!H741</f>
        <v>0</v>
      </c>
      <c r="AE1010" s="66">
        <f>'Прилож 7'!AF741</f>
        <v>0</v>
      </c>
    </row>
    <row r="1011" spans="1:34" ht="25.5" customHeight="1">
      <c r="A1011" s="85" t="s">
        <v>85</v>
      </c>
      <c r="B1011" s="86">
        <v>793</v>
      </c>
      <c r="C1011" s="83" t="s">
        <v>28</v>
      </c>
      <c r="D1011" s="83" t="s">
        <v>34</v>
      </c>
      <c r="E1011" s="83" t="s">
        <v>632</v>
      </c>
      <c r="F1011" s="83"/>
      <c r="G1011" s="66">
        <f>G1012+G1014+G1016</f>
        <v>12086563.370000001</v>
      </c>
      <c r="AE1011" s="66">
        <f>AE1012+AE1014+AE1016</f>
        <v>12086563.370000001</v>
      </c>
    </row>
    <row r="1012" spans="1:34" ht="76.5">
      <c r="A1012" s="85" t="s">
        <v>678</v>
      </c>
      <c r="B1012" s="86">
        <v>793</v>
      </c>
      <c r="C1012" s="83" t="s">
        <v>28</v>
      </c>
      <c r="D1012" s="83" t="s">
        <v>34</v>
      </c>
      <c r="E1012" s="83" t="s">
        <v>632</v>
      </c>
      <c r="F1012" s="83" t="s">
        <v>99</v>
      </c>
      <c r="G1012" s="66">
        <f>G1013</f>
        <v>5761993.4500000002</v>
      </c>
      <c r="AE1012" s="66">
        <f>AE1013</f>
        <v>5761993.4500000002</v>
      </c>
    </row>
    <row r="1013" spans="1:34" ht="25.5">
      <c r="A1013" s="85" t="s">
        <v>690</v>
      </c>
      <c r="B1013" s="86"/>
      <c r="C1013" s="83"/>
      <c r="D1013" s="83"/>
      <c r="E1013" s="83" t="s">
        <v>632</v>
      </c>
      <c r="F1013" s="83" t="s">
        <v>689</v>
      </c>
      <c r="G1013" s="66">
        <f>'Прилож 7'!H747</f>
        <v>5761993.4500000002</v>
      </c>
      <c r="AE1013" s="66">
        <v>5761993.4500000002</v>
      </c>
    </row>
    <row r="1014" spans="1:34" ht="24" customHeight="1">
      <c r="A1014" s="85" t="s">
        <v>684</v>
      </c>
      <c r="B1014" s="86">
        <v>793</v>
      </c>
      <c r="C1014" s="83" t="s">
        <v>28</v>
      </c>
      <c r="D1014" s="83" t="s">
        <v>34</v>
      </c>
      <c r="E1014" s="83" t="s">
        <v>632</v>
      </c>
      <c r="F1014" s="83" t="s">
        <v>52</v>
      </c>
      <c r="G1014" s="66">
        <f>G1015</f>
        <v>5515774.1000000006</v>
      </c>
      <c r="AE1014" s="66">
        <f>AE1015</f>
        <v>5515774.0999999996</v>
      </c>
    </row>
    <row r="1015" spans="1:34" ht="24" customHeight="1">
      <c r="A1015" s="85" t="s">
        <v>53</v>
      </c>
      <c r="B1015" s="86">
        <v>793</v>
      </c>
      <c r="C1015" s="83" t="s">
        <v>28</v>
      </c>
      <c r="D1015" s="83" t="s">
        <v>34</v>
      </c>
      <c r="E1015" s="83" t="s">
        <v>632</v>
      </c>
      <c r="F1015" s="83" t="s">
        <v>54</v>
      </c>
      <c r="G1015" s="66">
        <f>'Прилож 7'!H750</f>
        <v>5515774.1000000006</v>
      </c>
      <c r="AE1015" s="66">
        <v>5515774.0999999996</v>
      </c>
    </row>
    <row r="1016" spans="1:34" ht="24" customHeight="1">
      <c r="A1016" s="85" t="s">
        <v>104</v>
      </c>
      <c r="B1016" s="86">
        <v>793</v>
      </c>
      <c r="C1016" s="83" t="s">
        <v>28</v>
      </c>
      <c r="D1016" s="83" t="s">
        <v>34</v>
      </c>
      <c r="E1016" s="83" t="s">
        <v>632</v>
      </c>
      <c r="F1016" s="83" t="s">
        <v>105</v>
      </c>
      <c r="G1016" s="66">
        <f>G1018+G1017</f>
        <v>808795.82000000018</v>
      </c>
      <c r="AE1016" s="66">
        <f>AE1018+AE1017</f>
        <v>808795.82000000007</v>
      </c>
    </row>
    <row r="1017" spans="1:34" ht="24" customHeight="1">
      <c r="A1017" s="85" t="s">
        <v>692</v>
      </c>
      <c r="B1017" s="86">
        <v>793</v>
      </c>
      <c r="C1017" s="83" t="s">
        <v>28</v>
      </c>
      <c r="D1017" s="83" t="s">
        <v>34</v>
      </c>
      <c r="E1017" s="83" t="s">
        <v>632</v>
      </c>
      <c r="F1017" s="83" t="s">
        <v>691</v>
      </c>
      <c r="G1017" s="66">
        <f>'Прилож 7'!H752</f>
        <v>12531.93</v>
      </c>
      <c r="AE1017" s="66">
        <v>12531.93</v>
      </c>
      <c r="AH1017" s="119"/>
    </row>
    <row r="1018" spans="1:34" ht="24" customHeight="1">
      <c r="A1018" s="85" t="s">
        <v>360</v>
      </c>
      <c r="B1018" s="86">
        <v>793</v>
      </c>
      <c r="C1018" s="83" t="s">
        <v>28</v>
      </c>
      <c r="D1018" s="83" t="s">
        <v>34</v>
      </c>
      <c r="E1018" s="83" t="s">
        <v>632</v>
      </c>
      <c r="F1018" s="83" t="s">
        <v>108</v>
      </c>
      <c r="G1018" s="66">
        <f>'Прилож 7'!H753</f>
        <v>796263.89000000013</v>
      </c>
      <c r="AE1018" s="66">
        <v>796263.89</v>
      </c>
      <c r="AH1018" s="119"/>
    </row>
    <row r="1019" spans="1:34" s="119" customFormat="1" ht="25.5" hidden="1" customHeight="1">
      <c r="A1019" s="97" t="s">
        <v>540</v>
      </c>
      <c r="B1019" s="98">
        <v>757</v>
      </c>
      <c r="C1019" s="99" t="s">
        <v>37</v>
      </c>
      <c r="D1019" s="99" t="s">
        <v>37</v>
      </c>
      <c r="E1019" s="99" t="s">
        <v>539</v>
      </c>
      <c r="F1019" s="99"/>
      <c r="G1019" s="100">
        <f>G1031+G1020</f>
        <v>0</v>
      </c>
      <c r="H1019" s="118"/>
      <c r="AE1019" s="100">
        <f>AE1031+AE1020</f>
        <v>0</v>
      </c>
    </row>
    <row r="1020" spans="1:34" s="119" customFormat="1" ht="12.75" hidden="1" customHeight="1">
      <c r="A1020" s="85" t="s">
        <v>335</v>
      </c>
      <c r="B1020" s="86">
        <v>757</v>
      </c>
      <c r="C1020" s="83" t="s">
        <v>37</v>
      </c>
      <c r="D1020" s="83" t="s">
        <v>37</v>
      </c>
      <c r="E1020" s="83" t="s">
        <v>539</v>
      </c>
      <c r="F1020" s="83"/>
      <c r="G1020" s="66">
        <f>G1021</f>
        <v>0</v>
      </c>
      <c r="H1020" s="118"/>
      <c r="AE1020" s="66">
        <f>AE1021</f>
        <v>0</v>
      </c>
    </row>
    <row r="1021" spans="1:34" s="119" customFormat="1" ht="32.25" hidden="1" customHeight="1">
      <c r="A1021" s="85" t="s">
        <v>647</v>
      </c>
      <c r="B1021" s="86">
        <v>757</v>
      </c>
      <c r="C1021" s="83" t="s">
        <v>37</v>
      </c>
      <c r="D1021" s="83" t="s">
        <v>37</v>
      </c>
      <c r="E1021" s="83" t="s">
        <v>336</v>
      </c>
      <c r="F1021" s="83"/>
      <c r="G1021" s="66">
        <f>G1022+G1028</f>
        <v>0</v>
      </c>
      <c r="H1021" s="118"/>
      <c r="AE1021" s="66">
        <f>AE1022+AE1028</f>
        <v>0</v>
      </c>
    </row>
    <row r="1022" spans="1:34" s="119" customFormat="1" ht="28.5" hidden="1" customHeight="1">
      <c r="A1022" s="85" t="s">
        <v>647</v>
      </c>
      <c r="B1022" s="86">
        <v>757</v>
      </c>
      <c r="C1022" s="83" t="s">
        <v>37</v>
      </c>
      <c r="D1022" s="83" t="s">
        <v>37</v>
      </c>
      <c r="E1022" s="83" t="s">
        <v>334</v>
      </c>
      <c r="F1022" s="83"/>
      <c r="G1022" s="66">
        <f>G1023+G1026</f>
        <v>0</v>
      </c>
      <c r="H1022" s="118"/>
      <c r="AE1022" s="66">
        <f>AE1023+AE1026</f>
        <v>0</v>
      </c>
    </row>
    <row r="1023" spans="1:34" s="119" customFormat="1" ht="28.5" hidden="1" customHeight="1">
      <c r="A1023" s="85" t="s">
        <v>647</v>
      </c>
      <c r="B1023" s="86">
        <v>757</v>
      </c>
      <c r="C1023" s="83" t="s">
        <v>37</v>
      </c>
      <c r="D1023" s="83" t="s">
        <v>37</v>
      </c>
      <c r="E1023" s="83" t="s">
        <v>333</v>
      </c>
      <c r="F1023" s="83"/>
      <c r="G1023" s="66">
        <f>G1024</f>
        <v>0</v>
      </c>
      <c r="H1023" s="118"/>
      <c r="AE1023" s="66">
        <f>AE1024</f>
        <v>0</v>
      </c>
    </row>
    <row r="1024" spans="1:34" s="119" customFormat="1" ht="12.75" hidden="1" customHeight="1">
      <c r="A1024" s="85" t="s">
        <v>44</v>
      </c>
      <c r="B1024" s="86">
        <v>757</v>
      </c>
      <c r="C1024" s="83" t="s">
        <v>37</v>
      </c>
      <c r="D1024" s="83" t="s">
        <v>37</v>
      </c>
      <c r="E1024" s="83" t="s">
        <v>333</v>
      </c>
      <c r="F1024" s="83" t="s">
        <v>45</v>
      </c>
      <c r="G1024" s="66">
        <f>'Прилож 7'!H110</f>
        <v>0</v>
      </c>
      <c r="H1024" s="118"/>
      <c r="AE1024" s="66">
        <f>'Прилож 7'!AF110</f>
        <v>0</v>
      </c>
    </row>
    <row r="1025" spans="1:34" s="119" customFormat="1" ht="12.75" hidden="1" customHeight="1">
      <c r="A1025" s="85"/>
      <c r="B1025" s="86"/>
      <c r="C1025" s="83"/>
      <c r="D1025" s="83"/>
      <c r="E1025" s="83"/>
      <c r="F1025" s="83"/>
      <c r="G1025" s="66"/>
      <c r="H1025" s="118"/>
      <c r="AE1025" s="66"/>
    </row>
    <row r="1026" spans="1:34" s="119" customFormat="1" ht="12.75" hidden="1" customHeight="1">
      <c r="A1026" s="85" t="s">
        <v>380</v>
      </c>
      <c r="B1026" s="86">
        <v>757</v>
      </c>
      <c r="C1026" s="83" t="s">
        <v>37</v>
      </c>
      <c r="D1026" s="83" t="s">
        <v>37</v>
      </c>
      <c r="E1026" s="83" t="s">
        <v>333</v>
      </c>
      <c r="F1026" s="83" t="s">
        <v>381</v>
      </c>
      <c r="G1026" s="66">
        <f>G1027</f>
        <v>0</v>
      </c>
      <c r="H1026" s="118"/>
      <c r="AE1026" s="66">
        <f>AE1027</f>
        <v>0</v>
      </c>
    </row>
    <row r="1027" spans="1:34" s="119" customFormat="1" ht="12.75" hidden="1" customHeight="1">
      <c r="A1027" s="85" t="s">
        <v>398</v>
      </c>
      <c r="B1027" s="86">
        <v>757</v>
      </c>
      <c r="C1027" s="83" t="s">
        <v>37</v>
      </c>
      <c r="D1027" s="83" t="s">
        <v>37</v>
      </c>
      <c r="E1027" s="83" t="s">
        <v>333</v>
      </c>
      <c r="F1027" s="83" t="s">
        <v>399</v>
      </c>
      <c r="G1027" s="66"/>
      <c r="H1027" s="118"/>
      <c r="AE1027" s="66"/>
    </row>
    <row r="1028" spans="1:34" s="119" customFormat="1" ht="32.25" hidden="1" customHeight="1">
      <c r="A1028" s="85" t="s">
        <v>647</v>
      </c>
      <c r="B1028" s="86">
        <v>757</v>
      </c>
      <c r="C1028" s="83" t="s">
        <v>37</v>
      </c>
      <c r="D1028" s="83" t="s">
        <v>37</v>
      </c>
      <c r="E1028" s="83" t="s">
        <v>338</v>
      </c>
      <c r="F1028" s="83"/>
      <c r="G1028" s="66">
        <f>G1029+G1038</f>
        <v>0</v>
      </c>
      <c r="H1028" s="118"/>
      <c r="AE1028" s="66">
        <f>AE1029+AE1038</f>
        <v>0</v>
      </c>
    </row>
    <row r="1029" spans="1:34" s="119" customFormat="1" ht="37.5" hidden="1" customHeight="1">
      <c r="A1029" s="85" t="s">
        <v>647</v>
      </c>
      <c r="B1029" s="86">
        <v>757</v>
      </c>
      <c r="C1029" s="83" t="s">
        <v>37</v>
      </c>
      <c r="D1029" s="83" t="s">
        <v>37</v>
      </c>
      <c r="E1029" s="83" t="s">
        <v>337</v>
      </c>
      <c r="F1029" s="83"/>
      <c r="G1029" s="66">
        <f>G1030</f>
        <v>0</v>
      </c>
      <c r="H1029" s="118"/>
      <c r="AE1029" s="66">
        <f>AE1030</f>
        <v>0</v>
      </c>
    </row>
    <row r="1030" spans="1:34" s="119" customFormat="1" ht="12.75" hidden="1" customHeight="1">
      <c r="A1030" s="85" t="s">
        <v>44</v>
      </c>
      <c r="B1030" s="86">
        <v>757</v>
      </c>
      <c r="C1030" s="83" t="s">
        <v>37</v>
      </c>
      <c r="D1030" s="83" t="s">
        <v>37</v>
      </c>
      <c r="E1030" s="83" t="s">
        <v>337</v>
      </c>
      <c r="F1030" s="83" t="s">
        <v>45</v>
      </c>
      <c r="G1030" s="66">
        <f>'Прилож 7'!H116</f>
        <v>0</v>
      </c>
      <c r="H1030" s="118"/>
      <c r="AE1030" s="66">
        <f>'Прилож 7'!AF116</f>
        <v>0</v>
      </c>
    </row>
    <row r="1031" spans="1:34" s="119" customFormat="1" ht="38.25" hidden="1" customHeight="1">
      <c r="A1031" s="85" t="s">
        <v>538</v>
      </c>
      <c r="B1031" s="86">
        <v>757</v>
      </c>
      <c r="C1031" s="83" t="s">
        <v>37</v>
      </c>
      <c r="D1031" s="83" t="s">
        <v>37</v>
      </c>
      <c r="E1031" s="83" t="s">
        <v>537</v>
      </c>
      <c r="F1031" s="83"/>
      <c r="G1031" s="66">
        <f>G1032</f>
        <v>0</v>
      </c>
      <c r="H1031" s="118"/>
      <c r="AE1031" s="66">
        <f>AE1032</f>
        <v>0</v>
      </c>
    </row>
    <row r="1032" spans="1:34" s="119" customFormat="1" ht="25.5" hidden="1" customHeight="1">
      <c r="A1032" s="85" t="s">
        <v>51</v>
      </c>
      <c r="B1032" s="86">
        <v>757</v>
      </c>
      <c r="C1032" s="83" t="s">
        <v>37</v>
      </c>
      <c r="D1032" s="83" t="s">
        <v>37</v>
      </c>
      <c r="E1032" s="83" t="s">
        <v>537</v>
      </c>
      <c r="F1032" s="83" t="s">
        <v>52</v>
      </c>
      <c r="G1032" s="66">
        <f>G1033</f>
        <v>0</v>
      </c>
      <c r="H1032" s="118"/>
      <c r="AE1032" s="66">
        <f>AE1033</f>
        <v>0</v>
      </c>
      <c r="AH1032" s="115"/>
    </row>
    <row r="1033" spans="1:34" s="119" customFormat="1" ht="26.25" hidden="1" customHeight="1">
      <c r="A1033" s="85" t="s">
        <v>53</v>
      </c>
      <c r="B1033" s="86">
        <v>757</v>
      </c>
      <c r="C1033" s="83" t="s">
        <v>37</v>
      </c>
      <c r="D1033" s="83" t="s">
        <v>37</v>
      </c>
      <c r="E1033" s="83" t="s">
        <v>537</v>
      </c>
      <c r="F1033" s="83" t="s">
        <v>54</v>
      </c>
      <c r="G1033" s="66">
        <f>'Прилож 7'!H90</f>
        <v>0</v>
      </c>
      <c r="H1033" s="118"/>
      <c r="AE1033" s="66">
        <f>'Прилож 7'!AF90</f>
        <v>0</v>
      </c>
    </row>
    <row r="1034" spans="1:34" s="115" customFormat="1" ht="26.25" hidden="1" customHeight="1">
      <c r="A1034" s="97" t="s">
        <v>581</v>
      </c>
      <c r="B1034" s="98"/>
      <c r="C1034" s="99"/>
      <c r="D1034" s="99"/>
      <c r="E1034" s="99" t="s">
        <v>580</v>
      </c>
      <c r="F1034" s="99"/>
      <c r="G1034" s="100">
        <f>G1035</f>
        <v>0</v>
      </c>
      <c r="H1034" s="114"/>
      <c r="AE1034" s="100">
        <f>AE1035</f>
        <v>0</v>
      </c>
      <c r="AH1034" s="119"/>
    </row>
    <row r="1035" spans="1:34" s="119" customFormat="1" ht="82.5" hidden="1" customHeight="1">
      <c r="A1035" s="85" t="s">
        <v>579</v>
      </c>
      <c r="B1035" s="86"/>
      <c r="C1035" s="83"/>
      <c r="D1035" s="83"/>
      <c r="E1035" s="83" t="s">
        <v>578</v>
      </c>
      <c r="F1035" s="83"/>
      <c r="G1035" s="66">
        <f>G1036</f>
        <v>0</v>
      </c>
      <c r="H1035" s="118"/>
      <c r="AE1035" s="66">
        <f>AE1036</f>
        <v>0</v>
      </c>
    </row>
    <row r="1036" spans="1:34" s="119" customFormat="1" ht="25.5" hidden="1" customHeight="1">
      <c r="A1036" s="85" t="s">
        <v>51</v>
      </c>
      <c r="B1036" s="86"/>
      <c r="C1036" s="83"/>
      <c r="D1036" s="83"/>
      <c r="E1036" s="83" t="s">
        <v>578</v>
      </c>
      <c r="F1036" s="83" t="s">
        <v>52</v>
      </c>
      <c r="G1036" s="66">
        <f>G1037</f>
        <v>0</v>
      </c>
      <c r="H1036" s="118"/>
      <c r="AE1036" s="66">
        <f>AE1037</f>
        <v>0</v>
      </c>
    </row>
    <row r="1037" spans="1:34" s="119" customFormat="1" ht="25.5" hidden="1" customHeight="1">
      <c r="A1037" s="85" t="s">
        <v>53</v>
      </c>
      <c r="B1037" s="86"/>
      <c r="C1037" s="83"/>
      <c r="D1037" s="83"/>
      <c r="E1037" s="83" t="s">
        <v>578</v>
      </c>
      <c r="F1037" s="83" t="s">
        <v>54</v>
      </c>
      <c r="G1037" s="66">
        <f>'Прилож 7'!H193</f>
        <v>0</v>
      </c>
      <c r="H1037" s="118"/>
      <c r="AE1037" s="66">
        <f>'Прилож 7'!AF193</f>
        <v>0</v>
      </c>
    </row>
    <row r="1038" spans="1:34" s="119" customFormat="1" ht="12.75" hidden="1" customHeight="1">
      <c r="A1038" s="85" t="s">
        <v>380</v>
      </c>
      <c r="B1038" s="86">
        <v>757</v>
      </c>
      <c r="C1038" s="83" t="s">
        <v>37</v>
      </c>
      <c r="D1038" s="83" t="s">
        <v>37</v>
      </c>
      <c r="E1038" s="83" t="s">
        <v>337</v>
      </c>
      <c r="F1038" s="83" t="s">
        <v>381</v>
      </c>
      <c r="G1038" s="66">
        <f>G1039</f>
        <v>0</v>
      </c>
      <c r="H1038" s="118"/>
      <c r="AE1038" s="66">
        <f>AE1039</f>
        <v>0</v>
      </c>
      <c r="AH1038" s="147"/>
    </row>
    <row r="1039" spans="1:34" s="119" customFormat="1" ht="12.75" hidden="1" customHeight="1">
      <c r="A1039" s="85" t="s">
        <v>398</v>
      </c>
      <c r="B1039" s="86">
        <v>757</v>
      </c>
      <c r="C1039" s="83" t="s">
        <v>37</v>
      </c>
      <c r="D1039" s="83" t="s">
        <v>37</v>
      </c>
      <c r="E1039" s="83" t="s">
        <v>337</v>
      </c>
      <c r="F1039" s="83" t="s">
        <v>399</v>
      </c>
      <c r="G1039" s="66"/>
      <c r="H1039" s="118"/>
      <c r="AE1039" s="66"/>
      <c r="AH1039" s="70"/>
    </row>
    <row r="1040" spans="1:34" s="147" customFormat="1" ht="34.5" customHeight="1">
      <c r="A1040" s="112" t="s">
        <v>397</v>
      </c>
      <c r="B1040" s="98">
        <v>793</v>
      </c>
      <c r="C1040" s="99" t="s">
        <v>28</v>
      </c>
      <c r="D1040" s="99" t="s">
        <v>118</v>
      </c>
      <c r="E1040" s="99" t="s">
        <v>509</v>
      </c>
      <c r="F1040" s="106"/>
      <c r="G1040" s="100">
        <f>G1041</f>
        <v>1004007.5</v>
      </c>
      <c r="H1040" s="146"/>
      <c r="M1040" s="146" t="e">
        <f>#REF!</f>
        <v>#REF!</v>
      </c>
      <c r="N1040" s="147">
        <v>800000</v>
      </c>
      <c r="AE1040" s="100">
        <f>AE1041</f>
        <v>882551.26000000013</v>
      </c>
      <c r="AH1040" s="70"/>
    </row>
    <row r="1041" spans="1:34" ht="25.5">
      <c r="A1041" s="113" t="s">
        <v>397</v>
      </c>
      <c r="B1041" s="86">
        <v>793</v>
      </c>
      <c r="C1041" s="83" t="s">
        <v>28</v>
      </c>
      <c r="D1041" s="83" t="s">
        <v>118</v>
      </c>
      <c r="E1041" s="83" t="s">
        <v>599</v>
      </c>
      <c r="F1041" s="86"/>
      <c r="G1041" s="66">
        <f>G1050+G1054+G1056+G1058+G1052</f>
        <v>1004007.5</v>
      </c>
      <c r="AE1041" s="66">
        <f>AE1050+AE1054+AE1056+AE1058+AE1052</f>
        <v>882551.26000000013</v>
      </c>
    </row>
    <row r="1042" spans="1:34" ht="24" hidden="1" customHeight="1">
      <c r="A1042" s="85" t="s">
        <v>684</v>
      </c>
      <c r="B1042" s="86">
        <v>793</v>
      </c>
      <c r="C1042" s="83" t="s">
        <v>28</v>
      </c>
      <c r="D1042" s="83" t="s">
        <v>34</v>
      </c>
      <c r="E1042" s="83" t="s">
        <v>599</v>
      </c>
      <c r="F1042" s="83" t="s">
        <v>52</v>
      </c>
      <c r="G1042" s="66">
        <f>G1043</f>
        <v>0</v>
      </c>
      <c r="AE1042" s="66">
        <f>AE1043</f>
        <v>0</v>
      </c>
      <c r="AH1042" s="145"/>
    </row>
    <row r="1043" spans="1:34" ht="29.25" hidden="1" customHeight="1">
      <c r="A1043" s="85" t="s">
        <v>53</v>
      </c>
      <c r="B1043" s="86">
        <v>793</v>
      </c>
      <c r="C1043" s="83" t="s">
        <v>28</v>
      </c>
      <c r="D1043" s="83" t="s">
        <v>34</v>
      </c>
      <c r="E1043" s="83" t="s">
        <v>599</v>
      </c>
      <c r="F1043" s="83" t="s">
        <v>54</v>
      </c>
      <c r="G1043" s="66">
        <f>'Прилож 7'!H1151+'Прилож 7'!H773+'Прилож 7'!H1182</f>
        <v>0</v>
      </c>
      <c r="AE1043" s="66">
        <f>'Прилож 7'!AF1151+'Прилож 7'!AF773+'Прилож 7'!AF1182</f>
        <v>0</v>
      </c>
    </row>
    <row r="1044" spans="1:34" s="145" customFormat="1" ht="12.75" hidden="1" customHeight="1">
      <c r="A1044" s="85" t="s">
        <v>369</v>
      </c>
      <c r="B1044" s="86">
        <v>793</v>
      </c>
      <c r="C1044" s="83" t="s">
        <v>113</v>
      </c>
      <c r="D1044" s="83" t="s">
        <v>28</v>
      </c>
      <c r="E1044" s="83" t="s">
        <v>599</v>
      </c>
      <c r="F1044" s="83" t="s">
        <v>370</v>
      </c>
      <c r="G1044" s="66">
        <f>G1045</f>
        <v>0</v>
      </c>
      <c r="H1044" s="144"/>
      <c r="AE1044" s="66">
        <f>AE1045</f>
        <v>0</v>
      </c>
      <c r="AH1044" s="73"/>
    </row>
    <row r="1045" spans="1:34" ht="30.75" hidden="1" customHeight="1">
      <c r="A1045" s="85" t="s">
        <v>373</v>
      </c>
      <c r="B1045" s="86">
        <v>793</v>
      </c>
      <c r="C1045" s="83" t="s">
        <v>113</v>
      </c>
      <c r="D1045" s="83" t="s">
        <v>114</v>
      </c>
      <c r="E1045" s="83" t="s">
        <v>599</v>
      </c>
      <c r="F1045" s="83" t="s">
        <v>372</v>
      </c>
      <c r="G1045" s="66">
        <f>'Прилож 7'!H926</f>
        <v>0</v>
      </c>
      <c r="AE1045" s="66">
        <f>'Прилож 7'!AF926</f>
        <v>0</v>
      </c>
      <c r="AH1045" s="119"/>
    </row>
    <row r="1046" spans="1:34" s="73" customFormat="1" ht="21" hidden="1" customHeight="1">
      <c r="A1046" s="85" t="s">
        <v>380</v>
      </c>
      <c r="B1046" s="86">
        <v>793</v>
      </c>
      <c r="C1046" s="83" t="s">
        <v>402</v>
      </c>
      <c r="D1046" s="83" t="s">
        <v>114</v>
      </c>
      <c r="E1046" s="83" t="s">
        <v>599</v>
      </c>
      <c r="F1046" s="83" t="s">
        <v>381</v>
      </c>
      <c r="G1046" s="66">
        <f>G1047</f>
        <v>0</v>
      </c>
      <c r="H1046" s="72"/>
      <c r="AE1046" s="66">
        <f>AE1047</f>
        <v>0</v>
      </c>
      <c r="AH1046" s="119"/>
    </row>
    <row r="1047" spans="1:34" s="119" customFormat="1" ht="19.5" hidden="1" customHeight="1">
      <c r="A1047" s="85" t="s">
        <v>409</v>
      </c>
      <c r="B1047" s="86">
        <v>793</v>
      </c>
      <c r="C1047" s="83" t="s">
        <v>402</v>
      </c>
      <c r="D1047" s="83" t="s">
        <v>114</v>
      </c>
      <c r="E1047" s="83" t="s">
        <v>599</v>
      </c>
      <c r="F1047" s="83" t="s">
        <v>410</v>
      </c>
      <c r="G1047" s="66">
        <f>'Прилож 7'!H889</f>
        <v>0</v>
      </c>
      <c r="H1047" s="118"/>
      <c r="AE1047" s="66">
        <f>'Прилож 7'!AF889</f>
        <v>0</v>
      </c>
    </row>
    <row r="1048" spans="1:34" s="119" customFormat="1" ht="19.5" hidden="1" customHeight="1">
      <c r="A1048" s="85" t="s">
        <v>42</v>
      </c>
      <c r="B1048" s="86"/>
      <c r="C1048" s="83"/>
      <c r="D1048" s="83"/>
      <c r="E1048" s="83" t="s">
        <v>599</v>
      </c>
      <c r="F1048" s="83" t="s">
        <v>43</v>
      </c>
      <c r="G1048" s="66">
        <f>G1049</f>
        <v>0</v>
      </c>
      <c r="H1048" s="118"/>
      <c r="AE1048" s="66">
        <f>AE1049</f>
        <v>0</v>
      </c>
      <c r="AH1048" s="70"/>
    </row>
    <row r="1049" spans="1:34" s="119" customFormat="1" ht="19.5" hidden="1" customHeight="1">
      <c r="A1049" s="85" t="s">
        <v>44</v>
      </c>
      <c r="B1049" s="86"/>
      <c r="C1049" s="83"/>
      <c r="D1049" s="83"/>
      <c r="E1049" s="83" t="s">
        <v>599</v>
      </c>
      <c r="F1049" s="83" t="s">
        <v>45</v>
      </c>
      <c r="G1049" s="66"/>
      <c r="H1049" s="118"/>
      <c r="AE1049" s="66"/>
      <c r="AH1049" s="70"/>
    </row>
    <row r="1050" spans="1:34">
      <c r="A1050" s="85" t="s">
        <v>104</v>
      </c>
      <c r="B1050" s="86">
        <v>793</v>
      </c>
      <c r="C1050" s="83" t="s">
        <v>28</v>
      </c>
      <c r="D1050" s="83" t="s">
        <v>118</v>
      </c>
      <c r="E1050" s="83" t="s">
        <v>599</v>
      </c>
      <c r="F1050" s="83" t="s">
        <v>105</v>
      </c>
      <c r="G1050" s="66">
        <f>G1051</f>
        <v>846.66</v>
      </c>
      <c r="AE1050" s="66">
        <f>AE1051</f>
        <v>0</v>
      </c>
      <c r="AH1050" s="73"/>
    </row>
    <row r="1051" spans="1:34">
      <c r="A1051" s="85" t="s">
        <v>411</v>
      </c>
      <c r="B1051" s="86">
        <v>793</v>
      </c>
      <c r="C1051" s="83" t="s">
        <v>28</v>
      </c>
      <c r="D1051" s="83" t="s">
        <v>118</v>
      </c>
      <c r="E1051" s="83" t="s">
        <v>599</v>
      </c>
      <c r="F1051" s="83" t="s">
        <v>412</v>
      </c>
      <c r="G1051" s="66">
        <f>'Прилож 7'!G699</f>
        <v>846.66</v>
      </c>
      <c r="AE1051" s="66">
        <f>'Прилож 7'!AF699</f>
        <v>0</v>
      </c>
      <c r="AH1051" s="73"/>
    </row>
    <row r="1052" spans="1:34" s="73" customFormat="1" ht="38.25" customHeight="1">
      <c r="A1052" s="85" t="s">
        <v>51</v>
      </c>
      <c r="B1052" s="117">
        <v>795</v>
      </c>
      <c r="C1052" s="83" t="s">
        <v>385</v>
      </c>
      <c r="D1052" s="83" t="s">
        <v>402</v>
      </c>
      <c r="E1052" s="83" t="s">
        <v>599</v>
      </c>
      <c r="F1052" s="83" t="s">
        <v>52</v>
      </c>
      <c r="G1052" s="66">
        <f>G1053</f>
        <v>357209.75</v>
      </c>
      <c r="H1052" s="72"/>
      <c r="AE1052" s="66">
        <f>AE1053</f>
        <v>246600.17</v>
      </c>
      <c r="AH1052" s="70"/>
    </row>
    <row r="1053" spans="1:34" s="73" customFormat="1" ht="38.25" customHeight="1">
      <c r="A1053" s="85" t="s">
        <v>53</v>
      </c>
      <c r="B1053" s="117">
        <v>795</v>
      </c>
      <c r="C1053" s="83" t="s">
        <v>385</v>
      </c>
      <c r="D1053" s="83" t="s">
        <v>402</v>
      </c>
      <c r="E1053" s="83" t="s">
        <v>599</v>
      </c>
      <c r="F1053" s="83" t="s">
        <v>54</v>
      </c>
      <c r="G1053" s="66">
        <v>357209.75</v>
      </c>
      <c r="H1053" s="72"/>
      <c r="AE1053" s="66">
        <v>246600.17</v>
      </c>
      <c r="AH1053" s="70"/>
    </row>
    <row r="1054" spans="1:34" ht="30.75" customHeight="1">
      <c r="A1054" s="85" t="s">
        <v>760</v>
      </c>
      <c r="B1054" s="86">
        <v>793</v>
      </c>
      <c r="C1054" s="83" t="s">
        <v>113</v>
      </c>
      <c r="D1054" s="83" t="s">
        <v>114</v>
      </c>
      <c r="E1054" s="83" t="s">
        <v>599</v>
      </c>
      <c r="F1054" s="83" t="s">
        <v>370</v>
      </c>
      <c r="G1054" s="66">
        <f>G1055</f>
        <v>170000</v>
      </c>
      <c r="AE1054" s="66">
        <f>AE1055</f>
        <v>160000</v>
      </c>
    </row>
    <row r="1055" spans="1:34" ht="30.75" customHeight="1">
      <c r="A1055" s="85" t="s">
        <v>748</v>
      </c>
      <c r="B1055" s="86">
        <v>793</v>
      </c>
      <c r="C1055" s="83" t="s">
        <v>113</v>
      </c>
      <c r="D1055" s="83" t="s">
        <v>114</v>
      </c>
      <c r="E1055" s="83" t="s">
        <v>599</v>
      </c>
      <c r="F1055" s="83" t="s">
        <v>372</v>
      </c>
      <c r="G1055" s="66">
        <v>170000</v>
      </c>
      <c r="AE1055" s="66">
        <v>160000</v>
      </c>
    </row>
    <row r="1056" spans="1:34" ht="30.75" customHeight="1">
      <c r="A1056" s="85" t="s">
        <v>380</v>
      </c>
      <c r="B1056" s="117">
        <v>795</v>
      </c>
      <c r="C1056" s="83" t="s">
        <v>402</v>
      </c>
      <c r="D1056" s="83" t="s">
        <v>114</v>
      </c>
      <c r="E1056" s="83" t="s">
        <v>599</v>
      </c>
      <c r="F1056" s="83" t="s">
        <v>381</v>
      </c>
      <c r="G1056" s="66">
        <f>G1057</f>
        <v>129240.9</v>
      </c>
      <c r="AE1056" s="66">
        <f>AE1057</f>
        <v>129240.9</v>
      </c>
    </row>
    <row r="1057" spans="1:34" ht="30.75" customHeight="1">
      <c r="A1057" s="85" t="s">
        <v>409</v>
      </c>
      <c r="B1057" s="117">
        <v>795</v>
      </c>
      <c r="C1057" s="83" t="s">
        <v>402</v>
      </c>
      <c r="D1057" s="83" t="s">
        <v>114</v>
      </c>
      <c r="E1057" s="83" t="s">
        <v>599</v>
      </c>
      <c r="F1057" s="83" t="s">
        <v>410</v>
      </c>
      <c r="G1057" s="66">
        <f>'Прилож 7'!H1203+'Прилож 7'!H888+'Прилож 7'!H242</f>
        <v>129240.9</v>
      </c>
      <c r="AE1057" s="66">
        <v>129240.9</v>
      </c>
    </row>
    <row r="1058" spans="1:34" ht="38.25">
      <c r="A1058" s="85" t="s">
        <v>42</v>
      </c>
      <c r="B1058" s="86">
        <v>757</v>
      </c>
      <c r="C1058" s="83" t="s">
        <v>74</v>
      </c>
      <c r="D1058" s="83" t="s">
        <v>28</v>
      </c>
      <c r="E1058" s="83" t="s">
        <v>599</v>
      </c>
      <c r="F1058" s="83" t="s">
        <v>43</v>
      </c>
      <c r="G1058" s="126">
        <f>G1059</f>
        <v>346710.19</v>
      </c>
      <c r="AE1058" s="126">
        <f>AE1059</f>
        <v>346710.19</v>
      </c>
      <c r="AH1058" s="147"/>
    </row>
    <row r="1059" spans="1:34">
      <c r="A1059" s="85" t="s">
        <v>44</v>
      </c>
      <c r="B1059" s="86">
        <v>757</v>
      </c>
      <c r="C1059" s="83" t="s">
        <v>74</v>
      </c>
      <c r="D1059" s="83" t="s">
        <v>28</v>
      </c>
      <c r="E1059" s="83" t="s">
        <v>599</v>
      </c>
      <c r="F1059" s="83" t="s">
        <v>45</v>
      </c>
      <c r="G1059" s="126">
        <v>346710.19</v>
      </c>
      <c r="AE1059" s="126">
        <v>346710.19</v>
      </c>
    </row>
    <row r="1060" spans="1:34" s="147" customFormat="1" ht="19.5" hidden="1" customHeight="1">
      <c r="A1060" s="97" t="s">
        <v>48</v>
      </c>
      <c r="B1060" s="99" t="s">
        <v>161</v>
      </c>
      <c r="C1060" s="99" t="s">
        <v>37</v>
      </c>
      <c r="D1060" s="99" t="s">
        <v>39</v>
      </c>
      <c r="E1060" s="99" t="s">
        <v>458</v>
      </c>
      <c r="F1060" s="106"/>
      <c r="G1060" s="100">
        <f>G1067</f>
        <v>0</v>
      </c>
      <c r="H1060" s="146"/>
      <c r="M1060" s="146" t="e">
        <f>#REF!</f>
        <v>#REF!</v>
      </c>
      <c r="N1060" s="147">
        <v>71200</v>
      </c>
      <c r="AE1060" s="100">
        <f>AE1067</f>
        <v>0</v>
      </c>
      <c r="AH1060" s="70"/>
    </row>
    <row r="1061" spans="1:34" ht="18" hidden="1" customHeight="1">
      <c r="A1061" s="96" t="s">
        <v>709</v>
      </c>
      <c r="B1061" s="92">
        <v>793</v>
      </c>
      <c r="C1061" s="158" t="s">
        <v>37</v>
      </c>
      <c r="D1061" s="158" t="s">
        <v>28</v>
      </c>
      <c r="E1061" s="124" t="s">
        <v>558</v>
      </c>
      <c r="F1061" s="158"/>
      <c r="G1061" s="137">
        <f>G1062</f>
        <v>0</v>
      </c>
      <c r="AE1061" s="137">
        <f>AE1062</f>
        <v>0</v>
      </c>
    </row>
    <row r="1062" spans="1:34" ht="25.5" hidden="1" customHeight="1">
      <c r="A1062" s="85" t="s">
        <v>51</v>
      </c>
      <c r="B1062" s="92">
        <v>793</v>
      </c>
      <c r="C1062" s="158" t="s">
        <v>37</v>
      </c>
      <c r="D1062" s="158" t="s">
        <v>28</v>
      </c>
      <c r="E1062" s="124" t="s">
        <v>558</v>
      </c>
      <c r="F1062" s="83" t="s">
        <v>52</v>
      </c>
      <c r="G1062" s="137">
        <f>G1063</f>
        <v>0</v>
      </c>
      <c r="AE1062" s="137">
        <f>AE1063</f>
        <v>0</v>
      </c>
    </row>
    <row r="1063" spans="1:34" ht="25.5" hidden="1" customHeight="1">
      <c r="A1063" s="85" t="s">
        <v>53</v>
      </c>
      <c r="B1063" s="92">
        <v>793</v>
      </c>
      <c r="C1063" s="158" t="s">
        <v>37</v>
      </c>
      <c r="D1063" s="158" t="s">
        <v>28</v>
      </c>
      <c r="E1063" s="124" t="s">
        <v>558</v>
      </c>
      <c r="F1063" s="83" t="s">
        <v>54</v>
      </c>
      <c r="G1063" s="137"/>
      <c r="AE1063" s="137"/>
    </row>
    <row r="1064" spans="1:34" ht="25.5" hidden="1" customHeight="1">
      <c r="A1064" s="85" t="s">
        <v>420</v>
      </c>
      <c r="B1064" s="86">
        <v>792</v>
      </c>
      <c r="C1064" s="83" t="s">
        <v>37</v>
      </c>
      <c r="D1064" s="83" t="s">
        <v>39</v>
      </c>
      <c r="E1064" s="83" t="s">
        <v>419</v>
      </c>
      <c r="F1064" s="83"/>
      <c r="G1064" s="66">
        <f>G1065</f>
        <v>916495</v>
      </c>
      <c r="AE1064" s="66">
        <f>AE1065</f>
        <v>0</v>
      </c>
    </row>
    <row r="1065" spans="1:34" ht="12.75" hidden="1" customHeight="1">
      <c r="A1065" s="85" t="s">
        <v>104</v>
      </c>
      <c r="B1065" s="86">
        <v>792</v>
      </c>
      <c r="C1065" s="83" t="s">
        <v>37</v>
      </c>
      <c r="D1065" s="83" t="s">
        <v>39</v>
      </c>
      <c r="E1065" s="83" t="s">
        <v>419</v>
      </c>
      <c r="F1065" s="83" t="s">
        <v>105</v>
      </c>
      <c r="G1065" s="66">
        <f>G1066</f>
        <v>916495</v>
      </c>
      <c r="AE1065" s="66">
        <f>AE1066</f>
        <v>0</v>
      </c>
      <c r="AH1065" s="119"/>
    </row>
    <row r="1066" spans="1:34" ht="12.75" hidden="1" customHeight="1">
      <c r="A1066" s="85" t="s">
        <v>411</v>
      </c>
      <c r="B1066" s="86">
        <v>792</v>
      </c>
      <c r="C1066" s="83" t="s">
        <v>37</v>
      </c>
      <c r="D1066" s="83" t="s">
        <v>39</v>
      </c>
      <c r="E1066" s="83" t="s">
        <v>419</v>
      </c>
      <c r="F1066" s="83" t="s">
        <v>412</v>
      </c>
      <c r="G1066" s="66">
        <f>'Прилож 7'!H582</f>
        <v>916495</v>
      </c>
      <c r="AE1066" s="66">
        <f>'Прилож 7'!AF582</f>
        <v>0</v>
      </c>
      <c r="AH1066" s="119"/>
    </row>
    <row r="1067" spans="1:34" s="119" customFormat="1" ht="63.75" hidden="1" customHeight="1">
      <c r="A1067" s="85" t="s">
        <v>265</v>
      </c>
      <c r="B1067" s="83" t="s">
        <v>161</v>
      </c>
      <c r="C1067" s="83" t="s">
        <v>37</v>
      </c>
      <c r="D1067" s="83" t="s">
        <v>39</v>
      </c>
      <c r="E1067" s="83" t="s">
        <v>496</v>
      </c>
      <c r="F1067" s="83"/>
      <c r="G1067" s="66">
        <f>G1068</f>
        <v>0</v>
      </c>
      <c r="H1067" s="118"/>
      <c r="AE1067" s="66">
        <f>AE1068</f>
        <v>0</v>
      </c>
    </row>
    <row r="1068" spans="1:34" s="119" customFormat="1" ht="25.5" hidden="1" customHeight="1">
      <c r="A1068" s="85" t="s">
        <v>42</v>
      </c>
      <c r="B1068" s="83" t="s">
        <v>161</v>
      </c>
      <c r="C1068" s="83" t="s">
        <v>37</v>
      </c>
      <c r="D1068" s="83" t="s">
        <v>39</v>
      </c>
      <c r="E1068" s="83" t="s">
        <v>496</v>
      </c>
      <c r="F1068" s="83" t="s">
        <v>43</v>
      </c>
      <c r="G1068" s="66">
        <f>G1069</f>
        <v>0</v>
      </c>
      <c r="H1068" s="118"/>
      <c r="AE1068" s="66">
        <f>AE1069</f>
        <v>0</v>
      </c>
    </row>
    <row r="1069" spans="1:34" s="119" customFormat="1" ht="12.75" hidden="1" customHeight="1">
      <c r="A1069" s="85" t="s">
        <v>44</v>
      </c>
      <c r="B1069" s="83" t="s">
        <v>161</v>
      </c>
      <c r="C1069" s="83" t="s">
        <v>37</v>
      </c>
      <c r="D1069" s="83" t="s">
        <v>39</v>
      </c>
      <c r="E1069" s="83" t="s">
        <v>496</v>
      </c>
      <c r="F1069" s="83" t="s">
        <v>45</v>
      </c>
      <c r="G1069" s="66">
        <f>'Прилож 7'!H432</f>
        <v>0</v>
      </c>
      <c r="H1069" s="118"/>
      <c r="AE1069" s="66">
        <f>'Прилож 7'!AF432</f>
        <v>0</v>
      </c>
    </row>
    <row r="1070" spans="1:34" s="119" customFormat="1" ht="76.5" hidden="1" customHeight="1">
      <c r="A1070" s="85" t="s">
        <v>574</v>
      </c>
      <c r="B1070" s="83"/>
      <c r="C1070" s="83"/>
      <c r="D1070" s="83"/>
      <c r="E1070" s="83" t="s">
        <v>573</v>
      </c>
      <c r="F1070" s="83"/>
      <c r="G1070" s="66">
        <f>G1071</f>
        <v>40000</v>
      </c>
      <c r="H1070" s="118"/>
      <c r="AE1070" s="66">
        <f>AE1071</f>
        <v>0</v>
      </c>
    </row>
    <row r="1071" spans="1:34" s="119" customFormat="1" ht="25.5" hidden="1" customHeight="1">
      <c r="A1071" s="85" t="s">
        <v>684</v>
      </c>
      <c r="B1071" s="83"/>
      <c r="C1071" s="83"/>
      <c r="D1071" s="83"/>
      <c r="E1071" s="83" t="s">
        <v>573</v>
      </c>
      <c r="F1071" s="83" t="s">
        <v>52</v>
      </c>
      <c r="G1071" s="66">
        <f>G1072</f>
        <v>40000</v>
      </c>
      <c r="H1071" s="118"/>
      <c r="AE1071" s="66">
        <f>AE1072</f>
        <v>0</v>
      </c>
      <c r="AH1071" s="70"/>
    </row>
    <row r="1072" spans="1:34" s="119" customFormat="1" ht="25.5" hidden="1" customHeight="1">
      <c r="A1072" s="85" t="s">
        <v>53</v>
      </c>
      <c r="B1072" s="83"/>
      <c r="C1072" s="83"/>
      <c r="D1072" s="83"/>
      <c r="E1072" s="83" t="s">
        <v>573</v>
      </c>
      <c r="F1072" s="83" t="s">
        <v>54</v>
      </c>
      <c r="G1072" s="66">
        <f>'Прилож 7'!H63</f>
        <v>40000</v>
      </c>
      <c r="H1072" s="118"/>
      <c r="AE1072" s="66">
        <f>'Прилож 7'!AF63</f>
        <v>0</v>
      </c>
      <c r="AH1072" s="70"/>
    </row>
    <row r="1073" spans="1:34" ht="32.25" customHeight="1">
      <c r="A1073" s="97" t="s">
        <v>434</v>
      </c>
      <c r="B1073" s="98">
        <v>793</v>
      </c>
      <c r="C1073" s="99" t="s">
        <v>93</v>
      </c>
      <c r="D1073" s="99" t="s">
        <v>74</v>
      </c>
      <c r="E1073" s="99" t="s">
        <v>433</v>
      </c>
      <c r="F1073" s="99"/>
      <c r="G1073" s="100">
        <f>G1074+G1122</f>
        <v>780000</v>
      </c>
      <c r="AE1073" s="100">
        <f>AE1074+AE1122</f>
        <v>0</v>
      </c>
    </row>
    <row r="1074" spans="1:34" ht="17.25" hidden="1" customHeight="1">
      <c r="A1074" s="85" t="s">
        <v>709</v>
      </c>
      <c r="B1074" s="86">
        <v>793</v>
      </c>
      <c r="C1074" s="83" t="s">
        <v>93</v>
      </c>
      <c r="D1074" s="83" t="s">
        <v>74</v>
      </c>
      <c r="E1074" s="83" t="s">
        <v>432</v>
      </c>
      <c r="F1074" s="83"/>
      <c r="G1074" s="66">
        <f>G1075</f>
        <v>0</v>
      </c>
      <c r="AE1074" s="66">
        <f>AE1075</f>
        <v>0</v>
      </c>
    </row>
    <row r="1075" spans="1:34" ht="25.5" hidden="1" customHeight="1">
      <c r="A1075" s="85" t="s">
        <v>53</v>
      </c>
      <c r="B1075" s="86">
        <v>793</v>
      </c>
      <c r="C1075" s="83" t="s">
        <v>93</v>
      </c>
      <c r="D1075" s="83" t="s">
        <v>74</v>
      </c>
      <c r="E1075" s="83" t="s">
        <v>432</v>
      </c>
      <c r="F1075" s="83" t="s">
        <v>52</v>
      </c>
      <c r="G1075" s="66">
        <f>G1076</f>
        <v>0</v>
      </c>
      <c r="AE1075" s="66">
        <f>AE1076</f>
        <v>0</v>
      </c>
      <c r="AH1075" s="110"/>
    </row>
    <row r="1076" spans="1:34" ht="39.75" hidden="1" customHeight="1">
      <c r="A1076" s="85" t="s">
        <v>53</v>
      </c>
      <c r="B1076" s="86">
        <v>793</v>
      </c>
      <c r="C1076" s="83" t="s">
        <v>93</v>
      </c>
      <c r="D1076" s="83" t="s">
        <v>74</v>
      </c>
      <c r="E1076" s="83" t="s">
        <v>432</v>
      </c>
      <c r="F1076" s="83" t="s">
        <v>54</v>
      </c>
      <c r="G1076" s="66">
        <f>'Прилож 7'!H842</f>
        <v>0</v>
      </c>
      <c r="AE1076" s="66">
        <f>'Прилож 7'!AF842</f>
        <v>0</v>
      </c>
      <c r="AH1076" s="119"/>
    </row>
    <row r="1077" spans="1:34" s="110" customFormat="1" ht="25.5" hidden="1" customHeight="1">
      <c r="A1077" s="159" t="s">
        <v>404</v>
      </c>
      <c r="B1077" s="80">
        <v>793</v>
      </c>
      <c r="C1077" s="121" t="s">
        <v>402</v>
      </c>
      <c r="D1077" s="121" t="s">
        <v>28</v>
      </c>
      <c r="E1077" s="121" t="s">
        <v>514</v>
      </c>
      <c r="F1077" s="121"/>
      <c r="G1077" s="160">
        <f>G1081+G1084+G1078+G1087</f>
        <v>53358.5</v>
      </c>
      <c r="H1077" s="109"/>
      <c r="AE1077" s="160">
        <f>AE1081+AE1084+AE1078+AE1087</f>
        <v>0</v>
      </c>
      <c r="AH1077" s="70"/>
    </row>
    <row r="1078" spans="1:34" s="119" customFormat="1" ht="63" hidden="1" customHeight="1">
      <c r="A1078" s="85" t="s">
        <v>566</v>
      </c>
      <c r="B1078" s="86">
        <v>792</v>
      </c>
      <c r="C1078" s="83" t="s">
        <v>402</v>
      </c>
      <c r="D1078" s="83" t="s">
        <v>28</v>
      </c>
      <c r="E1078" s="83" t="s">
        <v>565</v>
      </c>
      <c r="F1078" s="83"/>
      <c r="G1078" s="66">
        <f>G1079</f>
        <v>0</v>
      </c>
      <c r="H1078" s="118"/>
      <c r="AE1078" s="66">
        <f>AE1079</f>
        <v>0</v>
      </c>
    </row>
    <row r="1079" spans="1:34" ht="22.5" hidden="1" customHeight="1">
      <c r="A1079" s="85" t="s">
        <v>380</v>
      </c>
      <c r="B1079" s="86">
        <v>792</v>
      </c>
      <c r="C1079" s="83" t="s">
        <v>402</v>
      </c>
      <c r="D1079" s="83" t="s">
        <v>28</v>
      </c>
      <c r="E1079" s="83" t="s">
        <v>565</v>
      </c>
      <c r="F1079" s="83" t="s">
        <v>381</v>
      </c>
      <c r="G1079" s="66">
        <f>G1080</f>
        <v>0</v>
      </c>
      <c r="AE1079" s="66">
        <f>AE1080</f>
        <v>0</v>
      </c>
      <c r="AH1079" s="119"/>
    </row>
    <row r="1080" spans="1:34" s="119" customFormat="1" ht="22.5" hidden="1" customHeight="1">
      <c r="A1080" s="85" t="s">
        <v>398</v>
      </c>
      <c r="B1080" s="86">
        <v>792</v>
      </c>
      <c r="C1080" s="83" t="s">
        <v>402</v>
      </c>
      <c r="D1080" s="83" t="s">
        <v>28</v>
      </c>
      <c r="E1080" s="83" t="s">
        <v>565</v>
      </c>
      <c r="F1080" s="83" t="s">
        <v>399</v>
      </c>
      <c r="G1080" s="66"/>
      <c r="H1080" s="118"/>
      <c r="AE1080" s="66"/>
      <c r="AH1080" s="70"/>
    </row>
    <row r="1081" spans="1:34" s="119" customFormat="1" ht="21.75" hidden="1" customHeight="1">
      <c r="A1081" s="85" t="s">
        <v>709</v>
      </c>
      <c r="B1081" s="92">
        <v>793</v>
      </c>
      <c r="C1081" s="83" t="s">
        <v>402</v>
      </c>
      <c r="D1081" s="83" t="s">
        <v>28</v>
      </c>
      <c r="E1081" s="83" t="s">
        <v>693</v>
      </c>
      <c r="F1081" s="83"/>
      <c r="G1081" s="66">
        <f>G1082</f>
        <v>0</v>
      </c>
      <c r="H1081" s="118"/>
      <c r="AE1081" s="66">
        <f>AE1082</f>
        <v>0</v>
      </c>
    </row>
    <row r="1082" spans="1:34" ht="23.25" hidden="1" customHeight="1">
      <c r="A1082" s="85" t="s">
        <v>684</v>
      </c>
      <c r="B1082" s="92">
        <v>793</v>
      </c>
      <c r="C1082" s="83" t="s">
        <v>402</v>
      </c>
      <c r="D1082" s="83" t="s">
        <v>28</v>
      </c>
      <c r="E1082" s="83" t="s">
        <v>693</v>
      </c>
      <c r="F1082" s="83" t="s">
        <v>52</v>
      </c>
      <c r="G1082" s="66">
        <f>G1083</f>
        <v>0</v>
      </c>
      <c r="AE1082" s="66">
        <f>AE1083</f>
        <v>0</v>
      </c>
      <c r="AH1082" s="119"/>
    </row>
    <row r="1083" spans="1:34" s="119" customFormat="1" ht="27.75" hidden="1" customHeight="1">
      <c r="A1083" s="85" t="s">
        <v>53</v>
      </c>
      <c r="B1083" s="92">
        <v>793</v>
      </c>
      <c r="C1083" s="83" t="s">
        <v>402</v>
      </c>
      <c r="D1083" s="83" t="s">
        <v>28</v>
      </c>
      <c r="E1083" s="83" t="s">
        <v>693</v>
      </c>
      <c r="F1083" s="83" t="s">
        <v>54</v>
      </c>
      <c r="G1083" s="66">
        <f>'Прилож 7'!H873</f>
        <v>0</v>
      </c>
      <c r="H1083" s="118"/>
      <c r="AE1083" s="66">
        <f>'Прилож 7'!AF873</f>
        <v>0</v>
      </c>
      <c r="AH1083" s="70"/>
    </row>
    <row r="1084" spans="1:34" s="119" customFormat="1" ht="21.75" hidden="1" customHeight="1">
      <c r="A1084" s="85" t="s">
        <v>86</v>
      </c>
      <c r="B1084" s="92">
        <v>793</v>
      </c>
      <c r="C1084" s="83" t="s">
        <v>402</v>
      </c>
      <c r="D1084" s="83" t="s">
        <v>28</v>
      </c>
      <c r="E1084" s="83" t="s">
        <v>87</v>
      </c>
      <c r="F1084" s="83"/>
      <c r="G1084" s="66">
        <f>G1085</f>
        <v>9639</v>
      </c>
      <c r="H1084" s="118"/>
      <c r="AE1084" s="66">
        <f>AE1085</f>
        <v>0</v>
      </c>
    </row>
    <row r="1085" spans="1:34" ht="23.25" hidden="1" customHeight="1">
      <c r="A1085" s="85" t="s">
        <v>684</v>
      </c>
      <c r="B1085" s="92">
        <v>793</v>
      </c>
      <c r="C1085" s="83" t="s">
        <v>402</v>
      </c>
      <c r="D1085" s="83" t="s">
        <v>28</v>
      </c>
      <c r="E1085" s="83" t="s">
        <v>87</v>
      </c>
      <c r="F1085" s="83" t="s">
        <v>52</v>
      </c>
      <c r="G1085" s="66">
        <f>G1086</f>
        <v>9639</v>
      </c>
      <c r="AE1085" s="66">
        <f>AE1086</f>
        <v>0</v>
      </c>
      <c r="AH1085" s="119"/>
    </row>
    <row r="1086" spans="1:34" s="119" customFormat="1" ht="28.5" hidden="1" customHeight="1">
      <c r="A1086" s="85" t="s">
        <v>53</v>
      </c>
      <c r="B1086" s="92">
        <v>793</v>
      </c>
      <c r="C1086" s="83" t="s">
        <v>402</v>
      </c>
      <c r="D1086" s="83" t="s">
        <v>28</v>
      </c>
      <c r="E1086" s="83" t="s">
        <v>87</v>
      </c>
      <c r="F1086" s="83" t="s">
        <v>54</v>
      </c>
      <c r="G1086" s="66">
        <f>'Прилож 7'!H876</f>
        <v>9639</v>
      </c>
      <c r="H1086" s="118"/>
      <c r="AE1086" s="66">
        <f>'Прилож 7'!AF876</f>
        <v>0</v>
      </c>
    </row>
    <row r="1087" spans="1:34" s="119" customFormat="1" ht="33" hidden="1" customHeight="1">
      <c r="A1087" s="85" t="s">
        <v>404</v>
      </c>
      <c r="B1087" s="117">
        <v>795</v>
      </c>
      <c r="C1087" s="83" t="s">
        <v>402</v>
      </c>
      <c r="D1087" s="83" t="s">
        <v>114</v>
      </c>
      <c r="E1087" s="83" t="s">
        <v>514</v>
      </c>
      <c r="F1087" s="83"/>
      <c r="G1087" s="66">
        <f>G1088</f>
        <v>43719.5</v>
      </c>
      <c r="H1087" s="118"/>
      <c r="AE1087" s="66">
        <f>AE1088</f>
        <v>0</v>
      </c>
      <c r="AH1087" s="70"/>
    </row>
    <row r="1088" spans="1:34" s="119" customFormat="1" ht="33" hidden="1" customHeight="1">
      <c r="A1088" s="85" t="s">
        <v>576</v>
      </c>
      <c r="B1088" s="117">
        <v>795</v>
      </c>
      <c r="C1088" s="83" t="s">
        <v>402</v>
      </c>
      <c r="D1088" s="83" t="s">
        <v>114</v>
      </c>
      <c r="E1088" s="83" t="s">
        <v>588</v>
      </c>
      <c r="F1088" s="83"/>
      <c r="G1088" s="66">
        <f>G1091+G1089</f>
        <v>43719.5</v>
      </c>
      <c r="H1088" s="118"/>
      <c r="AE1088" s="66">
        <f>AE1091+AE1089</f>
        <v>0</v>
      </c>
    </row>
    <row r="1089" spans="1:34" ht="23.25" hidden="1" customHeight="1">
      <c r="A1089" s="85" t="s">
        <v>684</v>
      </c>
      <c r="B1089" s="92">
        <v>793</v>
      </c>
      <c r="C1089" s="83" t="s">
        <v>402</v>
      </c>
      <c r="D1089" s="83" t="s">
        <v>28</v>
      </c>
      <c r="E1089" s="83" t="s">
        <v>588</v>
      </c>
      <c r="F1089" s="83" t="s">
        <v>52</v>
      </c>
      <c r="G1089" s="66">
        <f>G1090</f>
        <v>43719.5</v>
      </c>
      <c r="AE1089" s="66">
        <f>AE1090</f>
        <v>0</v>
      </c>
      <c r="AH1089" s="119"/>
    </row>
    <row r="1090" spans="1:34" s="119" customFormat="1" ht="28.5" hidden="1" customHeight="1">
      <c r="A1090" s="85" t="s">
        <v>53</v>
      </c>
      <c r="B1090" s="92">
        <v>793</v>
      </c>
      <c r="C1090" s="83" t="s">
        <v>402</v>
      </c>
      <c r="D1090" s="83" t="s">
        <v>28</v>
      </c>
      <c r="E1090" s="83" t="s">
        <v>588</v>
      </c>
      <c r="F1090" s="83" t="s">
        <v>54</v>
      </c>
      <c r="G1090" s="66">
        <f>'Прилож 7'!H1155</f>
        <v>43719.5</v>
      </c>
      <c r="H1090" s="118"/>
      <c r="AE1090" s="66">
        <f>'Прилож 7'!AF1155</f>
        <v>0</v>
      </c>
    </row>
    <row r="1091" spans="1:34" s="119" customFormat="1" ht="33" hidden="1" customHeight="1">
      <c r="A1091" s="85" t="s">
        <v>380</v>
      </c>
      <c r="B1091" s="117">
        <v>795</v>
      </c>
      <c r="C1091" s="83" t="s">
        <v>402</v>
      </c>
      <c r="D1091" s="83" t="s">
        <v>114</v>
      </c>
      <c r="E1091" s="83" t="s">
        <v>588</v>
      </c>
      <c r="F1091" s="83" t="s">
        <v>381</v>
      </c>
      <c r="G1091" s="66">
        <f>G1092</f>
        <v>0</v>
      </c>
      <c r="H1091" s="118"/>
      <c r="AE1091" s="66">
        <f>AE1092</f>
        <v>0</v>
      </c>
    </row>
    <row r="1092" spans="1:34" s="119" customFormat="1" ht="33" hidden="1" customHeight="1">
      <c r="A1092" s="85" t="s">
        <v>409</v>
      </c>
      <c r="B1092" s="117">
        <v>795</v>
      </c>
      <c r="C1092" s="83" t="s">
        <v>402</v>
      </c>
      <c r="D1092" s="83" t="s">
        <v>114</v>
      </c>
      <c r="E1092" s="83" t="s">
        <v>588</v>
      </c>
      <c r="F1092" s="83" t="s">
        <v>410</v>
      </c>
      <c r="G1092" s="66">
        <f>'Прилож 7'!H1186</f>
        <v>0</v>
      </c>
      <c r="H1092" s="118"/>
      <c r="AE1092" s="66">
        <f>'Прилож 7'!AF1186</f>
        <v>0</v>
      </c>
    </row>
    <row r="1093" spans="1:34" s="119" customFormat="1" ht="28.5" hidden="1" customHeight="1">
      <c r="A1093" s="85"/>
      <c r="B1093" s="92"/>
      <c r="C1093" s="83"/>
      <c r="D1093" s="83"/>
      <c r="E1093" s="83"/>
      <c r="F1093" s="83"/>
      <c r="G1093" s="66"/>
      <c r="H1093" s="118"/>
      <c r="AE1093" s="66"/>
      <c r="AH1093" s="70"/>
    </row>
    <row r="1094" spans="1:34" s="119" customFormat="1" ht="28.5" hidden="1" customHeight="1">
      <c r="A1094" s="85"/>
      <c r="B1094" s="92"/>
      <c r="C1094" s="83"/>
      <c r="D1094" s="83"/>
      <c r="E1094" s="83"/>
      <c r="F1094" s="83"/>
      <c r="G1094" s="66"/>
      <c r="H1094" s="118"/>
      <c r="AE1094" s="66"/>
      <c r="AH1094" s="70"/>
    </row>
    <row r="1095" spans="1:34" ht="35.25" hidden="1" customHeight="1">
      <c r="A1095" s="97" t="s">
        <v>710</v>
      </c>
      <c r="B1095" s="98">
        <v>793</v>
      </c>
      <c r="C1095" s="99" t="s">
        <v>114</v>
      </c>
      <c r="D1095" s="99" t="s">
        <v>268</v>
      </c>
      <c r="E1095" s="99" t="s">
        <v>547</v>
      </c>
      <c r="F1095" s="99"/>
      <c r="G1095" s="100">
        <f>G1096+G1106+G1100+G1103</f>
        <v>0</v>
      </c>
      <c r="AE1095" s="100">
        <f>AE1096+AE1106+AE1100+AE1103</f>
        <v>0</v>
      </c>
    </row>
    <row r="1096" spans="1:34" ht="77.25" hidden="1" customHeight="1">
      <c r="A1096" s="85" t="s">
        <v>711</v>
      </c>
      <c r="B1096" s="86">
        <v>793</v>
      </c>
      <c r="C1096" s="83" t="s">
        <v>114</v>
      </c>
      <c r="D1096" s="83" t="s">
        <v>268</v>
      </c>
      <c r="E1096" s="83" t="s">
        <v>548</v>
      </c>
      <c r="F1096" s="83"/>
      <c r="G1096" s="66">
        <f>G1097</f>
        <v>0</v>
      </c>
      <c r="AE1096" s="66">
        <f>AE1097</f>
        <v>0</v>
      </c>
    </row>
    <row r="1097" spans="1:34" ht="28.5" hidden="1" customHeight="1">
      <c r="A1097" s="85" t="s">
        <v>684</v>
      </c>
      <c r="B1097" s="86">
        <v>793</v>
      </c>
      <c r="C1097" s="83" t="s">
        <v>114</v>
      </c>
      <c r="D1097" s="83" t="s">
        <v>268</v>
      </c>
      <c r="E1097" s="83" t="s">
        <v>548</v>
      </c>
      <c r="F1097" s="83" t="s">
        <v>52</v>
      </c>
      <c r="G1097" s="66">
        <f>G1098</f>
        <v>0</v>
      </c>
      <c r="AE1097" s="66">
        <f>AE1098</f>
        <v>0</v>
      </c>
    </row>
    <row r="1098" spans="1:34" ht="25.5" hidden="1" customHeight="1">
      <c r="A1098" s="85" t="s">
        <v>53</v>
      </c>
      <c r="B1098" s="86">
        <v>793</v>
      </c>
      <c r="C1098" s="83" t="s">
        <v>114</v>
      </c>
      <c r="D1098" s="83" t="s">
        <v>268</v>
      </c>
      <c r="E1098" s="83" t="s">
        <v>548</v>
      </c>
      <c r="F1098" s="83" t="s">
        <v>54</v>
      </c>
      <c r="G1098" s="66">
        <f>G1099</f>
        <v>0</v>
      </c>
      <c r="AE1098" s="66">
        <f>AE1099</f>
        <v>0</v>
      </c>
    </row>
    <row r="1099" spans="1:34" ht="25.5" hidden="1" customHeight="1">
      <c r="A1099" s="85" t="s">
        <v>685</v>
      </c>
      <c r="B1099" s="86">
        <v>793</v>
      </c>
      <c r="C1099" s="83" t="s">
        <v>114</v>
      </c>
      <c r="D1099" s="83" t="s">
        <v>268</v>
      </c>
      <c r="E1099" s="83" t="s">
        <v>548</v>
      </c>
      <c r="F1099" s="83" t="s">
        <v>55</v>
      </c>
      <c r="G1099" s="66"/>
      <c r="AE1099" s="66"/>
    </row>
    <row r="1100" spans="1:34" ht="63.75" hidden="1" customHeight="1">
      <c r="A1100" s="85" t="s">
        <v>711</v>
      </c>
      <c r="B1100" s="86">
        <v>793</v>
      </c>
      <c r="C1100" s="83" t="s">
        <v>114</v>
      </c>
      <c r="D1100" s="83" t="s">
        <v>268</v>
      </c>
      <c r="E1100" s="83" t="s">
        <v>548</v>
      </c>
      <c r="F1100" s="83"/>
      <c r="G1100" s="66">
        <f>G1101</f>
        <v>0</v>
      </c>
      <c r="AE1100" s="66">
        <f>AE1101</f>
        <v>0</v>
      </c>
    </row>
    <row r="1101" spans="1:34" ht="25.5" hidden="1" customHeight="1">
      <c r="A1101" s="85" t="s">
        <v>684</v>
      </c>
      <c r="B1101" s="86">
        <v>793</v>
      </c>
      <c r="C1101" s="83" t="s">
        <v>114</v>
      </c>
      <c r="D1101" s="83" t="s">
        <v>268</v>
      </c>
      <c r="E1101" s="83" t="s">
        <v>548</v>
      </c>
      <c r="F1101" s="83" t="s">
        <v>52</v>
      </c>
      <c r="G1101" s="66">
        <f>G1102</f>
        <v>0</v>
      </c>
      <c r="AE1101" s="66">
        <f>AE1102</f>
        <v>0</v>
      </c>
    </row>
    <row r="1102" spans="1:34" ht="25.5" hidden="1" customHeight="1">
      <c r="A1102" s="85" t="s">
        <v>53</v>
      </c>
      <c r="B1102" s="86">
        <v>793</v>
      </c>
      <c r="C1102" s="83" t="s">
        <v>114</v>
      </c>
      <c r="D1102" s="83" t="s">
        <v>268</v>
      </c>
      <c r="E1102" s="83" t="s">
        <v>548</v>
      </c>
      <c r="F1102" s="83" t="s">
        <v>54</v>
      </c>
      <c r="G1102" s="66"/>
      <c r="AE1102" s="66"/>
    </row>
    <row r="1103" spans="1:34" ht="67.5" hidden="1" customHeight="1">
      <c r="A1103" s="85" t="s">
        <v>711</v>
      </c>
      <c r="B1103" s="86">
        <v>793</v>
      </c>
      <c r="C1103" s="83" t="s">
        <v>114</v>
      </c>
      <c r="D1103" s="83" t="s">
        <v>268</v>
      </c>
      <c r="E1103" s="83" t="s">
        <v>548</v>
      </c>
      <c r="F1103" s="83"/>
      <c r="G1103" s="66">
        <f>G1104</f>
        <v>0</v>
      </c>
      <c r="AE1103" s="66">
        <f>AE1104</f>
        <v>0</v>
      </c>
    </row>
    <row r="1104" spans="1:34" ht="21" hidden="1" customHeight="1">
      <c r="A1104" s="85" t="s">
        <v>684</v>
      </c>
      <c r="B1104" s="86">
        <v>793</v>
      </c>
      <c r="C1104" s="83" t="s">
        <v>114</v>
      </c>
      <c r="D1104" s="83" t="s">
        <v>268</v>
      </c>
      <c r="E1104" s="83" t="s">
        <v>548</v>
      </c>
      <c r="F1104" s="83" t="s">
        <v>52</v>
      </c>
      <c r="G1104" s="66">
        <f>G1105</f>
        <v>0</v>
      </c>
      <c r="AE1104" s="66">
        <f>AE1105</f>
        <v>0</v>
      </c>
    </row>
    <row r="1105" spans="1:34" ht="25.5" hidden="1" customHeight="1">
      <c r="A1105" s="85" t="s">
        <v>53</v>
      </c>
      <c r="B1105" s="86">
        <v>793</v>
      </c>
      <c r="C1105" s="83" t="s">
        <v>114</v>
      </c>
      <c r="D1105" s="83" t="s">
        <v>268</v>
      </c>
      <c r="E1105" s="83" t="s">
        <v>548</v>
      </c>
      <c r="F1105" s="83" t="s">
        <v>54</v>
      </c>
      <c r="G1105" s="66">
        <f>'Прилож 7'!H777</f>
        <v>0</v>
      </c>
      <c r="AE1105" s="66">
        <f>'Прилож 7'!AF777</f>
        <v>0</v>
      </c>
    </row>
    <row r="1106" spans="1:34" ht="67.5" hidden="1" customHeight="1">
      <c r="A1106" s="85" t="s">
        <v>220</v>
      </c>
      <c r="B1106" s="86">
        <v>793</v>
      </c>
      <c r="C1106" s="83" t="s">
        <v>114</v>
      </c>
      <c r="D1106" s="83" t="s">
        <v>268</v>
      </c>
      <c r="E1106" s="83" t="s">
        <v>549</v>
      </c>
      <c r="F1106" s="83"/>
      <c r="G1106" s="66">
        <f>G1107</f>
        <v>0</v>
      </c>
      <c r="AE1106" s="66">
        <f>AE1107</f>
        <v>0</v>
      </c>
    </row>
    <row r="1107" spans="1:34" ht="20.25" hidden="1" customHeight="1">
      <c r="A1107" s="85" t="s">
        <v>684</v>
      </c>
      <c r="B1107" s="86">
        <v>793</v>
      </c>
      <c r="C1107" s="83" t="s">
        <v>114</v>
      </c>
      <c r="D1107" s="83" t="s">
        <v>268</v>
      </c>
      <c r="E1107" s="83" t="s">
        <v>549</v>
      </c>
      <c r="F1107" s="83" t="s">
        <v>52</v>
      </c>
      <c r="G1107" s="66">
        <f>G1108</f>
        <v>0</v>
      </c>
      <c r="AE1107" s="66">
        <f>AE1108</f>
        <v>0</v>
      </c>
      <c r="AH1107" s="110"/>
    </row>
    <row r="1108" spans="1:34" ht="25.5" hidden="1" customHeight="1">
      <c r="A1108" s="85" t="s">
        <v>53</v>
      </c>
      <c r="B1108" s="86">
        <v>793</v>
      </c>
      <c r="C1108" s="83" t="s">
        <v>114</v>
      </c>
      <c r="D1108" s="83" t="s">
        <v>268</v>
      </c>
      <c r="E1108" s="83" t="s">
        <v>549</v>
      </c>
      <c r="F1108" s="83" t="s">
        <v>54</v>
      </c>
      <c r="G1108" s="66">
        <f>'Прилож 7'!H780</f>
        <v>0</v>
      </c>
      <c r="AE1108" s="66">
        <f>'Прилож 7'!AF780</f>
        <v>0</v>
      </c>
      <c r="AH1108" s="110"/>
    </row>
    <row r="1109" spans="1:34" s="110" customFormat="1" ht="30" hidden="1" customHeight="1">
      <c r="A1109" s="161" t="s">
        <v>401</v>
      </c>
      <c r="B1109" s="117">
        <v>795</v>
      </c>
      <c r="C1109" s="123" t="s">
        <v>93</v>
      </c>
      <c r="D1109" s="123" t="s">
        <v>145</v>
      </c>
      <c r="E1109" s="121" t="s">
        <v>513</v>
      </c>
      <c r="F1109" s="121"/>
      <c r="G1109" s="160">
        <f>G1110</f>
        <v>0</v>
      </c>
      <c r="H1109" s="109"/>
      <c r="AE1109" s="160">
        <f>AE1110</f>
        <v>0</v>
      </c>
    </row>
    <row r="1110" spans="1:34" s="110" customFormat="1" ht="12.75" hidden="1" customHeight="1">
      <c r="A1110" s="85" t="s">
        <v>611</v>
      </c>
      <c r="B1110" s="117">
        <v>795</v>
      </c>
      <c r="C1110" s="123" t="s">
        <v>93</v>
      </c>
      <c r="D1110" s="123" t="s">
        <v>145</v>
      </c>
      <c r="E1110" s="124" t="s">
        <v>612</v>
      </c>
      <c r="F1110" s="123"/>
      <c r="G1110" s="125">
        <f>G1111</f>
        <v>0</v>
      </c>
      <c r="H1110" s="109"/>
      <c r="AE1110" s="125">
        <f>AE1111</f>
        <v>0</v>
      </c>
    </row>
    <row r="1111" spans="1:34" s="110" customFormat="1" ht="25.5" hidden="1" customHeight="1">
      <c r="A1111" s="85" t="s">
        <v>51</v>
      </c>
      <c r="B1111" s="117">
        <v>795</v>
      </c>
      <c r="C1111" s="123" t="s">
        <v>93</v>
      </c>
      <c r="D1111" s="123" t="s">
        <v>145</v>
      </c>
      <c r="E1111" s="124" t="s">
        <v>612</v>
      </c>
      <c r="F1111" s="124" t="s">
        <v>52</v>
      </c>
      <c r="G1111" s="125">
        <f>G1112</f>
        <v>0</v>
      </c>
      <c r="H1111" s="109"/>
      <c r="AE1111" s="125">
        <f>AE1112</f>
        <v>0</v>
      </c>
      <c r="AH1111" s="105"/>
    </row>
    <row r="1112" spans="1:34" s="110" customFormat="1" ht="25.5" hidden="1" customHeight="1">
      <c r="A1112" s="85" t="s">
        <v>53</v>
      </c>
      <c r="B1112" s="117">
        <v>795</v>
      </c>
      <c r="C1112" s="123" t="s">
        <v>93</v>
      </c>
      <c r="D1112" s="123" t="s">
        <v>145</v>
      </c>
      <c r="E1112" s="124" t="s">
        <v>612</v>
      </c>
      <c r="F1112" s="124" t="s">
        <v>54</v>
      </c>
      <c r="G1112" s="125">
        <f>'Прилож 7'!H1115</f>
        <v>0</v>
      </c>
      <c r="H1112" s="109"/>
      <c r="AE1112" s="125">
        <f>'Прилож 7'!AF1115</f>
        <v>0</v>
      </c>
      <c r="AH1112" s="105"/>
    </row>
    <row r="1113" spans="1:34" s="105" customFormat="1" ht="25.5" hidden="1" customHeight="1">
      <c r="A1113" s="97" t="s">
        <v>766</v>
      </c>
      <c r="B1113" s="98">
        <v>793</v>
      </c>
      <c r="C1113" s="99" t="s">
        <v>118</v>
      </c>
      <c r="D1113" s="99" t="s">
        <v>39</v>
      </c>
      <c r="E1113" s="99" t="s">
        <v>561</v>
      </c>
      <c r="F1113" s="99"/>
      <c r="G1113" s="100">
        <f>G1114+G1117+G1120</f>
        <v>4000</v>
      </c>
      <c r="H1113" s="104"/>
      <c r="AE1113" s="100">
        <f>AE1114+AE1117+AE1120</f>
        <v>0</v>
      </c>
    </row>
    <row r="1114" spans="1:34" s="105" customFormat="1" ht="36" hidden="1" customHeight="1">
      <c r="A1114" s="85" t="s">
        <v>765</v>
      </c>
      <c r="B1114" s="86">
        <v>793</v>
      </c>
      <c r="C1114" s="83" t="s">
        <v>118</v>
      </c>
      <c r="D1114" s="83" t="s">
        <v>39</v>
      </c>
      <c r="E1114" s="83" t="s">
        <v>562</v>
      </c>
      <c r="F1114" s="83"/>
      <c r="G1114" s="66">
        <f>G1115</f>
        <v>0</v>
      </c>
      <c r="H1114" s="104"/>
      <c r="AE1114" s="66">
        <f>AE1115</f>
        <v>0</v>
      </c>
    </row>
    <row r="1115" spans="1:34" s="105" customFormat="1" ht="25.5" hidden="1" customHeight="1">
      <c r="A1115" s="85" t="s">
        <v>51</v>
      </c>
      <c r="B1115" s="86">
        <v>793</v>
      </c>
      <c r="C1115" s="83" t="s">
        <v>118</v>
      </c>
      <c r="D1115" s="83" t="s">
        <v>39</v>
      </c>
      <c r="E1115" s="83" t="s">
        <v>562</v>
      </c>
      <c r="F1115" s="83" t="s">
        <v>52</v>
      </c>
      <c r="G1115" s="66">
        <f>G1116</f>
        <v>0</v>
      </c>
      <c r="H1115" s="104"/>
      <c r="AE1115" s="66">
        <f>AE1116</f>
        <v>0</v>
      </c>
    </row>
    <row r="1116" spans="1:34" s="105" customFormat="1" ht="25.5" hidden="1" customHeight="1">
      <c r="A1116" s="85" t="s">
        <v>53</v>
      </c>
      <c r="B1116" s="86">
        <v>793</v>
      </c>
      <c r="C1116" s="83" t="s">
        <v>118</v>
      </c>
      <c r="D1116" s="83" t="s">
        <v>39</v>
      </c>
      <c r="E1116" s="83" t="s">
        <v>562</v>
      </c>
      <c r="F1116" s="83" t="s">
        <v>54</v>
      </c>
      <c r="G1116" s="66">
        <f>'Прилож 7'!H965</f>
        <v>0</v>
      </c>
      <c r="H1116" s="104"/>
      <c r="AE1116" s="66">
        <f>'Прилож 7'!AF965</f>
        <v>0</v>
      </c>
    </row>
    <row r="1117" spans="1:34" s="105" customFormat="1" ht="36" hidden="1" customHeight="1">
      <c r="A1117" s="85" t="s">
        <v>543</v>
      </c>
      <c r="B1117" s="86">
        <v>793</v>
      </c>
      <c r="C1117" s="83" t="s">
        <v>118</v>
      </c>
      <c r="D1117" s="83" t="s">
        <v>39</v>
      </c>
      <c r="E1117" s="83" t="s">
        <v>542</v>
      </c>
      <c r="F1117" s="83"/>
      <c r="G1117" s="66">
        <f>G1118</f>
        <v>0</v>
      </c>
      <c r="H1117" s="104"/>
      <c r="AE1117" s="66">
        <f>AE1118</f>
        <v>0</v>
      </c>
    </row>
    <row r="1118" spans="1:34" s="105" customFormat="1" ht="12.75" hidden="1" customHeight="1">
      <c r="A1118" s="85" t="s">
        <v>104</v>
      </c>
      <c r="B1118" s="86">
        <v>793</v>
      </c>
      <c r="C1118" s="83" t="s">
        <v>118</v>
      </c>
      <c r="D1118" s="83" t="s">
        <v>39</v>
      </c>
      <c r="E1118" s="83" t="s">
        <v>542</v>
      </c>
      <c r="F1118" s="83" t="s">
        <v>105</v>
      </c>
      <c r="G1118" s="66">
        <f>G1119</f>
        <v>0</v>
      </c>
      <c r="H1118" s="104"/>
      <c r="AE1118" s="66">
        <f>AE1119</f>
        <v>0</v>
      </c>
      <c r="AH1118" s="88"/>
    </row>
    <row r="1119" spans="1:34" s="105" customFormat="1" ht="12.75" hidden="1" customHeight="1">
      <c r="A1119" s="85" t="s">
        <v>107</v>
      </c>
      <c r="B1119" s="86">
        <v>793</v>
      </c>
      <c r="C1119" s="83" t="s">
        <v>118</v>
      </c>
      <c r="D1119" s="83" t="s">
        <v>39</v>
      </c>
      <c r="E1119" s="83" t="s">
        <v>542</v>
      </c>
      <c r="F1119" s="83" t="s">
        <v>108</v>
      </c>
      <c r="G1119" s="66">
        <f>'Прилож 7'!H968</f>
        <v>0</v>
      </c>
      <c r="H1119" s="104"/>
      <c r="AE1119" s="66">
        <f>'Прилож 7'!AF968</f>
        <v>0</v>
      </c>
      <c r="AH1119" s="88"/>
    </row>
    <row r="1120" spans="1:34" s="88" customFormat="1" ht="12.75" hidden="1" customHeight="1">
      <c r="A1120" s="85" t="s">
        <v>709</v>
      </c>
      <c r="B1120" s="86">
        <v>757</v>
      </c>
      <c r="C1120" s="83" t="s">
        <v>118</v>
      </c>
      <c r="D1120" s="83" t="s">
        <v>39</v>
      </c>
      <c r="E1120" s="83" t="s">
        <v>237</v>
      </c>
      <c r="F1120" s="83"/>
      <c r="G1120" s="66">
        <f>G1121</f>
        <v>4000</v>
      </c>
      <c r="H1120" s="87"/>
      <c r="AE1120" s="66">
        <f>AE1121</f>
        <v>0</v>
      </c>
      <c r="AH1120" s="105"/>
    </row>
    <row r="1121" spans="1:34" s="88" customFormat="1" ht="25.5" hidden="1" customHeight="1">
      <c r="A1121" s="85" t="s">
        <v>51</v>
      </c>
      <c r="B1121" s="86">
        <v>757</v>
      </c>
      <c r="C1121" s="83" t="s">
        <v>118</v>
      </c>
      <c r="D1121" s="83" t="s">
        <v>39</v>
      </c>
      <c r="E1121" s="83" t="s">
        <v>237</v>
      </c>
      <c r="F1121" s="83" t="s">
        <v>52</v>
      </c>
      <c r="G1121" s="66">
        <f>G1145</f>
        <v>4000</v>
      </c>
      <c r="H1121" s="87"/>
      <c r="AE1121" s="66">
        <f>AE1145</f>
        <v>0</v>
      </c>
      <c r="AH1121" s="105"/>
    </row>
    <row r="1122" spans="1:34" s="105" customFormat="1">
      <c r="A1122" s="127" t="s">
        <v>400</v>
      </c>
      <c r="B1122" s="86">
        <v>793</v>
      </c>
      <c r="C1122" s="83" t="s">
        <v>93</v>
      </c>
      <c r="D1122" s="83" t="s">
        <v>268</v>
      </c>
      <c r="E1122" s="83"/>
      <c r="F1122" s="83"/>
      <c r="G1122" s="66">
        <f>G1125+G1138</f>
        <v>780000</v>
      </c>
      <c r="H1122" s="104"/>
      <c r="AE1122" s="66">
        <f>AE1125+AE1138</f>
        <v>0</v>
      </c>
    </row>
    <row r="1123" spans="1:34" s="105" customFormat="1" ht="12.75" hidden="1" customHeight="1">
      <c r="A1123" s="127"/>
      <c r="B1123" s="86"/>
      <c r="C1123" s="83"/>
      <c r="D1123" s="83"/>
      <c r="E1123" s="83"/>
      <c r="F1123" s="83"/>
      <c r="G1123" s="66"/>
      <c r="H1123" s="104"/>
      <c r="AE1123" s="66"/>
      <c r="AH1123" s="119"/>
    </row>
    <row r="1124" spans="1:34" s="105" customFormat="1" ht="12.75" hidden="1" customHeight="1">
      <c r="A1124" s="127"/>
      <c r="B1124" s="86"/>
      <c r="C1124" s="83"/>
      <c r="D1124" s="83"/>
      <c r="E1124" s="83"/>
      <c r="F1124" s="83"/>
      <c r="G1124" s="66"/>
      <c r="H1124" s="104"/>
      <c r="AE1124" s="66"/>
      <c r="AH1124" s="119"/>
    </row>
    <row r="1125" spans="1:34" s="119" customFormat="1" ht="27" hidden="1" customHeight="1">
      <c r="A1125" s="85" t="s">
        <v>734</v>
      </c>
      <c r="B1125" s="86">
        <v>793</v>
      </c>
      <c r="C1125" s="83" t="s">
        <v>93</v>
      </c>
      <c r="D1125" s="83" t="s">
        <v>268</v>
      </c>
      <c r="E1125" s="83" t="s">
        <v>512</v>
      </c>
      <c r="F1125" s="83"/>
      <c r="G1125" s="66">
        <f>G1126+G1130+G1134</f>
        <v>0</v>
      </c>
      <c r="H1125" s="118"/>
      <c r="AE1125" s="66">
        <f>AE1126+AE1130+AE1134</f>
        <v>0</v>
      </c>
    </row>
    <row r="1126" spans="1:34" s="119" customFormat="1" ht="66" hidden="1" customHeight="1">
      <c r="A1126" s="111" t="s">
        <v>199</v>
      </c>
      <c r="B1126" s="86">
        <v>793</v>
      </c>
      <c r="C1126" s="83" t="s">
        <v>93</v>
      </c>
      <c r="D1126" s="83" t="s">
        <v>268</v>
      </c>
      <c r="E1126" s="83" t="s">
        <v>197</v>
      </c>
      <c r="F1126" s="83"/>
      <c r="G1126" s="66">
        <f>G1127</f>
        <v>0</v>
      </c>
      <c r="H1126" s="118" t="e">
        <f>#REF!+#REF!+#REF!+#REF!</f>
        <v>#REF!</v>
      </c>
      <c r="AE1126" s="66">
        <f>AE1127</f>
        <v>0</v>
      </c>
    </row>
    <row r="1127" spans="1:34" s="119" customFormat="1" ht="94.5" hidden="1" customHeight="1">
      <c r="A1127" s="111" t="s">
        <v>449</v>
      </c>
      <c r="B1127" s="86">
        <v>793</v>
      </c>
      <c r="C1127" s="83" t="s">
        <v>93</v>
      </c>
      <c r="D1127" s="83" t="s">
        <v>268</v>
      </c>
      <c r="E1127" s="83" t="s">
        <v>424</v>
      </c>
      <c r="F1127" s="83"/>
      <c r="G1127" s="66">
        <f>G1128</f>
        <v>0</v>
      </c>
      <c r="H1127" s="118"/>
      <c r="AE1127" s="66">
        <f>AE1128</f>
        <v>0</v>
      </c>
    </row>
    <row r="1128" spans="1:34" s="119" customFormat="1" ht="16.5" hidden="1" customHeight="1">
      <c r="A1128" s="85" t="s">
        <v>380</v>
      </c>
      <c r="B1128" s="86">
        <v>793</v>
      </c>
      <c r="C1128" s="83" t="s">
        <v>93</v>
      </c>
      <c r="D1128" s="83" t="s">
        <v>268</v>
      </c>
      <c r="E1128" s="83" t="s">
        <v>424</v>
      </c>
      <c r="F1128" s="83" t="s">
        <v>381</v>
      </c>
      <c r="G1128" s="66">
        <f>G1129</f>
        <v>0</v>
      </c>
      <c r="H1128" s="118"/>
      <c r="AE1128" s="66">
        <f>AE1129</f>
        <v>0</v>
      </c>
      <c r="AH1128" s="70"/>
    </row>
    <row r="1129" spans="1:34" s="119" customFormat="1" ht="15" hidden="1" customHeight="1">
      <c r="A1129" s="85" t="s">
        <v>409</v>
      </c>
      <c r="B1129" s="86">
        <v>793</v>
      </c>
      <c r="C1129" s="83" t="s">
        <v>93</v>
      </c>
      <c r="D1129" s="83" t="s">
        <v>268</v>
      </c>
      <c r="E1129" s="83" t="s">
        <v>424</v>
      </c>
      <c r="F1129" s="83" t="s">
        <v>410</v>
      </c>
      <c r="G1129" s="66"/>
      <c r="H1129" s="118"/>
      <c r="AE1129" s="66"/>
    </row>
    <row r="1130" spans="1:34" ht="63.75" hidden="1" customHeight="1">
      <c r="A1130" s="85" t="s">
        <v>203</v>
      </c>
      <c r="B1130" s="117">
        <v>795</v>
      </c>
      <c r="C1130" s="83" t="s">
        <v>93</v>
      </c>
      <c r="D1130" s="83" t="s">
        <v>268</v>
      </c>
      <c r="E1130" s="83" t="s">
        <v>201</v>
      </c>
      <c r="F1130" s="83"/>
      <c r="G1130" s="66">
        <f>G1131</f>
        <v>0</v>
      </c>
      <c r="AE1130" s="66">
        <f>AE1131</f>
        <v>0</v>
      </c>
    </row>
    <row r="1131" spans="1:34" s="119" customFormat="1" ht="101.25" hidden="1" customHeight="1">
      <c r="A1131" s="85" t="s">
        <v>79</v>
      </c>
      <c r="B1131" s="117">
        <v>793</v>
      </c>
      <c r="C1131" s="83" t="s">
        <v>93</v>
      </c>
      <c r="D1131" s="83" t="s">
        <v>268</v>
      </c>
      <c r="E1131" s="83" t="s">
        <v>78</v>
      </c>
      <c r="F1131" s="83"/>
      <c r="G1131" s="66">
        <f>G1132</f>
        <v>0</v>
      </c>
      <c r="H1131" s="118"/>
      <c r="AE1131" s="66">
        <f>AE1132</f>
        <v>0</v>
      </c>
      <c r="AH1131" s="70"/>
    </row>
    <row r="1132" spans="1:34" ht="22.5" hidden="1" customHeight="1">
      <c r="A1132" s="85" t="s">
        <v>380</v>
      </c>
      <c r="B1132" s="117">
        <v>793</v>
      </c>
      <c r="C1132" s="83" t="s">
        <v>93</v>
      </c>
      <c r="D1132" s="83" t="s">
        <v>268</v>
      </c>
      <c r="E1132" s="83" t="s">
        <v>78</v>
      </c>
      <c r="F1132" s="83" t="s">
        <v>381</v>
      </c>
      <c r="G1132" s="66">
        <f>G1133</f>
        <v>0</v>
      </c>
      <c r="AE1132" s="66">
        <f>AE1133</f>
        <v>0</v>
      </c>
      <c r="AH1132" s="119"/>
    </row>
    <row r="1133" spans="1:34" ht="16.5" hidden="1" customHeight="1">
      <c r="A1133" s="85" t="s">
        <v>409</v>
      </c>
      <c r="B1133" s="117">
        <v>793</v>
      </c>
      <c r="C1133" s="83" t="s">
        <v>93</v>
      </c>
      <c r="D1133" s="83" t="s">
        <v>268</v>
      </c>
      <c r="E1133" s="83" t="s">
        <v>78</v>
      </c>
      <c r="F1133" s="83" t="s">
        <v>410</v>
      </c>
      <c r="G1133" s="66"/>
      <c r="AE1133" s="66"/>
      <c r="AH1133" s="119"/>
    </row>
    <row r="1134" spans="1:34" s="119" customFormat="1" ht="111.75" hidden="1" customHeight="1">
      <c r="A1134" s="85" t="s">
        <v>682</v>
      </c>
      <c r="B1134" s="117">
        <v>793</v>
      </c>
      <c r="C1134" s="83" t="s">
        <v>93</v>
      </c>
      <c r="D1134" s="83" t="s">
        <v>268</v>
      </c>
      <c r="E1134" s="83" t="s">
        <v>196</v>
      </c>
      <c r="F1134" s="83"/>
      <c r="G1134" s="66">
        <f>G1135</f>
        <v>0</v>
      </c>
      <c r="H1134" s="118" t="e">
        <f>G1145+#REF!+G1240+#REF!+#REF!+#REF!</f>
        <v>#REF!</v>
      </c>
      <c r="I1134" s="119">
        <v>240</v>
      </c>
      <c r="AE1134" s="66">
        <f>AE1135</f>
        <v>0</v>
      </c>
    </row>
    <row r="1135" spans="1:34" s="119" customFormat="1" ht="32.25" hidden="1" customHeight="1">
      <c r="A1135" s="85" t="s">
        <v>170</v>
      </c>
      <c r="B1135" s="117">
        <v>793</v>
      </c>
      <c r="C1135" s="83" t="s">
        <v>93</v>
      </c>
      <c r="D1135" s="83" t="s">
        <v>268</v>
      </c>
      <c r="E1135" s="83" t="s">
        <v>681</v>
      </c>
      <c r="F1135" s="83"/>
      <c r="G1135" s="66">
        <f>G1136</f>
        <v>0</v>
      </c>
      <c r="H1135" s="118"/>
      <c r="AE1135" s="66">
        <f>AE1136</f>
        <v>0</v>
      </c>
    </row>
    <row r="1136" spans="1:34" s="119" customFormat="1" ht="32.25" hidden="1" customHeight="1">
      <c r="A1136" s="85" t="s">
        <v>684</v>
      </c>
      <c r="B1136" s="117">
        <v>793</v>
      </c>
      <c r="C1136" s="83" t="s">
        <v>93</v>
      </c>
      <c r="D1136" s="83" t="s">
        <v>268</v>
      </c>
      <c r="E1136" s="83" t="s">
        <v>681</v>
      </c>
      <c r="F1136" s="83" t="s">
        <v>52</v>
      </c>
      <c r="G1136" s="66">
        <f>G1137</f>
        <v>0</v>
      </c>
      <c r="H1136" s="118"/>
      <c r="AE1136" s="66">
        <f>AE1137</f>
        <v>0</v>
      </c>
      <c r="AH1136" s="70"/>
    </row>
    <row r="1137" spans="1:34" s="119" customFormat="1" ht="32.25" hidden="1" customHeight="1">
      <c r="A1137" s="85" t="s">
        <v>53</v>
      </c>
      <c r="B1137" s="117">
        <v>793</v>
      </c>
      <c r="C1137" s="83" t="s">
        <v>93</v>
      </c>
      <c r="D1137" s="83" t="s">
        <v>268</v>
      </c>
      <c r="E1137" s="83" t="s">
        <v>681</v>
      </c>
      <c r="F1137" s="83" t="s">
        <v>54</v>
      </c>
      <c r="G1137" s="66"/>
      <c r="H1137" s="118"/>
      <c r="AE1137" s="66"/>
      <c r="AH1137" s="70"/>
    </row>
    <row r="1138" spans="1:34" ht="18.75" customHeight="1">
      <c r="A1138" s="85" t="s">
        <v>434</v>
      </c>
      <c r="B1138" s="86">
        <v>793</v>
      </c>
      <c r="C1138" s="83" t="s">
        <v>93</v>
      </c>
      <c r="D1138" s="83" t="s">
        <v>268</v>
      </c>
      <c r="E1138" s="83" t="s">
        <v>433</v>
      </c>
      <c r="F1138" s="83"/>
      <c r="G1138" s="66">
        <f>G1139+G1142</f>
        <v>780000</v>
      </c>
      <c r="AE1138" s="66">
        <f>AE1139+AE1142</f>
        <v>0</v>
      </c>
    </row>
    <row r="1139" spans="1:34" ht="17.25" hidden="1" customHeight="1">
      <c r="A1139" s="85" t="s">
        <v>709</v>
      </c>
      <c r="B1139" s="86">
        <v>793</v>
      </c>
      <c r="C1139" s="83" t="s">
        <v>93</v>
      </c>
      <c r="D1139" s="83" t="s">
        <v>268</v>
      </c>
      <c r="E1139" s="83" t="s">
        <v>432</v>
      </c>
      <c r="F1139" s="83"/>
      <c r="G1139" s="66">
        <f>G1140</f>
        <v>0</v>
      </c>
      <c r="AE1139" s="66">
        <f>AE1140</f>
        <v>0</v>
      </c>
    </row>
    <row r="1140" spans="1:34" ht="25.5" hidden="1" customHeight="1">
      <c r="A1140" s="85" t="s">
        <v>53</v>
      </c>
      <c r="B1140" s="86">
        <v>793</v>
      </c>
      <c r="C1140" s="83" t="s">
        <v>93</v>
      </c>
      <c r="D1140" s="83" t="s">
        <v>268</v>
      </c>
      <c r="E1140" s="83" t="s">
        <v>432</v>
      </c>
      <c r="F1140" s="83" t="s">
        <v>52</v>
      </c>
      <c r="G1140" s="66">
        <f>G1141</f>
        <v>0</v>
      </c>
      <c r="AE1140" s="66">
        <f>AE1141</f>
        <v>0</v>
      </c>
    </row>
    <row r="1141" spans="1:34" ht="42.75" hidden="1" customHeight="1">
      <c r="A1141" s="85" t="s">
        <v>53</v>
      </c>
      <c r="B1141" s="86">
        <v>793</v>
      </c>
      <c r="C1141" s="83" t="s">
        <v>93</v>
      </c>
      <c r="D1141" s="83" t="s">
        <v>268</v>
      </c>
      <c r="E1141" s="83" t="s">
        <v>432</v>
      </c>
      <c r="F1141" s="83" t="s">
        <v>54</v>
      </c>
      <c r="G1141" s="66"/>
      <c r="AE1141" s="66"/>
    </row>
    <row r="1142" spans="1:34" ht="42.75" customHeight="1">
      <c r="A1142" s="85" t="s">
        <v>354</v>
      </c>
      <c r="B1142" s="86">
        <v>793</v>
      </c>
      <c r="C1142" s="83" t="s">
        <v>93</v>
      </c>
      <c r="D1142" s="83" t="s">
        <v>268</v>
      </c>
      <c r="E1142" s="83" t="s">
        <v>353</v>
      </c>
      <c r="F1142" s="83"/>
      <c r="G1142" s="66">
        <f>G1143</f>
        <v>780000</v>
      </c>
      <c r="AE1142" s="66">
        <f>AE1143</f>
        <v>0</v>
      </c>
    </row>
    <row r="1143" spans="1:34" ht="24.75" customHeight="1">
      <c r="A1143" s="85" t="s">
        <v>380</v>
      </c>
      <c r="B1143" s="86">
        <v>793</v>
      </c>
      <c r="C1143" s="83" t="s">
        <v>93</v>
      </c>
      <c r="D1143" s="83" t="s">
        <v>268</v>
      </c>
      <c r="E1143" s="83" t="s">
        <v>353</v>
      </c>
      <c r="F1143" s="83" t="s">
        <v>381</v>
      </c>
      <c r="G1143" s="66">
        <f>G1144</f>
        <v>780000</v>
      </c>
      <c r="AE1143" s="66">
        <f>AE1144</f>
        <v>0</v>
      </c>
      <c r="AH1143" s="88"/>
    </row>
    <row r="1144" spans="1:34" ht="27.75" customHeight="1">
      <c r="A1144" s="85" t="s">
        <v>409</v>
      </c>
      <c r="B1144" s="86">
        <v>793</v>
      </c>
      <c r="C1144" s="83" t="s">
        <v>93</v>
      </c>
      <c r="D1144" s="83" t="s">
        <v>268</v>
      </c>
      <c r="E1144" s="83" t="s">
        <v>353</v>
      </c>
      <c r="F1144" s="83" t="s">
        <v>410</v>
      </c>
      <c r="G1144" s="66">
        <v>780000</v>
      </c>
      <c r="AE1144" s="66">
        <v>0</v>
      </c>
      <c r="AH1144" s="88"/>
    </row>
    <row r="1145" spans="1:34" s="88" customFormat="1" ht="25.5" hidden="1" customHeight="1">
      <c r="A1145" s="85" t="s">
        <v>53</v>
      </c>
      <c r="B1145" s="86">
        <v>757</v>
      </c>
      <c r="C1145" s="83" t="s">
        <v>118</v>
      </c>
      <c r="D1145" s="83" t="s">
        <v>39</v>
      </c>
      <c r="E1145" s="83" t="s">
        <v>237</v>
      </c>
      <c r="F1145" s="83" t="s">
        <v>54</v>
      </c>
      <c r="G1145" s="66">
        <f>'Прилож 7'!H290</f>
        <v>4000</v>
      </c>
      <c r="H1145" s="87"/>
      <c r="AE1145" s="66">
        <f>'Прилож 7'!AF290</f>
        <v>0</v>
      </c>
    </row>
    <row r="1146" spans="1:34" s="88" customFormat="1" ht="12.75" hidden="1" customHeight="1">
      <c r="A1146" s="85"/>
      <c r="B1146" s="86"/>
      <c r="C1146" s="83"/>
      <c r="D1146" s="83"/>
      <c r="E1146" s="83"/>
      <c r="F1146" s="83"/>
      <c r="G1146" s="66"/>
      <c r="H1146" s="87"/>
      <c r="AE1146" s="66"/>
      <c r="AH1146" s="110"/>
    </row>
    <row r="1147" spans="1:34" s="88" customFormat="1" ht="12.75" hidden="1" customHeight="1">
      <c r="A1147" s="85"/>
      <c r="B1147" s="86"/>
      <c r="C1147" s="83"/>
      <c r="D1147" s="83"/>
      <c r="E1147" s="83"/>
      <c r="F1147" s="83"/>
      <c r="G1147" s="66"/>
      <c r="H1147" s="87"/>
      <c r="AE1147" s="66"/>
      <c r="AH1147" s="70"/>
    </row>
    <row r="1148" spans="1:34" s="110" customFormat="1" ht="30.75" customHeight="1">
      <c r="A1148" s="97" t="s">
        <v>404</v>
      </c>
      <c r="B1148" s="80">
        <v>795</v>
      </c>
      <c r="C1148" s="99" t="s">
        <v>402</v>
      </c>
      <c r="D1148" s="99" t="s">
        <v>39</v>
      </c>
      <c r="E1148" s="99" t="s">
        <v>514</v>
      </c>
      <c r="F1148" s="99"/>
      <c r="G1148" s="100">
        <f>G1149+G1154</f>
        <v>969853.5</v>
      </c>
      <c r="H1148" s="109"/>
      <c r="AE1148" s="100">
        <f>AE1149+AE1154</f>
        <v>969853.5</v>
      </c>
      <c r="AH1148" s="70"/>
    </row>
    <row r="1149" spans="1:34" ht="27.75" customHeight="1">
      <c r="A1149" s="85" t="s">
        <v>807</v>
      </c>
      <c r="B1149" s="117">
        <v>795</v>
      </c>
      <c r="C1149" s="83" t="s">
        <v>402</v>
      </c>
      <c r="D1149" s="83" t="s">
        <v>39</v>
      </c>
      <c r="E1149" s="83" t="s">
        <v>693</v>
      </c>
      <c r="F1149" s="83"/>
      <c r="G1149" s="66">
        <f>G1150+G1152</f>
        <v>960214.5</v>
      </c>
      <c r="AE1149" s="66">
        <f>AE1150+AE1152</f>
        <v>960214.5</v>
      </c>
    </row>
    <row r="1150" spans="1:34" ht="29.25" customHeight="1">
      <c r="A1150" s="85" t="s">
        <v>51</v>
      </c>
      <c r="B1150" s="117">
        <v>795</v>
      </c>
      <c r="C1150" s="83" t="s">
        <v>402</v>
      </c>
      <c r="D1150" s="83" t="s">
        <v>39</v>
      </c>
      <c r="E1150" s="83" t="s">
        <v>693</v>
      </c>
      <c r="F1150" s="83" t="s">
        <v>52</v>
      </c>
      <c r="G1150" s="66">
        <f>G1151</f>
        <v>43719.5</v>
      </c>
      <c r="AE1150" s="66">
        <f>AE1151</f>
        <v>43719.5</v>
      </c>
      <c r="AH1150" s="119"/>
    </row>
    <row r="1151" spans="1:34" ht="34.5" customHeight="1">
      <c r="A1151" s="85" t="s">
        <v>53</v>
      </c>
      <c r="B1151" s="117">
        <v>795</v>
      </c>
      <c r="C1151" s="83" t="s">
        <v>402</v>
      </c>
      <c r="D1151" s="83" t="s">
        <v>39</v>
      </c>
      <c r="E1151" s="83" t="s">
        <v>693</v>
      </c>
      <c r="F1151" s="83" t="s">
        <v>54</v>
      </c>
      <c r="G1151" s="66">
        <f>'Прилож 7'!G1155</f>
        <v>43719.5</v>
      </c>
      <c r="AE1151" s="66">
        <v>43719.5</v>
      </c>
    </row>
    <row r="1152" spans="1:34" ht="28.5" customHeight="1">
      <c r="A1152" s="85" t="s">
        <v>692</v>
      </c>
      <c r="B1152" s="117"/>
      <c r="C1152" s="83"/>
      <c r="D1152" s="83"/>
      <c r="E1152" s="83" t="s">
        <v>693</v>
      </c>
      <c r="F1152" s="83" t="s">
        <v>105</v>
      </c>
      <c r="G1152" s="66">
        <f>G1153</f>
        <v>916495</v>
      </c>
      <c r="AE1152" s="66">
        <f>AE1153</f>
        <v>916495</v>
      </c>
    </row>
    <row r="1153" spans="1:34" ht="28.5" customHeight="1">
      <c r="A1153" s="85" t="s">
        <v>692</v>
      </c>
      <c r="B1153" s="117"/>
      <c r="C1153" s="83"/>
      <c r="D1153" s="83"/>
      <c r="E1153" s="83" t="s">
        <v>693</v>
      </c>
      <c r="F1153" s="83" t="s">
        <v>691</v>
      </c>
      <c r="G1153" s="66">
        <f>'Прилож 7'!G582</f>
        <v>916495</v>
      </c>
      <c r="AE1153" s="66">
        <v>916495</v>
      </c>
    </row>
    <row r="1154" spans="1:34" s="119" customFormat="1" ht="21.75" customHeight="1">
      <c r="A1154" s="85" t="s">
        <v>86</v>
      </c>
      <c r="B1154" s="92">
        <v>793</v>
      </c>
      <c r="C1154" s="83" t="s">
        <v>402</v>
      </c>
      <c r="D1154" s="83" t="s">
        <v>39</v>
      </c>
      <c r="E1154" s="83" t="s">
        <v>87</v>
      </c>
      <c r="F1154" s="83"/>
      <c r="G1154" s="66">
        <f>G1155</f>
        <v>9639</v>
      </c>
      <c r="H1154" s="118"/>
      <c r="AE1154" s="66">
        <f>AE1155</f>
        <v>9639</v>
      </c>
    </row>
    <row r="1155" spans="1:34" ht="23.25" customHeight="1">
      <c r="A1155" s="85" t="s">
        <v>684</v>
      </c>
      <c r="B1155" s="92">
        <v>793</v>
      </c>
      <c r="C1155" s="83" t="s">
        <v>402</v>
      </c>
      <c r="D1155" s="83" t="s">
        <v>39</v>
      </c>
      <c r="E1155" s="83" t="s">
        <v>87</v>
      </c>
      <c r="F1155" s="83" t="s">
        <v>52</v>
      </c>
      <c r="G1155" s="66">
        <f>G1156</f>
        <v>9639</v>
      </c>
      <c r="AE1155" s="66">
        <f>AE1156</f>
        <v>9639</v>
      </c>
      <c r="AH1155" s="110"/>
    </row>
    <row r="1156" spans="1:34" s="119" customFormat="1" ht="23.25" customHeight="1">
      <c r="A1156" s="85" t="s">
        <v>53</v>
      </c>
      <c r="B1156" s="92">
        <v>793</v>
      </c>
      <c r="C1156" s="83" t="s">
        <v>402</v>
      </c>
      <c r="D1156" s="83" t="s">
        <v>39</v>
      </c>
      <c r="E1156" s="83" t="s">
        <v>87</v>
      </c>
      <c r="F1156" s="83" t="s">
        <v>54</v>
      </c>
      <c r="G1156" s="66">
        <f>'Прилож 7'!H876</f>
        <v>9639</v>
      </c>
      <c r="H1156" s="118"/>
      <c r="AE1156" s="66">
        <v>9639</v>
      </c>
      <c r="AH1156" s="70"/>
    </row>
    <row r="1157" spans="1:34" s="110" customFormat="1" ht="26.25" customHeight="1">
      <c r="A1157" s="97" t="s">
        <v>391</v>
      </c>
      <c r="B1157" s="98">
        <v>793</v>
      </c>
      <c r="C1157" s="99" t="s">
        <v>28</v>
      </c>
      <c r="D1157" s="99" t="s">
        <v>34</v>
      </c>
      <c r="E1157" s="121" t="s">
        <v>478</v>
      </c>
      <c r="F1157" s="99"/>
      <c r="G1157" s="100">
        <f>G1163+G1158+G1164+G1175+G1167</f>
        <v>1979336.4</v>
      </c>
      <c r="H1157" s="109"/>
      <c r="M1157" s="109">
        <f>G1157</f>
        <v>1979336.4</v>
      </c>
      <c r="N1157" s="110">
        <v>500000</v>
      </c>
      <c r="O1157" s="110">
        <v>1500000</v>
      </c>
      <c r="AE1157" s="100">
        <f>AE1163+AE1158+AE1164+AE1175+AE1167</f>
        <v>1975439.93</v>
      </c>
      <c r="AH1157" s="70"/>
    </row>
    <row r="1158" spans="1:34" ht="20.25" customHeight="1">
      <c r="A1158" s="85" t="s">
        <v>709</v>
      </c>
      <c r="B1158" s="86">
        <v>793</v>
      </c>
      <c r="C1158" s="83" t="s">
        <v>28</v>
      </c>
      <c r="D1158" s="83" t="s">
        <v>34</v>
      </c>
      <c r="E1158" s="83" t="s">
        <v>479</v>
      </c>
      <c r="F1158" s="83"/>
      <c r="G1158" s="66">
        <f>G1159+G1160</f>
        <v>149964.4</v>
      </c>
      <c r="AE1158" s="66">
        <f>AE1159+AE1160</f>
        <v>146067.93</v>
      </c>
    </row>
    <row r="1159" spans="1:34" ht="15" customHeight="1">
      <c r="A1159" s="85" t="s">
        <v>692</v>
      </c>
      <c r="B1159" s="86"/>
      <c r="C1159" s="83"/>
      <c r="D1159" s="83"/>
      <c r="E1159" s="83" t="s">
        <v>479</v>
      </c>
      <c r="F1159" s="83" t="s">
        <v>691</v>
      </c>
      <c r="G1159" s="66">
        <f>'Прилож 7'!G757+'Прилож 7'!G565+'Прилож 7'!G1022</f>
        <v>149964.4</v>
      </c>
      <c r="AE1159" s="66">
        <v>146067.93</v>
      </c>
    </row>
    <row r="1160" spans="1:34" ht="18.75" hidden="1" customHeight="1">
      <c r="A1160" s="85" t="s">
        <v>360</v>
      </c>
      <c r="B1160" s="86">
        <v>793</v>
      </c>
      <c r="C1160" s="83" t="s">
        <v>28</v>
      </c>
      <c r="D1160" s="83" t="s">
        <v>34</v>
      </c>
      <c r="E1160" s="83" t="s">
        <v>479</v>
      </c>
      <c r="F1160" s="83" t="s">
        <v>108</v>
      </c>
      <c r="G1160" s="66">
        <f>'Прилож 7'!H758+'Прилож 7'!H566</f>
        <v>0</v>
      </c>
      <c r="AE1160" s="66">
        <f>'Прилож 7'!AF758+'Прилож 7'!AF566</f>
        <v>0</v>
      </c>
    </row>
    <row r="1161" spans="1:34" ht="25.5" hidden="1" customHeight="1">
      <c r="A1161" s="85" t="s">
        <v>628</v>
      </c>
      <c r="B1161" s="86">
        <v>792</v>
      </c>
      <c r="C1161" s="162" t="s">
        <v>28</v>
      </c>
      <c r="D1161" s="162" t="s">
        <v>34</v>
      </c>
      <c r="E1161" s="162" t="s">
        <v>627</v>
      </c>
      <c r="F1161" s="162"/>
      <c r="G1161" s="137">
        <f>G1162</f>
        <v>0</v>
      </c>
      <c r="AE1161" s="137">
        <f>AE1162</f>
        <v>0</v>
      </c>
    </row>
    <row r="1162" spans="1:34" ht="25.5" hidden="1" customHeight="1">
      <c r="A1162" s="85" t="s">
        <v>51</v>
      </c>
      <c r="B1162" s="86">
        <v>792</v>
      </c>
      <c r="C1162" s="162" t="s">
        <v>28</v>
      </c>
      <c r="D1162" s="162" t="s">
        <v>34</v>
      </c>
      <c r="E1162" s="162" t="s">
        <v>627</v>
      </c>
      <c r="F1162" s="162" t="s">
        <v>52</v>
      </c>
      <c r="G1162" s="137">
        <f>G1163</f>
        <v>0</v>
      </c>
      <c r="AE1162" s="137">
        <f>AE1163</f>
        <v>0</v>
      </c>
    </row>
    <row r="1163" spans="1:34" ht="25.5" hidden="1" customHeight="1">
      <c r="A1163" s="85" t="s">
        <v>53</v>
      </c>
      <c r="B1163" s="86">
        <v>792</v>
      </c>
      <c r="C1163" s="162" t="s">
        <v>28</v>
      </c>
      <c r="D1163" s="162" t="s">
        <v>34</v>
      </c>
      <c r="E1163" s="162" t="s">
        <v>627</v>
      </c>
      <c r="F1163" s="162" t="s">
        <v>54</v>
      </c>
      <c r="G1163" s="137"/>
      <c r="AE1163" s="137"/>
    </row>
    <row r="1164" spans="1:34" ht="25.5" hidden="1" customHeight="1">
      <c r="A1164" s="85" t="s">
        <v>166</v>
      </c>
      <c r="B1164" s="86">
        <v>793</v>
      </c>
      <c r="C1164" s="83" t="s">
        <v>28</v>
      </c>
      <c r="D1164" s="83" t="s">
        <v>34</v>
      </c>
      <c r="E1164" s="83" t="s">
        <v>164</v>
      </c>
      <c r="F1164" s="83"/>
      <c r="G1164" s="66">
        <f>G1165</f>
        <v>0</v>
      </c>
      <c r="AE1164" s="66">
        <f>AE1165</f>
        <v>0</v>
      </c>
    </row>
    <row r="1165" spans="1:34" ht="25.5" hidden="1" customHeight="1">
      <c r="A1165" s="85" t="s">
        <v>165</v>
      </c>
      <c r="B1165" s="86">
        <v>793</v>
      </c>
      <c r="C1165" s="83" t="s">
        <v>28</v>
      </c>
      <c r="D1165" s="83" t="s">
        <v>34</v>
      </c>
      <c r="E1165" s="83" t="s">
        <v>164</v>
      </c>
      <c r="F1165" s="83" t="s">
        <v>733</v>
      </c>
      <c r="G1165" s="66">
        <f>G1166</f>
        <v>0</v>
      </c>
      <c r="AE1165" s="66">
        <f>AE1166</f>
        <v>0</v>
      </c>
      <c r="AH1165" s="105"/>
    </row>
    <row r="1166" spans="1:34" ht="25.5" hidden="1" customHeight="1">
      <c r="A1166" s="85" t="s">
        <v>736</v>
      </c>
      <c r="B1166" s="86">
        <v>793</v>
      </c>
      <c r="C1166" s="83" t="s">
        <v>28</v>
      </c>
      <c r="D1166" s="83" t="s">
        <v>34</v>
      </c>
      <c r="E1166" s="83" t="s">
        <v>164</v>
      </c>
      <c r="F1166" s="83" t="s">
        <v>737</v>
      </c>
      <c r="G1166" s="66"/>
      <c r="AE1166" s="66"/>
      <c r="AH1166" s="105"/>
    </row>
    <row r="1167" spans="1:34" s="105" customFormat="1" ht="25.5">
      <c r="A1167" s="85" t="s">
        <v>282</v>
      </c>
      <c r="B1167" s="86">
        <v>793</v>
      </c>
      <c r="C1167" s="83" t="s">
        <v>28</v>
      </c>
      <c r="D1167" s="83" t="s">
        <v>37</v>
      </c>
      <c r="E1167" s="83" t="s">
        <v>279</v>
      </c>
      <c r="F1167" s="83"/>
      <c r="G1167" s="66">
        <f>G1168</f>
        <v>1829372</v>
      </c>
      <c r="H1167" s="104"/>
      <c r="AE1167" s="66">
        <f>AE1168</f>
        <v>1829372</v>
      </c>
    </row>
    <row r="1168" spans="1:34" s="105" customFormat="1">
      <c r="A1168" s="85" t="s">
        <v>104</v>
      </c>
      <c r="B1168" s="86">
        <v>793</v>
      </c>
      <c r="C1168" s="83" t="s">
        <v>28</v>
      </c>
      <c r="D1168" s="83" t="s">
        <v>37</v>
      </c>
      <c r="E1168" s="83" t="s">
        <v>279</v>
      </c>
      <c r="F1168" s="83" t="s">
        <v>105</v>
      </c>
      <c r="G1168" s="66">
        <f>G1169</f>
        <v>1829372</v>
      </c>
      <c r="H1168" s="104"/>
      <c r="AE1168" s="66">
        <f>AE1169</f>
        <v>1829372</v>
      </c>
      <c r="AH1168" s="70"/>
    </row>
    <row r="1169" spans="1:34" s="105" customFormat="1">
      <c r="A1169" s="85" t="s">
        <v>798</v>
      </c>
      <c r="B1169" s="86">
        <v>793</v>
      </c>
      <c r="C1169" s="83" t="s">
        <v>28</v>
      </c>
      <c r="D1169" s="83" t="s">
        <v>37</v>
      </c>
      <c r="E1169" s="83" t="s">
        <v>279</v>
      </c>
      <c r="F1169" s="83" t="s">
        <v>797</v>
      </c>
      <c r="G1169" s="66">
        <f>'Прилож 7'!H694</f>
        <v>1829372</v>
      </c>
      <c r="H1169" s="104"/>
      <c r="AE1169" s="66">
        <v>1829372</v>
      </c>
      <c r="AH1169" s="110"/>
    </row>
    <row r="1170" spans="1:34" ht="25.5" hidden="1" customHeight="1">
      <c r="A1170" s="85"/>
      <c r="B1170" s="86"/>
      <c r="C1170" s="83"/>
      <c r="D1170" s="83"/>
      <c r="E1170" s="83"/>
      <c r="F1170" s="83"/>
      <c r="G1170" s="66"/>
      <c r="AE1170" s="66"/>
      <c r="AH1170" s="105"/>
    </row>
    <row r="1171" spans="1:34" s="110" customFormat="1" ht="25.5">
      <c r="A1171" s="97" t="s">
        <v>601</v>
      </c>
      <c r="B1171" s="98">
        <v>793</v>
      </c>
      <c r="C1171" s="99" t="s">
        <v>28</v>
      </c>
      <c r="D1171" s="99" t="s">
        <v>402</v>
      </c>
      <c r="E1171" s="99" t="s">
        <v>602</v>
      </c>
      <c r="F1171" s="99"/>
      <c r="G1171" s="100">
        <f>G1174</f>
        <v>140600</v>
      </c>
      <c r="H1171" s="109"/>
      <c r="AE1171" s="100">
        <f>AE1174</f>
        <v>140600</v>
      </c>
      <c r="AH1171" s="105"/>
    </row>
    <row r="1172" spans="1:34" s="105" customFormat="1" ht="56.25" customHeight="1">
      <c r="A1172" s="85" t="s">
        <v>606</v>
      </c>
      <c r="B1172" s="86">
        <v>793</v>
      </c>
      <c r="C1172" s="83" t="s">
        <v>28</v>
      </c>
      <c r="D1172" s="83" t="s">
        <v>402</v>
      </c>
      <c r="E1172" s="83" t="s">
        <v>320</v>
      </c>
      <c r="F1172" s="83"/>
      <c r="G1172" s="66">
        <f>G1173</f>
        <v>140600</v>
      </c>
      <c r="H1172" s="104"/>
      <c r="AE1172" s="66">
        <f>AE1173</f>
        <v>140600</v>
      </c>
    </row>
    <row r="1173" spans="1:34" s="105" customFormat="1" ht="25.5">
      <c r="A1173" s="85" t="s">
        <v>684</v>
      </c>
      <c r="B1173" s="86">
        <v>793</v>
      </c>
      <c r="C1173" s="83" t="s">
        <v>28</v>
      </c>
      <c r="D1173" s="83" t="s">
        <v>402</v>
      </c>
      <c r="E1173" s="83" t="s">
        <v>320</v>
      </c>
      <c r="F1173" s="83" t="s">
        <v>52</v>
      </c>
      <c r="G1173" s="66">
        <f>G1174</f>
        <v>140600</v>
      </c>
      <c r="H1173" s="104"/>
      <c r="AE1173" s="66">
        <f>AE1174</f>
        <v>140600</v>
      </c>
      <c r="AH1173" s="70"/>
    </row>
    <row r="1174" spans="1:34" s="105" customFormat="1" ht="38.25">
      <c r="A1174" s="85" t="s">
        <v>53</v>
      </c>
      <c r="B1174" s="86">
        <v>793</v>
      </c>
      <c r="C1174" s="83" t="s">
        <v>28</v>
      </c>
      <c r="D1174" s="83" t="s">
        <v>402</v>
      </c>
      <c r="E1174" s="83" t="s">
        <v>320</v>
      </c>
      <c r="F1174" s="83" t="s">
        <v>54</v>
      </c>
      <c r="G1174" s="66">
        <f>'Прилож 7'!H689</f>
        <v>140600</v>
      </c>
      <c r="H1174" s="104"/>
      <c r="AE1174" s="66">
        <v>140600</v>
      </c>
      <c r="AH1174" s="70"/>
    </row>
    <row r="1175" spans="1:34" ht="12.75" hidden="1" customHeight="1">
      <c r="A1175" s="85" t="s">
        <v>176</v>
      </c>
      <c r="B1175" s="86">
        <v>793</v>
      </c>
      <c r="C1175" s="83" t="s">
        <v>28</v>
      </c>
      <c r="D1175" s="83" t="s">
        <v>34</v>
      </c>
      <c r="E1175" s="83" t="s">
        <v>174</v>
      </c>
      <c r="F1175" s="83"/>
      <c r="G1175" s="66">
        <f>G1176</f>
        <v>0</v>
      </c>
      <c r="AE1175" s="66">
        <f>AE1176</f>
        <v>0</v>
      </c>
    </row>
    <row r="1176" spans="1:34" ht="12.75" hidden="1" customHeight="1">
      <c r="A1176" s="85" t="s">
        <v>104</v>
      </c>
      <c r="B1176" s="86">
        <v>793</v>
      </c>
      <c r="C1176" s="83" t="s">
        <v>28</v>
      </c>
      <c r="D1176" s="83" t="s">
        <v>34</v>
      </c>
      <c r="E1176" s="83" t="s">
        <v>174</v>
      </c>
      <c r="F1176" s="83" t="s">
        <v>105</v>
      </c>
      <c r="G1176" s="66">
        <f>G1177</f>
        <v>0</v>
      </c>
      <c r="AE1176" s="66">
        <f>AE1177</f>
        <v>0</v>
      </c>
      <c r="AH1176" s="110"/>
    </row>
    <row r="1177" spans="1:34" ht="12.75" hidden="1" customHeight="1">
      <c r="A1177" s="85" t="s">
        <v>411</v>
      </c>
      <c r="B1177" s="86">
        <v>793</v>
      </c>
      <c r="C1177" s="83" t="s">
        <v>28</v>
      </c>
      <c r="D1177" s="83" t="s">
        <v>34</v>
      </c>
      <c r="E1177" s="83" t="s">
        <v>174</v>
      </c>
      <c r="F1177" s="83" t="s">
        <v>412</v>
      </c>
      <c r="G1177" s="66">
        <f>'Прилож 7'!H569</f>
        <v>0</v>
      </c>
      <c r="AE1177" s="66">
        <f>'Прилож 7'!AF569</f>
        <v>0</v>
      </c>
      <c r="AH1177" s="119"/>
    </row>
    <row r="1178" spans="1:34" s="110" customFormat="1" ht="14.25" customHeight="1">
      <c r="A1178" s="97" t="s">
        <v>776</v>
      </c>
      <c r="B1178" s="99"/>
      <c r="C1178" s="99"/>
      <c r="D1178" s="99"/>
      <c r="E1178" s="99"/>
      <c r="F1178" s="99"/>
      <c r="G1178" s="100">
        <f>G24+G934</f>
        <v>1195577462</v>
      </c>
      <c r="H1178" s="109"/>
      <c r="AE1178" s="100">
        <f>AE24+AE934</f>
        <v>1184359518.75</v>
      </c>
      <c r="AH1178" s="119"/>
    </row>
    <row r="1179" spans="1:34" s="119" customFormat="1" hidden="1">
      <c r="A1179" s="85"/>
      <c r="B1179" s="86"/>
      <c r="C1179" s="83"/>
      <c r="D1179" s="83"/>
      <c r="E1179" s="83"/>
      <c r="F1179" s="83"/>
      <c r="G1179" s="66"/>
      <c r="H1179" s="118"/>
      <c r="AH1179" s="70"/>
    </row>
    <row r="1180" spans="1:34" s="119" customFormat="1" hidden="1">
      <c r="A1180" s="85"/>
      <c r="B1180" s="86"/>
      <c r="C1180" s="83"/>
      <c r="D1180" s="83"/>
      <c r="E1180" s="83"/>
      <c r="F1180" s="83"/>
      <c r="G1180" s="66"/>
      <c r="H1180" s="118"/>
      <c r="I1180" s="118"/>
      <c r="AH1180" s="70"/>
    </row>
    <row r="1183" spans="1:34" ht="21.75" customHeight="1"/>
  </sheetData>
  <mergeCells count="21">
    <mergeCell ref="A24:E24"/>
    <mergeCell ref="A22:A23"/>
    <mergeCell ref="G22:G23"/>
    <mergeCell ref="D22:D23"/>
    <mergeCell ref="B22:B23"/>
    <mergeCell ref="F22:F23"/>
    <mergeCell ref="E22:E23"/>
    <mergeCell ref="C22:C23"/>
    <mergeCell ref="A20:AE20"/>
    <mergeCell ref="AE22:AE23"/>
    <mergeCell ref="E17:G17"/>
    <mergeCell ref="E15:G15"/>
    <mergeCell ref="E2:G2"/>
    <mergeCell ref="E4:G4"/>
    <mergeCell ref="E6:G6"/>
    <mergeCell ref="E8:G8"/>
    <mergeCell ref="E9:G9"/>
    <mergeCell ref="E11:G11"/>
    <mergeCell ref="E13:G13"/>
    <mergeCell ref="AB18:AE18"/>
    <mergeCell ref="D19:H19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 6</vt:lpstr>
      <vt:lpstr>Прилож 7</vt:lpstr>
      <vt:lpstr>Прилож8</vt:lpstr>
      <vt:lpstr>'Прилож 6'!Область_печати</vt:lpstr>
      <vt:lpstr>'Прилож 7'!Область_печати</vt:lpstr>
      <vt:lpstr>Прилож8!Область_печати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2019-05-20T06:15:20Z</cp:lastPrinted>
  <dcterms:created xsi:type="dcterms:W3CDTF">2014-11-17T05:43:53Z</dcterms:created>
  <dcterms:modified xsi:type="dcterms:W3CDTF">2019-05-20T06:16:29Z</dcterms:modified>
</cp:coreProperties>
</file>