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32" windowWidth="15480" windowHeight="9180" activeTab="1"/>
  </bookViews>
  <sheets>
    <sheet name="приложение №2" sheetId="4" r:id="rId1"/>
    <sheet name="приложение №2 (2)" sheetId="8" r:id="rId2"/>
    <sheet name="Распределение (справочно)" sheetId="5" r:id="rId3"/>
    <sheet name="для прокуратуры" sheetId="6" r:id="rId4"/>
    <sheet name="выписка в Министерство к соглаш" sheetId="7" r:id="rId5"/>
  </sheets>
  <definedNames>
    <definedName name="_xlnm.Print_Area" localSheetId="4">'выписка в Министерство к соглаш'!$A$1:$M$31</definedName>
    <definedName name="_xlnm.Print_Area" localSheetId="3">'для прокуратуры'!$A$1:$I$98</definedName>
    <definedName name="_xlnm.Print_Area" localSheetId="0">'приложение №2'!$A$1:$M$110</definedName>
    <definedName name="_xlnm.Print_Area" localSheetId="1">'приложение №2 (2)'!$A$1:$M$110</definedName>
  </definedNames>
  <calcPr calcId="124519"/>
</workbook>
</file>

<file path=xl/calcChain.xml><?xml version="1.0" encoding="utf-8"?>
<calcChain xmlns="http://schemas.openxmlformats.org/spreadsheetml/2006/main">
  <c r="L26" i="8"/>
  <c r="K19"/>
  <c r="K20"/>
  <c r="K26"/>
  <c r="K25"/>
  <c r="L110"/>
  <c r="K110"/>
  <c r="J110"/>
  <c r="I110"/>
  <c r="H110"/>
  <c r="H109"/>
  <c r="L108"/>
  <c r="I108"/>
  <c r="H108"/>
  <c r="L107"/>
  <c r="K107"/>
  <c r="J107"/>
  <c r="I107"/>
  <c r="H107"/>
  <c r="G104"/>
  <c r="J103"/>
  <c r="I103"/>
  <c r="I109" s="1"/>
  <c r="H103"/>
  <c r="G103"/>
  <c r="G102"/>
  <c r="L99"/>
  <c r="K99"/>
  <c r="J99"/>
  <c r="H99"/>
  <c r="G97"/>
  <c r="G96"/>
  <c r="G95"/>
  <c r="L92"/>
  <c r="G92" s="1"/>
  <c r="K92"/>
  <c r="J92"/>
  <c r="I92"/>
  <c r="H92"/>
  <c r="G91"/>
  <c r="G90"/>
  <c r="G89"/>
  <c r="L86"/>
  <c r="K86"/>
  <c r="J86"/>
  <c r="I86"/>
  <c r="H86"/>
  <c r="G86" s="1"/>
  <c r="G85"/>
  <c r="K84"/>
  <c r="K109" s="1"/>
  <c r="G84"/>
  <c r="G83"/>
  <c r="G82"/>
  <c r="G107" s="1"/>
  <c r="L80"/>
  <c r="G80" s="1"/>
  <c r="K80"/>
  <c r="J80"/>
  <c r="I80"/>
  <c r="H80"/>
  <c r="G78"/>
  <c r="G77"/>
  <c r="G76"/>
  <c r="L73"/>
  <c r="K73"/>
  <c r="J73"/>
  <c r="I73"/>
  <c r="H73"/>
  <c r="G73" s="1"/>
  <c r="G72"/>
  <c r="G71"/>
  <c r="G70"/>
  <c r="G69"/>
  <c r="L67"/>
  <c r="K67"/>
  <c r="J67"/>
  <c r="I67"/>
  <c r="H67"/>
  <c r="G67" s="1"/>
  <c r="G66"/>
  <c r="G65"/>
  <c r="G64"/>
  <c r="G63"/>
  <c r="L61"/>
  <c r="K61"/>
  <c r="J61"/>
  <c r="I61"/>
  <c r="H61"/>
  <c r="G61" s="1"/>
  <c r="G60"/>
  <c r="G59"/>
  <c r="G58"/>
  <c r="L55"/>
  <c r="K55"/>
  <c r="J55"/>
  <c r="I55"/>
  <c r="H55"/>
  <c r="G55"/>
  <c r="G54"/>
  <c r="G53"/>
  <c r="G52"/>
  <c r="L49"/>
  <c r="K49"/>
  <c r="J49"/>
  <c r="I49"/>
  <c r="H49"/>
  <c r="G49" s="1"/>
  <c r="G48"/>
  <c r="G47"/>
  <c r="G46"/>
  <c r="L43"/>
  <c r="G43" s="1"/>
  <c r="K43"/>
  <c r="J43"/>
  <c r="I43"/>
  <c r="H43"/>
  <c r="G42"/>
  <c r="K41"/>
  <c r="G41" s="1"/>
  <c r="G40"/>
  <c r="G39"/>
  <c r="L37"/>
  <c r="J37"/>
  <c r="I37"/>
  <c r="H37"/>
  <c r="G35"/>
  <c r="K34"/>
  <c r="G34" s="1"/>
  <c r="L28"/>
  <c r="K32"/>
  <c r="J32"/>
  <c r="I32"/>
  <c r="G32"/>
  <c r="K31"/>
  <c r="K108" s="1"/>
  <c r="K112" s="1"/>
  <c r="K114" s="1"/>
  <c r="J31"/>
  <c r="G31" s="1"/>
  <c r="G30"/>
  <c r="K28"/>
  <c r="I28"/>
  <c r="H28"/>
  <c r="G27"/>
  <c r="G26"/>
  <c r="G25"/>
  <c r="L22"/>
  <c r="J22"/>
  <c r="I22"/>
  <c r="H22"/>
  <c r="G21"/>
  <c r="G20"/>
  <c r="G19"/>
  <c r="L16"/>
  <c r="K16"/>
  <c r="J16"/>
  <c r="I16"/>
  <c r="H16"/>
  <c r="G15"/>
  <c r="K14"/>
  <c r="G14" s="1"/>
  <c r="L8"/>
  <c r="G8" s="1"/>
  <c r="J12"/>
  <c r="J109" s="1"/>
  <c r="I12"/>
  <c r="G12" s="1"/>
  <c r="G11"/>
  <c r="K8"/>
  <c r="J8"/>
  <c r="I8"/>
  <c r="H8"/>
  <c r="G110" l="1"/>
  <c r="G16"/>
  <c r="G109"/>
  <c r="G28"/>
  <c r="L105"/>
  <c r="I105"/>
  <c r="G108"/>
  <c r="H105"/>
  <c r="J108"/>
  <c r="J112" s="1"/>
  <c r="J114" s="1"/>
  <c r="L109"/>
  <c r="K22"/>
  <c r="G22" s="1"/>
  <c r="J28"/>
  <c r="J105" s="1"/>
  <c r="K37"/>
  <c r="G37" s="1"/>
  <c r="I99"/>
  <c r="G99" s="1"/>
  <c r="L112" l="1"/>
  <c r="L114" s="1"/>
  <c r="G105"/>
  <c r="K105"/>
  <c r="K34" i="4" l="1"/>
  <c r="K32"/>
  <c r="K31"/>
  <c r="K84"/>
  <c r="L32"/>
  <c r="L34"/>
  <c r="L12"/>
  <c r="H108" l="1"/>
  <c r="I108"/>
  <c r="L108"/>
  <c r="H107"/>
  <c r="I107"/>
  <c r="J107"/>
  <c r="L107"/>
  <c r="K110"/>
  <c r="K107"/>
  <c r="K26" l="1"/>
  <c r="K25"/>
  <c r="K20"/>
  <c r="K19"/>
  <c r="G26"/>
  <c r="G25"/>
  <c r="G27"/>
  <c r="L22"/>
  <c r="J22"/>
  <c r="I22"/>
  <c r="H22"/>
  <c r="K108"/>
  <c r="K22" l="1"/>
  <c r="G22" s="1"/>
  <c r="K16" l="1"/>
  <c r="G20"/>
  <c r="K41"/>
  <c r="K109" s="1"/>
  <c r="G31" i="7"/>
  <c r="K30"/>
  <c r="L30" s="1"/>
  <c r="G30" s="1"/>
  <c r="K28"/>
  <c r="L28" s="1"/>
  <c r="L24" s="1"/>
  <c r="J28"/>
  <c r="I28"/>
  <c r="G28" s="1"/>
  <c r="K27"/>
  <c r="K24" s="1"/>
  <c r="J27"/>
  <c r="G27"/>
  <c r="G26"/>
  <c r="J24"/>
  <c r="H24"/>
  <c r="G23"/>
  <c r="G22"/>
  <c r="G20"/>
  <c r="K19"/>
  <c r="G19"/>
  <c r="L16"/>
  <c r="K16"/>
  <c r="J16"/>
  <c r="I16"/>
  <c r="H16"/>
  <c r="G16"/>
  <c r="G15"/>
  <c r="K14"/>
  <c r="L14" s="1"/>
  <c r="G14" s="1"/>
  <c r="K12"/>
  <c r="L12" s="1"/>
  <c r="L8" s="1"/>
  <c r="J12"/>
  <c r="I12"/>
  <c r="G12" s="1"/>
  <c r="G11"/>
  <c r="K8"/>
  <c r="J8"/>
  <c r="I8"/>
  <c r="H8"/>
  <c r="G19" i="4"/>
  <c r="G21"/>
  <c r="L16"/>
  <c r="J16"/>
  <c r="I16"/>
  <c r="H16"/>
  <c r="H98" i="6"/>
  <c r="G98"/>
  <c r="H95"/>
  <c r="G95"/>
  <c r="G91"/>
  <c r="H87"/>
  <c r="H80"/>
  <c r="G80"/>
  <c r="H74"/>
  <c r="G74"/>
  <c r="H72"/>
  <c r="G68"/>
  <c r="H61"/>
  <c r="G61"/>
  <c r="H55"/>
  <c r="G55"/>
  <c r="H49"/>
  <c r="G49"/>
  <c r="H43"/>
  <c r="G43"/>
  <c r="H37"/>
  <c r="G37"/>
  <c r="H31"/>
  <c r="G31"/>
  <c r="H25"/>
  <c r="G25"/>
  <c r="H22"/>
  <c r="H20"/>
  <c r="G20"/>
  <c r="H19"/>
  <c r="H96" s="1"/>
  <c r="G19"/>
  <c r="H14"/>
  <c r="H12"/>
  <c r="G12"/>
  <c r="H8"/>
  <c r="G8"/>
  <c r="G39" i="4"/>
  <c r="G69"/>
  <c r="G82"/>
  <c r="H110"/>
  <c r="I110"/>
  <c r="J110"/>
  <c r="L110"/>
  <c r="K99"/>
  <c r="I92"/>
  <c r="J92"/>
  <c r="K92"/>
  <c r="L92"/>
  <c r="H92"/>
  <c r="H8"/>
  <c r="H28"/>
  <c r="I37"/>
  <c r="J37"/>
  <c r="K37"/>
  <c r="L37"/>
  <c r="H37"/>
  <c r="G37" l="1"/>
  <c r="G8" i="7"/>
  <c r="I24"/>
  <c r="G24" s="1"/>
  <c r="K8" i="4"/>
  <c r="G16"/>
  <c r="H16" i="6"/>
  <c r="H97"/>
  <c r="G87"/>
  <c r="G97"/>
  <c r="G96"/>
  <c r="G16"/>
  <c r="H68"/>
  <c r="K14" i="4"/>
  <c r="H93" i="6" l="1"/>
  <c r="G93"/>
  <c r="K28" i="4"/>
  <c r="J31"/>
  <c r="J108" s="1"/>
  <c r="J32" l="1"/>
  <c r="J28" s="1"/>
  <c r="G34"/>
  <c r="J12"/>
  <c r="J8" s="1"/>
  <c r="J103"/>
  <c r="J109" s="1"/>
  <c r="G30"/>
  <c r="I32"/>
  <c r="I28" s="1"/>
  <c r="I12"/>
  <c r="I8" s="1"/>
  <c r="H103"/>
  <c r="H109" s="1"/>
  <c r="I103"/>
  <c r="I109" s="1"/>
  <c r="H86"/>
  <c r="I86"/>
  <c r="J86"/>
  <c r="K86"/>
  <c r="L86"/>
  <c r="H80"/>
  <c r="I80"/>
  <c r="J80"/>
  <c r="K80"/>
  <c r="L80"/>
  <c r="H73"/>
  <c r="I73"/>
  <c r="J73"/>
  <c r="K73"/>
  <c r="L73"/>
  <c r="H67"/>
  <c r="I67"/>
  <c r="J67"/>
  <c r="K67"/>
  <c r="L67"/>
  <c r="H61"/>
  <c r="I61"/>
  <c r="J61"/>
  <c r="K61"/>
  <c r="L61"/>
  <c r="H55"/>
  <c r="I55"/>
  <c r="J55"/>
  <c r="K55"/>
  <c r="L55"/>
  <c r="H49"/>
  <c r="I49"/>
  <c r="J49"/>
  <c r="K49"/>
  <c r="L49"/>
  <c r="H43"/>
  <c r="I43"/>
  <c r="J43"/>
  <c r="K43"/>
  <c r="L43"/>
  <c r="B5" i="5"/>
  <c r="C5"/>
  <c r="D5"/>
  <c r="E5"/>
  <c r="F5"/>
  <c r="G5"/>
  <c r="G63" i="4"/>
  <c r="G107" s="1"/>
  <c r="C6" i="5"/>
  <c r="D6"/>
  <c r="E6"/>
  <c r="F6"/>
  <c r="G6"/>
  <c r="G95" i="4"/>
  <c r="G89"/>
  <c r="G83"/>
  <c r="G76"/>
  <c r="G70"/>
  <c r="G64"/>
  <c r="G58"/>
  <c r="G52"/>
  <c r="G46"/>
  <c r="G102"/>
  <c r="G40"/>
  <c r="G11"/>
  <c r="C7" i="5"/>
  <c r="D7"/>
  <c r="F7"/>
  <c r="G7"/>
  <c r="G96" i="4"/>
  <c r="G90"/>
  <c r="G84"/>
  <c r="G77"/>
  <c r="G71"/>
  <c r="G65"/>
  <c r="G59"/>
  <c r="G53"/>
  <c r="G47"/>
  <c r="G41"/>
  <c r="C9" i="5"/>
  <c r="D9"/>
  <c r="E9"/>
  <c r="F9"/>
  <c r="G9"/>
  <c r="G97" i="4"/>
  <c r="G91"/>
  <c r="G85"/>
  <c r="G78"/>
  <c r="G72"/>
  <c r="G66"/>
  <c r="G60"/>
  <c r="G54"/>
  <c r="G48"/>
  <c r="G104"/>
  <c r="G42"/>
  <c r="G15"/>
  <c r="G35"/>
  <c r="C10" i="5"/>
  <c r="D10"/>
  <c r="E10"/>
  <c r="F10"/>
  <c r="G10"/>
  <c r="K105" i="4" l="1"/>
  <c r="I99"/>
  <c r="G110"/>
  <c r="B10" i="5" s="1"/>
  <c r="C8"/>
  <c r="H99" i="4"/>
  <c r="J99"/>
  <c r="J105" s="1"/>
  <c r="G73"/>
  <c r="G49"/>
  <c r="G61"/>
  <c r="G43"/>
  <c r="G55"/>
  <c r="G80"/>
  <c r="G92"/>
  <c r="B9" i="5"/>
  <c r="G86" i="4"/>
  <c r="G67"/>
  <c r="B6" i="5"/>
  <c r="G31" i="4"/>
  <c r="G108" s="1"/>
  <c r="L28"/>
  <c r="G14"/>
  <c r="H105" l="1"/>
  <c r="C4" i="5" s="1"/>
  <c r="I105" i="4"/>
  <c r="D4" i="5" s="1"/>
  <c r="L99" i="4"/>
  <c r="B7" i="5"/>
  <c r="G103" i="4"/>
  <c r="J112"/>
  <c r="J114" s="1"/>
  <c r="E7" i="5"/>
  <c r="G32" i="4"/>
  <c r="G28"/>
  <c r="D8" i="5"/>
  <c r="L109" i="4"/>
  <c r="E8" i="5"/>
  <c r="E4"/>
  <c r="G99" i="4" l="1"/>
  <c r="L8"/>
  <c r="G8" s="1"/>
  <c r="F8" i="5"/>
  <c r="K112" i="4"/>
  <c r="K114" s="1"/>
  <c r="F4" i="5"/>
  <c r="G12" i="4"/>
  <c r="G109" s="1"/>
  <c r="G105" l="1"/>
  <c r="B4" i="5" s="1"/>
  <c r="G12" s="1"/>
  <c r="L105" i="4"/>
  <c r="G4" i="5" s="1"/>
  <c r="B8"/>
  <c r="G8"/>
  <c r="L112" i="4"/>
  <c r="L113" s="1"/>
</calcChain>
</file>

<file path=xl/comments1.xml><?xml version="1.0" encoding="utf-8"?>
<comments xmlns="http://schemas.openxmlformats.org/spreadsheetml/2006/main">
  <authors>
    <author>user</author>
  </authors>
  <commentLis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и 10000-мероприяттия
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935-педльготы 
23,7-соцподдержка
50-рез.фонд губ Нагор.ДК</t>
        </r>
      </text>
    </comment>
    <comment ref="K3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640-соцподдержка
247,817-проезд
200-ремонт библиотеки
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790000-педльготы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и 10000-мероприяттия
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935-педльготы 
23,7-соцподдержка
50-рез.фонд губ Нагор.ДК</t>
        </r>
      </text>
    </comment>
    <comment ref="K3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640-соцподдержка
247,817-проезд
200-ремонт библиотеки
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790000-педльготы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и 10000-мероприяттия
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790000-педльготы 23700-соцподдержка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790000-педльготы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и 10000-мероприяттия
</t>
        </r>
      </text>
    </comment>
    <comment ref="K2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790000-педльготы 23700-соцподдержка</t>
        </r>
      </text>
    </comment>
    <comment ref="K3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70612 проезд к месту отдыха 790000-педльготы</t>
        </r>
      </text>
    </comment>
  </commentList>
</comments>
</file>

<file path=xl/sharedStrings.xml><?xml version="1.0" encoding="utf-8"?>
<sst xmlns="http://schemas.openxmlformats.org/spreadsheetml/2006/main" count="655" uniqueCount="109">
  <si>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</si>
  <si>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</si>
  <si>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</si>
  <si>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</si>
  <si>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</si>
  <si>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1.</t>
  </si>
  <si>
    <t>Общий объем средств</t>
  </si>
  <si>
    <t>в том числе:</t>
  </si>
  <si>
    <t>Областной бюджет</t>
  </si>
  <si>
    <t>Внебюджетные источники</t>
  </si>
  <si>
    <t>3.</t>
  </si>
  <si>
    <t>4.</t>
  </si>
  <si>
    <t>5.</t>
  </si>
  <si>
    <t>6.</t>
  </si>
  <si>
    <t>7.</t>
  </si>
  <si>
    <t>8.</t>
  </si>
  <si>
    <t>9.</t>
  </si>
  <si>
    <t xml:space="preserve">Развитие библиотечного дела
        </t>
  </si>
  <si>
    <t xml:space="preserve">Развитие музейного дела     </t>
  </si>
  <si>
    <t xml:space="preserve">Комплектование книжных фондов муниципальных общедоступных библиотек     </t>
  </si>
  <si>
    <t xml:space="preserve">Подключение к информационно-телекоммуникационной сети
«Интернет» муниципальных общедоступных (публичных) библиотек и развитие
системы библиотечного дела с учетом задачи расширения
информационных технологий и оцифровки
    </t>
  </si>
  <si>
    <t xml:space="preserve">Капитальный ремонт, реконструкция и строительство объектов культуры и образования в сфере культуры и искусства                                                                                                     </t>
  </si>
  <si>
    <t xml:space="preserve">Реализация мер популяризации и государственной охраны 
памятников истории и культуры, расположенных на территории
Устьянского района
        </t>
  </si>
  <si>
    <t>2.</t>
  </si>
  <si>
    <t>Издательская деятельность</t>
  </si>
  <si>
    <t>10.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</si>
  <si>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</si>
  <si>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</si>
  <si>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</si>
  <si>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</si>
  <si>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 xml:space="preserve">
 Отремонтированы не менее трех учреждений в год, проведено не менее одного капитального ремонта в год
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</si>
  <si>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</si>
  <si>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Районный бюджет</t>
  </si>
  <si>
    <t>районный бюджет</t>
  </si>
  <si>
    <t>11.</t>
  </si>
  <si>
    <t>4. Осуществление функций органов местного самоуправления в сфере культуры</t>
  </si>
  <si>
    <t>12.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</si>
  <si>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</si>
  <si>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</si>
  <si>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</si>
  <si>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13.</t>
  </si>
  <si>
    <t>1.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</si>
  <si>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Финансовое обеспечение учреждений на иные цели</t>
  </si>
  <si>
    <t>Проведение культурно-массовых мероприятий на территории МО "Устьянский муниципальный район"</t>
  </si>
  <si>
    <t>2. Создание условий для повышения качества и многообразия услуг, предоставляемых муниципальными бюджетными учреждениями культуры Устьянского района, муниципальными учреждениями культуры муниципальных образований, муниципальными образовательными учреждения</t>
  </si>
  <si>
    <t xml:space="preserve">Проведение мероприятий по повышению безопасности эксплуатации зданий и условий труда специалистов муниципальных учреждений культуры, подведомственных УКСТИМ, учреждений дополнительного образования в сфере культуры, муниципальных учреждений культуры </t>
  </si>
  <si>
    <t xml:space="preserve">УКСТиМ         </t>
  </si>
  <si>
    <t>Федеральный бюджет</t>
  </si>
  <si>
    <t>Перечень мероприятий муниципальной программы  «Развитие культуры  Устьянского района"  на 2014-2018 годы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</si>
  <si>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</si>
  <si>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(не менее 10 мероприятий в год).
</t>
  </si>
  <si>
    <t xml:space="preserve">. Проведение обучающих семинаров, вебсеминаров (не менее 2 в год). Обучение специалистов специальным библиотечным технологиям (не менее 1 в год). Проведение областных семинаров и участие в них (не менее 1 в год).
                                                                                                                          </t>
  </si>
  <si>
    <t>Пополнение фонда краеведческой литературы не менее одного издания в год (пять изданий всего).</t>
  </si>
  <si>
    <t>Создание и поддержка музейного сайта в информационно-телекоммуникационной сети "Интернет", создание виртуального музея (экспозиций) (всего 1 виртуальный музей),  увеличение количества выставочных проектов (один проект в год, всего пять проектов), осуществляемых на территории района.</t>
  </si>
  <si>
    <t xml:space="preserve">Число новых поступлений в библиотечные фонды на тысячу жителей - 200 книг (5 600  книг в год, всего 28 000 книг).
</t>
  </si>
  <si>
    <t xml:space="preserve"> Увеличение количества выявленных памятников истории и культуры, приведение в соответствие границ памятников (не менее одного памятника в год, всего пять памятников).
                                                                               </t>
  </si>
  <si>
    <t xml:space="preserve">8. Подключение к информационно-телекоммуникационной сети
«Интернет» муниципальных общедоступных (публичных) библиотек и развитие системы библиотечного дела с учетом задачи расширения информационных технологий и оцифровки (не менее 3 библиотек в год (всего 15 библиотек).
</t>
  </si>
  <si>
    <t xml:space="preserve">  Проведение аттестации рабочих мест муниципальных учреждений культуры, мероприятия по экологической безопасности учреждений культуры и дополнительного образования (не менее одного учреждения в год) всего пять учреждений.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</si>
  <si>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(не менее одного учреждения в год) всего пять учреждений.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</si>
  <si>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</si>
  <si>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</si>
  <si>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</si>
  <si>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</si>
  <si>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</si>
  <si>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 xml:space="preserve">РАСПРЕДЕЛЕНИЕ
ОБЪЕМОВ ФИНАНСИРОВАНИЯ ПРОГРАММЫ ПО ИСТОЧНИКАМ,
НАПРАВЛЕНИЯМ РАСХОДОВАНИЯ СРЕДСТВ И ГОДАМ
</t>
  </si>
  <si>
    <t>Источники и направления финансирования</t>
  </si>
  <si>
    <t>Объем финансирования всего</t>
  </si>
  <si>
    <t>В том числе по годам</t>
  </si>
  <si>
    <t>Всего по программе</t>
  </si>
  <si>
    <t>федеральный бюджет</t>
  </si>
  <si>
    <t>областной бюджет</t>
  </si>
  <si>
    <t>местные бюджеты</t>
  </si>
  <si>
    <t>внебюджетные средства</t>
  </si>
  <si>
    <t>средства бюджета поселений</t>
  </si>
  <si>
    <t>МБУК "Устьянский краеведческий музей"  администрации муниципальных образований</t>
  </si>
  <si>
    <t>рублей</t>
  </si>
  <si>
    <t>МБУК "Устьянский краеведческий музей",  МБУК "УМЦРБ", МБУК "УЦК", МБУК "Устьяны"</t>
  </si>
  <si>
    <t>Учреждения культуры и дополнительного образования в сфере культуры</t>
  </si>
  <si>
    <t>МБУК "Устьянский краеведческий музей",  МБУК "УМЦРБ", МБУК "УЦК", МБУК "Устьяны", МБУ ДО ДШИ "Радуга", МБУ ДО УДШИ</t>
  </si>
  <si>
    <t xml:space="preserve"> МБУК "Устьянский краеведческий музей",  МБУК "УМЦРБ", МБУК "УЦК", МБУК "Устьяны", МБУ ДО ДШИ "Радуга", МБУ ДО УДШИ</t>
  </si>
  <si>
    <t>Модернизация муниципальных бюджетных учреждений культуры,
подведомственных управлению культуры, спорта, туризма и молодёжи Устьянского района, муниципальных образовательных учреждений дополнительного образования детей (детских школ искусств по видам искусств)</t>
  </si>
  <si>
    <t xml:space="preserve"> МБУК "Устьянский краеведческий музей",  МБУК "УМЦРБ", МБУК "УЦК", МБУК "Устьяны", МБУ ДО ДШИ "Радуга", МБУ ДО УДШИ, МБУ ДО "Устьянская СДЮСШОР"</t>
  </si>
  <si>
    <t>Выплата работникам соцподдержки (местн-640 000 и обл-23 700) и оплата проезда к месту отдыха и обратно(местн-247 817,55) (100%)</t>
  </si>
  <si>
    <t>Перечень мероприятий муниципальной программы  «Развитие культуры  Устьянского района"  на 2016-2017 годы</t>
  </si>
  <si>
    <t>Приложение №1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</si>
  <si>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</si>
  <si>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14.</t>
  </si>
  <si>
    <t>Доведение средней заработной платы работников: 
учреждений культуры до 30 190,50 рублей; 
педагогических работников до 37 678,50 рублей</t>
  </si>
  <si>
    <t>Приложение №2
к постановлению администрации
муниципального образования
 "Устьянский муниципальный район"
от 06 сентября 2017 года № 944</t>
  </si>
  <si>
    <t>Выписка из  перечня мероприятий муниципальной программы  «Развитие культуры  Устьянского района"  на 2014-2018 годы.</t>
  </si>
  <si>
    <t>Доведение средней заработной платы работников учреждений культуры 
до 30 190,50 рублей</t>
  </si>
  <si>
    <t>Доведение средней заработной платы  педагогических работников
 до 37 678,50 рублей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</si>
  <si>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</si>
  <si>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Приобретение лицензионной Программы АС-Музей для Госкаталога;. оборудование рабочих мест сотрудников для работы с Госкаталогом; приобретение стендов для картинного зала;  приобретение контрольно кассовой техники ;  приобретение программы С-1 Бухгалтерия ; поддержка работы сайта учреждения.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</si>
  <si>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</si>
  <si>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</si>
  <si>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МБУК "Устьянский краеведческий музей",  МБУК "УМЦРБ", МБУК "УЦНТ", МБУК "Устьяны"</t>
  </si>
  <si>
    <t xml:space="preserve">Подключение к интернет 8 библиотек. Приобретение  8 комплектов оборудования - 563680 р., 6 приемо-передающих антенн - 276 000 р., программа ИРБИС - 130 000 рублей. 
</t>
  </si>
  <si>
    <t xml:space="preserve">  Проведение аттестации рабочих мест детских школ искусств, зарядка огнетушителей, обучение специалистов МБУК "УЦНТ" по охране труда.</t>
  </si>
  <si>
    <t xml:space="preserve">Пополнение библиотечных фондов - (на тысячу жителей - 200 книг) 
</t>
  </si>
  <si>
    <t>Приложение 2</t>
  </si>
  <si>
    <r>
      <rPr>
        <sz val="10"/>
        <rFont val="Times New Roman"/>
        <family val="1"/>
        <charset val="204"/>
      </rPr>
      <t xml:space="preserve"> Обучение 2 специалистов специальным библиотечным технологиям. Проведение областных семинаров на базе Центральной библиотеки.</t>
    </r>
    <r>
      <rPr>
        <sz val="10"/>
        <color rgb="FFFF0000"/>
        <rFont val="Times New Roman"/>
        <family val="1"/>
        <charset val="204"/>
      </rPr>
      <t xml:space="preserve">
                                                                                                                          </t>
    </r>
  </si>
  <si>
    <t>Издание сборника материалов по итогам Романоских чтений 2017г. ; сборник стихов устьянских поэтов; выпуск путеводителя по району.</t>
  </si>
  <si>
    <t>Оснащение 3 СП МБУК "Устьяны" музыкальной аппаратурой. Приобретение оргтехники Устьянская ДШИ.</t>
  </si>
  <si>
    <t>Приложение №2
к постановлению администрации
муниципального образования
 "Устьянский муниципальный район"
от  ____октября 2017 года №_____</t>
  </si>
  <si>
    <t>Выплата работникам соцподдержки и оплата проезда к месту отдыха и обратно (100%)</t>
  </si>
  <si>
    <t>15.</t>
  </si>
  <si>
    <t>Приложение 3</t>
  </si>
  <si>
    <t>Приложение №2
к постановлению администрации
муниципального образования
 "Устьянский муниципальный район"
от  14 ноября 2017 года № 1280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</si>
</sst>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4" fontId="1" fillId="0" borderId="7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4" fontId="13" fillId="0" borderId="0" xfId="0" applyNumberFormat="1" applyFont="1" applyFill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0" fillId="0" borderId="0" xfId="0" applyFont="1" applyFill="1"/>
    <xf numFmtId="4" fontId="16" fillId="0" borderId="2" xfId="0" applyNumberFormat="1" applyFont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4" xfId="0" applyFont="1" applyBorder="1"/>
    <xf numFmtId="0" fontId="10" fillId="0" borderId="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wrapText="1"/>
    </xf>
    <xf numFmtId="0" fontId="18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/>
    <xf numFmtId="0" fontId="10" fillId="0" borderId="1" xfId="0" applyFont="1" applyFill="1" applyBorder="1"/>
    <xf numFmtId="0" fontId="0" fillId="0" borderId="7" xfId="0" applyBorder="1" applyAlignment="1">
      <alignment horizontal="left" vertical="top" wrapText="1"/>
    </xf>
    <xf numFmtId="0" fontId="0" fillId="0" borderId="1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view="pageBreakPreview" zoomScale="75" zoomScaleSheetLayoutView="7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L12" sqref="L12"/>
    </sheetView>
  </sheetViews>
  <sheetFormatPr defaultRowHeight="13.2"/>
  <cols>
    <col min="2" max="2" width="31.109375" customWidth="1"/>
    <col min="3" max="4" width="17" customWidth="1"/>
    <col min="5" max="5" width="9.6640625" customWidth="1"/>
    <col min="6" max="6" width="13.109375" customWidth="1"/>
    <col min="7" max="9" width="17.44140625" customWidth="1"/>
    <col min="10" max="11" width="17.44140625" style="8" customWidth="1"/>
    <col min="12" max="12" width="17.44140625" customWidth="1"/>
    <col min="13" max="13" width="40.88671875" customWidth="1"/>
  </cols>
  <sheetData>
    <row r="1" spans="1:13" ht="79.2" customHeight="1">
      <c r="A1" s="1"/>
      <c r="B1" s="7"/>
      <c r="C1" s="7"/>
      <c r="D1" s="7"/>
      <c r="E1" s="7"/>
      <c r="F1" s="7"/>
      <c r="G1" s="7"/>
      <c r="H1" s="7"/>
      <c r="I1" s="7"/>
      <c r="J1" s="83" t="s">
        <v>104</v>
      </c>
      <c r="K1" s="84"/>
      <c r="L1" s="84"/>
      <c r="M1" s="84"/>
    </row>
    <row r="2" spans="1:13" ht="17.399999999999999">
      <c r="A2" s="91" t="s">
        <v>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6.2" thickBot="1">
      <c r="A3" s="2"/>
      <c r="B3" s="7"/>
      <c r="C3" s="7"/>
      <c r="D3" s="7"/>
      <c r="E3" s="7"/>
      <c r="F3" s="7"/>
      <c r="G3" s="7"/>
      <c r="H3" s="7"/>
      <c r="I3" s="7"/>
      <c r="J3" s="22"/>
      <c r="K3" s="22"/>
      <c r="L3" s="7"/>
      <c r="M3" s="28" t="s">
        <v>75</v>
      </c>
    </row>
    <row r="4" spans="1:13" ht="40.200000000000003" thickBot="1">
      <c r="A4" s="19" t="s">
        <v>0</v>
      </c>
      <c r="B4" s="19" t="s">
        <v>1</v>
      </c>
      <c r="C4" s="19" t="s">
        <v>60</v>
      </c>
      <c r="D4" s="19" t="s">
        <v>61</v>
      </c>
      <c r="E4" s="19" t="s">
        <v>62</v>
      </c>
      <c r="F4" s="19" t="s">
        <v>2</v>
      </c>
      <c r="G4" s="18" t="s">
        <v>4</v>
      </c>
      <c r="H4" s="18">
        <v>2014</v>
      </c>
      <c r="I4" s="18">
        <v>2015</v>
      </c>
      <c r="J4" s="23">
        <v>2016</v>
      </c>
      <c r="K4" s="23">
        <v>2017</v>
      </c>
      <c r="L4" s="18">
        <v>2018</v>
      </c>
      <c r="M4" s="19" t="s">
        <v>3</v>
      </c>
    </row>
    <row r="5" spans="1:13" ht="13.8" thickBot="1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24">
        <v>10</v>
      </c>
      <c r="K5" s="24">
        <v>11</v>
      </c>
      <c r="L5" s="4">
        <v>12</v>
      </c>
      <c r="M5" s="4">
        <v>13</v>
      </c>
    </row>
    <row r="6" spans="1:13">
      <c r="A6" s="50" t="s">
        <v>41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24.75" customHeight="1" thickBot="1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s="13" customFormat="1" ht="26.25" customHeight="1" thickBot="1">
      <c r="A8" s="44" t="s">
        <v>5</v>
      </c>
      <c r="B8" s="44" t="s">
        <v>38</v>
      </c>
      <c r="C8" s="44" t="s">
        <v>63</v>
      </c>
      <c r="D8" s="44" t="s">
        <v>94</v>
      </c>
      <c r="E8" s="44" t="s">
        <v>28</v>
      </c>
      <c r="F8" s="14" t="s">
        <v>6</v>
      </c>
      <c r="G8" s="12">
        <f>H8+I8+J8+K8+L8</f>
        <v>367056759.01999998</v>
      </c>
      <c r="H8" s="12">
        <f>H11+H12+H15</f>
        <v>51209010</v>
      </c>
      <c r="I8" s="12">
        <f t="shared" ref="I8:K8" si="0">I11+I12+I15</f>
        <v>50643933</v>
      </c>
      <c r="J8" s="12">
        <f t="shared" si="0"/>
        <v>79338513.020000011</v>
      </c>
      <c r="K8" s="15">
        <f t="shared" si="0"/>
        <v>72808053</v>
      </c>
      <c r="L8" s="12">
        <f>L11+L12+L15</f>
        <v>113057250</v>
      </c>
      <c r="M8" s="58" t="s">
        <v>49</v>
      </c>
    </row>
    <row r="9" spans="1:13" s="13" customFormat="1" ht="14.4" thickBot="1">
      <c r="A9" s="45"/>
      <c r="B9" s="45"/>
      <c r="C9" s="64"/>
      <c r="D9" s="64"/>
      <c r="E9" s="45"/>
      <c r="F9" s="14" t="s">
        <v>7</v>
      </c>
      <c r="G9" s="12"/>
      <c r="H9" s="12"/>
      <c r="I9" s="12"/>
      <c r="J9" s="15"/>
      <c r="K9" s="15"/>
      <c r="L9" s="12"/>
      <c r="M9" s="59"/>
    </row>
    <row r="10" spans="1:13" s="13" customFormat="1" ht="27" customHeight="1" thickBot="1">
      <c r="A10" s="45"/>
      <c r="B10" s="45"/>
      <c r="C10" s="64"/>
      <c r="D10" s="64"/>
      <c r="E10" s="45"/>
      <c r="F10" s="14" t="s">
        <v>47</v>
      </c>
      <c r="G10" s="6">
        <v>0</v>
      </c>
      <c r="H10" s="6">
        <v>0</v>
      </c>
      <c r="I10" s="6">
        <v>0</v>
      </c>
      <c r="J10" s="16">
        <v>0</v>
      </c>
      <c r="K10" s="16">
        <v>0</v>
      </c>
      <c r="L10" s="6">
        <v>0</v>
      </c>
      <c r="M10" s="59"/>
    </row>
    <row r="11" spans="1:13" s="13" customFormat="1" ht="24.6" thickBot="1">
      <c r="A11" s="45"/>
      <c r="B11" s="45"/>
      <c r="C11" s="64"/>
      <c r="D11" s="64"/>
      <c r="E11" s="45"/>
      <c r="F11" s="14" t="s">
        <v>8</v>
      </c>
      <c r="G11" s="12">
        <f>H11+I11+J11+K11+L11</f>
        <v>0</v>
      </c>
      <c r="H11" s="12">
        <v>0</v>
      </c>
      <c r="I11" s="12">
        <v>0</v>
      </c>
      <c r="J11" s="15">
        <v>0</v>
      </c>
      <c r="K11" s="15">
        <v>0</v>
      </c>
      <c r="L11" s="12">
        <v>0</v>
      </c>
      <c r="M11" s="59"/>
    </row>
    <row r="12" spans="1:13" s="13" customFormat="1" ht="24.6" thickBot="1">
      <c r="A12" s="45"/>
      <c r="B12" s="45"/>
      <c r="C12" s="64"/>
      <c r="D12" s="64"/>
      <c r="E12" s="45"/>
      <c r="F12" s="14" t="s">
        <v>33</v>
      </c>
      <c r="G12" s="12">
        <f>H12+I12+J12+K12+L12</f>
        <v>367056759.01999998</v>
      </c>
      <c r="H12" s="12">
        <v>51209010</v>
      </c>
      <c r="I12" s="12">
        <f>50811198-88125-79140</f>
        <v>50643933</v>
      </c>
      <c r="J12" s="15">
        <f>(12909250+39863217.02+4748997+22130809)-313760</f>
        <v>79338513.020000011</v>
      </c>
      <c r="K12" s="15">
        <v>72808053</v>
      </c>
      <c r="L12" s="12">
        <f>94939481+18117769</f>
        <v>113057250</v>
      </c>
      <c r="M12" s="59"/>
    </row>
    <row r="13" spans="1:13" s="13" customFormat="1" ht="14.4" thickBot="1">
      <c r="A13" s="45"/>
      <c r="B13" s="45"/>
      <c r="C13" s="64"/>
      <c r="D13" s="64"/>
      <c r="E13" s="45"/>
      <c r="F13" s="14" t="s">
        <v>7</v>
      </c>
      <c r="G13" s="12"/>
      <c r="H13" s="12"/>
      <c r="I13" s="12"/>
      <c r="J13" s="15"/>
      <c r="K13" s="15"/>
      <c r="L13" s="12"/>
      <c r="M13" s="59"/>
    </row>
    <row r="14" spans="1:13" s="13" customFormat="1" ht="24.6" thickBot="1">
      <c r="A14" s="45"/>
      <c r="B14" s="45"/>
      <c r="C14" s="64"/>
      <c r="D14" s="64"/>
      <c r="E14" s="45"/>
      <c r="F14" s="14" t="s">
        <v>39</v>
      </c>
      <c r="G14" s="12">
        <f>SUM(H14:L14)</f>
        <v>68826769.909999996</v>
      </c>
      <c r="H14" s="12">
        <v>11924300</v>
      </c>
      <c r="I14" s="12">
        <v>12712034</v>
      </c>
      <c r="J14" s="15">
        <v>11451647.91</v>
      </c>
      <c r="K14" s="15">
        <f>13507221-70612-10000+1195410</f>
        <v>14622019</v>
      </c>
      <c r="L14" s="12">
        <v>18116769</v>
      </c>
      <c r="M14" s="59"/>
    </row>
    <row r="15" spans="1:13" s="13" customFormat="1" ht="26.25" customHeight="1" thickBot="1">
      <c r="A15" s="46"/>
      <c r="B15" s="46"/>
      <c r="C15" s="65"/>
      <c r="D15" s="65"/>
      <c r="E15" s="46"/>
      <c r="F15" s="14" t="s">
        <v>9</v>
      </c>
      <c r="G15" s="12">
        <f>H15+I15+J15+K15+L15</f>
        <v>0</v>
      </c>
      <c r="H15" s="12">
        <v>0</v>
      </c>
      <c r="I15" s="12">
        <v>0</v>
      </c>
      <c r="J15" s="15">
        <v>0</v>
      </c>
      <c r="K15" s="15">
        <v>0</v>
      </c>
      <c r="L15" s="12">
        <v>0</v>
      </c>
      <c r="M15" s="60"/>
    </row>
    <row r="16" spans="1:13" s="13" customFormat="1" ht="26.25" customHeight="1" thickBot="1">
      <c r="A16" s="44" t="s">
        <v>23</v>
      </c>
      <c r="B16" s="44" t="s">
        <v>85</v>
      </c>
      <c r="C16" s="44" t="s">
        <v>63</v>
      </c>
      <c r="D16" s="44" t="s">
        <v>94</v>
      </c>
      <c r="E16" s="44" t="s">
        <v>28</v>
      </c>
      <c r="F16" s="14" t="s">
        <v>6</v>
      </c>
      <c r="G16" s="12">
        <f>H16+I16+J16+K16+L16</f>
        <v>17811022</v>
      </c>
      <c r="H16" s="12">
        <f>H19+H20+H21</f>
        <v>0</v>
      </c>
      <c r="I16" s="12">
        <f>I19+I20+I21</f>
        <v>0</v>
      </c>
      <c r="J16" s="12">
        <f>J19+J20+J21</f>
        <v>0</v>
      </c>
      <c r="K16" s="15">
        <f>K19+K20+K21</f>
        <v>17811022</v>
      </c>
      <c r="L16" s="12">
        <f>L19+L20+L21</f>
        <v>0</v>
      </c>
      <c r="M16" s="58" t="s">
        <v>90</v>
      </c>
    </row>
    <row r="17" spans="1:13" s="13" customFormat="1" ht="14.4" thickBot="1">
      <c r="A17" s="45"/>
      <c r="B17" s="45"/>
      <c r="C17" s="64"/>
      <c r="D17" s="64"/>
      <c r="E17" s="45"/>
      <c r="F17" s="14" t="s">
        <v>7</v>
      </c>
      <c r="G17" s="12"/>
      <c r="H17" s="12"/>
      <c r="I17" s="12"/>
      <c r="J17" s="15"/>
      <c r="K17" s="15"/>
      <c r="L17" s="12"/>
      <c r="M17" s="59"/>
    </row>
    <row r="18" spans="1:13" s="13" customFormat="1" ht="27" customHeight="1" thickBot="1">
      <c r="A18" s="45"/>
      <c r="B18" s="45"/>
      <c r="C18" s="64"/>
      <c r="D18" s="64"/>
      <c r="E18" s="45"/>
      <c r="F18" s="14" t="s">
        <v>47</v>
      </c>
      <c r="G18" s="6">
        <v>0</v>
      </c>
      <c r="H18" s="6">
        <v>0</v>
      </c>
      <c r="I18" s="6">
        <v>0</v>
      </c>
      <c r="J18" s="16">
        <v>0</v>
      </c>
      <c r="K18" s="16">
        <v>0</v>
      </c>
      <c r="L18" s="6">
        <v>0</v>
      </c>
      <c r="M18" s="59"/>
    </row>
    <row r="19" spans="1:13" s="13" customFormat="1" ht="24.6" thickBot="1">
      <c r="A19" s="45"/>
      <c r="B19" s="45"/>
      <c r="C19" s="64"/>
      <c r="D19" s="64"/>
      <c r="E19" s="45"/>
      <c r="F19" s="14" t="s">
        <v>8</v>
      </c>
      <c r="G19" s="12">
        <f>H19+I19+J19+K19+L19</f>
        <v>17674000</v>
      </c>
      <c r="H19" s="12">
        <v>0</v>
      </c>
      <c r="I19" s="12">
        <v>0</v>
      </c>
      <c r="J19" s="15">
        <v>0</v>
      </c>
      <c r="K19" s="15">
        <f>17674000</f>
        <v>17674000</v>
      </c>
      <c r="L19" s="12">
        <v>0</v>
      </c>
      <c r="M19" s="59"/>
    </row>
    <row r="20" spans="1:13" s="13" customFormat="1" ht="24.6" thickBot="1">
      <c r="A20" s="45"/>
      <c r="B20" s="45"/>
      <c r="C20" s="64"/>
      <c r="D20" s="64"/>
      <c r="E20" s="45"/>
      <c r="F20" s="14" t="s">
        <v>33</v>
      </c>
      <c r="G20" s="12">
        <f>H20+I20+J20+K20+L20</f>
        <v>137022</v>
      </c>
      <c r="H20" s="12">
        <v>0</v>
      </c>
      <c r="I20" s="12">
        <v>0</v>
      </c>
      <c r="J20" s="15">
        <v>0</v>
      </c>
      <c r="K20" s="15">
        <f>137022</f>
        <v>137022</v>
      </c>
      <c r="L20" s="12">
        <v>0</v>
      </c>
      <c r="M20" s="59"/>
    </row>
    <row r="21" spans="1:13" s="13" customFormat="1" ht="48" customHeight="1" thickBot="1">
      <c r="A21" s="46"/>
      <c r="B21" s="46"/>
      <c r="C21" s="65"/>
      <c r="D21" s="65"/>
      <c r="E21" s="46"/>
      <c r="F21" s="14" t="s">
        <v>9</v>
      </c>
      <c r="G21" s="12">
        <f>H21+I21+J21+K21+L21</f>
        <v>0</v>
      </c>
      <c r="H21" s="12">
        <v>0</v>
      </c>
      <c r="I21" s="12">
        <v>0</v>
      </c>
      <c r="J21" s="15">
        <v>0</v>
      </c>
      <c r="K21" s="15">
        <v>0</v>
      </c>
      <c r="L21" s="12">
        <v>0</v>
      </c>
      <c r="M21" s="60"/>
    </row>
    <row r="22" spans="1:13" s="34" customFormat="1" ht="26.25" customHeight="1" thickBot="1">
      <c r="A22" s="92" t="s">
        <v>10</v>
      </c>
      <c r="B22" s="92" t="s">
        <v>92</v>
      </c>
      <c r="C22" s="92" t="s">
        <v>63</v>
      </c>
      <c r="D22" s="92" t="s">
        <v>94</v>
      </c>
      <c r="E22" s="92" t="s">
        <v>28</v>
      </c>
      <c r="F22" s="33" t="s">
        <v>6</v>
      </c>
      <c r="G22" s="15">
        <f>H22+I22+J22+K22+L22</f>
        <v>4511341</v>
      </c>
      <c r="H22" s="15">
        <f>H25+H26+H27</f>
        <v>0</v>
      </c>
      <c r="I22" s="15">
        <f>I25+I26+I27</f>
        <v>0</v>
      </c>
      <c r="J22" s="15">
        <f>J25+J26+J27</f>
        <v>0</v>
      </c>
      <c r="K22" s="15">
        <f>K25+K26+K27</f>
        <v>4511341</v>
      </c>
      <c r="L22" s="15">
        <f>L25+L26+L27</f>
        <v>0</v>
      </c>
      <c r="M22" s="58" t="s">
        <v>91</v>
      </c>
    </row>
    <row r="23" spans="1:13" s="34" customFormat="1" ht="14.4" thickBot="1">
      <c r="A23" s="93"/>
      <c r="B23" s="93"/>
      <c r="C23" s="95"/>
      <c r="D23" s="95"/>
      <c r="E23" s="93"/>
      <c r="F23" s="33" t="s">
        <v>7</v>
      </c>
      <c r="G23" s="15"/>
      <c r="H23" s="15"/>
      <c r="I23" s="15"/>
      <c r="J23" s="15"/>
      <c r="K23" s="15"/>
      <c r="L23" s="15"/>
      <c r="M23" s="59"/>
    </row>
    <row r="24" spans="1:13" s="34" customFormat="1" ht="27" customHeight="1" thickBot="1">
      <c r="A24" s="93"/>
      <c r="B24" s="93"/>
      <c r="C24" s="95"/>
      <c r="D24" s="95"/>
      <c r="E24" s="93"/>
      <c r="F24" s="33" t="s">
        <v>47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59"/>
    </row>
    <row r="25" spans="1:13" s="34" customFormat="1" ht="24.6" thickBot="1">
      <c r="A25" s="93"/>
      <c r="B25" s="93"/>
      <c r="C25" s="95"/>
      <c r="D25" s="95"/>
      <c r="E25" s="93"/>
      <c r="F25" s="33" t="s">
        <v>8</v>
      </c>
      <c r="G25" s="15">
        <f>H25+I25+J25+K25+L25</f>
        <v>2706831</v>
      </c>
      <c r="H25" s="15">
        <v>0</v>
      </c>
      <c r="I25" s="15">
        <v>0</v>
      </c>
      <c r="J25" s="15">
        <v>0</v>
      </c>
      <c r="K25" s="15">
        <f>2706831</f>
        <v>2706831</v>
      </c>
      <c r="L25" s="15">
        <v>0</v>
      </c>
      <c r="M25" s="59"/>
    </row>
    <row r="26" spans="1:13" s="34" customFormat="1" ht="24.6" thickBot="1">
      <c r="A26" s="93"/>
      <c r="B26" s="93"/>
      <c r="C26" s="95"/>
      <c r="D26" s="95"/>
      <c r="E26" s="93"/>
      <c r="F26" s="33" t="s">
        <v>33</v>
      </c>
      <c r="G26" s="15">
        <f>H26+I26+J26+K26+L26</f>
        <v>1804510</v>
      </c>
      <c r="H26" s="15">
        <v>0</v>
      </c>
      <c r="I26" s="15">
        <v>0</v>
      </c>
      <c r="J26" s="15">
        <v>0</v>
      </c>
      <c r="K26" s="15">
        <f>1804510</f>
        <v>1804510</v>
      </c>
      <c r="L26" s="15">
        <v>0</v>
      </c>
      <c r="M26" s="59"/>
    </row>
    <row r="27" spans="1:13" s="34" customFormat="1" ht="53.4" customHeight="1" thickBot="1">
      <c r="A27" s="94"/>
      <c r="B27" s="94"/>
      <c r="C27" s="96"/>
      <c r="D27" s="96"/>
      <c r="E27" s="94"/>
      <c r="F27" s="33" t="s">
        <v>9</v>
      </c>
      <c r="G27" s="15">
        <f>H27+I27+J27+K27+L27</f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60"/>
    </row>
    <row r="28" spans="1:13" s="13" customFormat="1" ht="26.25" customHeight="1" thickBot="1">
      <c r="A28" s="44" t="s">
        <v>11</v>
      </c>
      <c r="B28" s="44" t="s">
        <v>42</v>
      </c>
      <c r="C28" s="44" t="s">
        <v>63</v>
      </c>
      <c r="D28" s="44" t="s">
        <v>94</v>
      </c>
      <c r="E28" s="44" t="s">
        <v>28</v>
      </c>
      <c r="F28" s="14" t="s">
        <v>6</v>
      </c>
      <c r="G28" s="12">
        <f>H28+I28+J28+K28+L28</f>
        <v>11053579.460000001</v>
      </c>
      <c r="H28" s="15">
        <f>H31+H32+H35+H30</f>
        <v>233880</v>
      </c>
      <c r="I28" s="15">
        <f t="shared" ref="I28:L28" si="1">I31+I32+I35+I30</f>
        <v>302900</v>
      </c>
      <c r="J28" s="15">
        <f t="shared" si="1"/>
        <v>2690141.21</v>
      </c>
      <c r="K28" s="15">
        <f t="shared" si="1"/>
        <v>2356372.25</v>
      </c>
      <c r="L28" s="15">
        <f t="shared" si="1"/>
        <v>5470286</v>
      </c>
      <c r="M28" s="58" t="s">
        <v>105</v>
      </c>
    </row>
    <row r="29" spans="1:13" s="13" customFormat="1" ht="14.4" thickBot="1">
      <c r="A29" s="45"/>
      <c r="B29" s="45"/>
      <c r="C29" s="64"/>
      <c r="D29" s="64"/>
      <c r="E29" s="45"/>
      <c r="F29" s="14" t="s">
        <v>7</v>
      </c>
      <c r="G29" s="12"/>
      <c r="H29" s="12"/>
      <c r="I29" s="12"/>
      <c r="J29" s="15"/>
      <c r="K29" s="15"/>
      <c r="L29" s="12"/>
      <c r="M29" s="59"/>
    </row>
    <row r="30" spans="1:13" s="13" customFormat="1" ht="26.25" customHeight="1" thickBot="1">
      <c r="A30" s="45"/>
      <c r="B30" s="45"/>
      <c r="C30" s="64"/>
      <c r="D30" s="64"/>
      <c r="E30" s="45"/>
      <c r="F30" s="14" t="s">
        <v>47</v>
      </c>
      <c r="G30" s="6">
        <f>SUM(H30:L30)</f>
        <v>100000</v>
      </c>
      <c r="H30" s="6">
        <v>0</v>
      </c>
      <c r="I30" s="6">
        <v>0</v>
      </c>
      <c r="J30" s="16">
        <v>100000</v>
      </c>
      <c r="K30" s="16">
        <v>0</v>
      </c>
      <c r="L30" s="6">
        <v>0</v>
      </c>
      <c r="M30" s="59"/>
    </row>
    <row r="31" spans="1:13" s="13" customFormat="1" ht="24.6" thickBot="1">
      <c r="A31" s="45"/>
      <c r="B31" s="45"/>
      <c r="C31" s="64"/>
      <c r="D31" s="64"/>
      <c r="E31" s="45"/>
      <c r="F31" s="14" t="s">
        <v>8</v>
      </c>
      <c r="G31" s="12">
        <f>H31+I31+J31+K31+L31</f>
        <v>2698700</v>
      </c>
      <c r="H31" s="12">
        <v>0</v>
      </c>
      <c r="I31" s="12">
        <v>0</v>
      </c>
      <c r="J31" s="15">
        <f>60000+1070000+20000+110000+140000+60000</f>
        <v>1460000</v>
      </c>
      <c r="K31" s="15">
        <f>23700+935000+50000+230000</f>
        <v>1238700</v>
      </c>
      <c r="L31" s="12">
        <v>0</v>
      </c>
      <c r="M31" s="59"/>
    </row>
    <row r="32" spans="1:13" s="13" customFormat="1" ht="24.6" thickBot="1">
      <c r="A32" s="45"/>
      <c r="B32" s="45"/>
      <c r="C32" s="64"/>
      <c r="D32" s="64"/>
      <c r="E32" s="45"/>
      <c r="F32" s="14" t="s">
        <v>33</v>
      </c>
      <c r="G32" s="12">
        <f>H32+I32+J32+K32+L32</f>
        <v>8254879.46</v>
      </c>
      <c r="H32" s="12">
        <v>233880</v>
      </c>
      <c r="I32" s="12">
        <f>223760+79140</f>
        <v>302900</v>
      </c>
      <c r="J32" s="15">
        <f>770166+313760+46215.21</f>
        <v>1130141.21</v>
      </c>
      <c r="K32" s="15">
        <f>1111517.55-23700+10891.95+18962.75</f>
        <v>1117672.25</v>
      </c>
      <c r="L32" s="12">
        <f>5490286-10000-10000</f>
        <v>5470286</v>
      </c>
      <c r="M32" s="59"/>
    </row>
    <row r="33" spans="1:13" s="13" customFormat="1" ht="14.4" thickBot="1">
      <c r="A33" s="45"/>
      <c r="B33" s="45"/>
      <c r="C33" s="64"/>
      <c r="D33" s="64"/>
      <c r="E33" s="45"/>
      <c r="F33" s="14" t="s">
        <v>7</v>
      </c>
      <c r="G33" s="12"/>
      <c r="H33" s="12"/>
      <c r="I33" s="12"/>
      <c r="J33" s="15"/>
      <c r="K33" s="15"/>
      <c r="L33" s="12"/>
      <c r="M33" s="59"/>
    </row>
    <row r="34" spans="1:13" s="13" customFormat="1" ht="24.6" thickBot="1">
      <c r="A34" s="45"/>
      <c r="B34" s="45"/>
      <c r="C34" s="64"/>
      <c r="D34" s="64"/>
      <c r="E34" s="45"/>
      <c r="F34" s="14" t="s">
        <v>39</v>
      </c>
      <c r="G34" s="12">
        <f>SUM(H34:L34)</f>
        <v>2985617.8</v>
      </c>
      <c r="H34" s="12">
        <v>83500</v>
      </c>
      <c r="I34" s="12">
        <v>77600</v>
      </c>
      <c r="J34" s="15">
        <v>1257600</v>
      </c>
      <c r="K34" s="15">
        <f>935000+70612+3305.8+230000</f>
        <v>1238917.8</v>
      </c>
      <c r="L34" s="12">
        <f>333000-5000</f>
        <v>328000</v>
      </c>
      <c r="M34" s="59"/>
    </row>
    <row r="35" spans="1:13" s="13" customFormat="1" ht="26.25" customHeight="1" thickBot="1">
      <c r="A35" s="46"/>
      <c r="B35" s="46"/>
      <c r="C35" s="65"/>
      <c r="D35" s="65"/>
      <c r="E35" s="46"/>
      <c r="F35" s="14" t="s">
        <v>9</v>
      </c>
      <c r="G35" s="12">
        <f>H35+I35+J35+K35+L35</f>
        <v>0</v>
      </c>
      <c r="H35" s="12">
        <v>0</v>
      </c>
      <c r="I35" s="12">
        <v>0</v>
      </c>
      <c r="J35" s="15">
        <v>0</v>
      </c>
      <c r="K35" s="15">
        <v>0</v>
      </c>
      <c r="L35" s="12">
        <v>0</v>
      </c>
      <c r="M35" s="60"/>
    </row>
    <row r="36" spans="1:13" ht="48.75" customHeight="1" thickBot="1">
      <c r="A36" s="88" t="s">
        <v>44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0"/>
    </row>
    <row r="37" spans="1:13" s="13" customFormat="1" ht="24.6" thickBot="1">
      <c r="A37" s="44" t="s">
        <v>12</v>
      </c>
      <c r="B37" s="44" t="s">
        <v>43</v>
      </c>
      <c r="C37" s="61" t="s">
        <v>63</v>
      </c>
      <c r="D37" s="61" t="s">
        <v>95</v>
      </c>
      <c r="E37" s="44" t="s">
        <v>28</v>
      </c>
      <c r="F37" s="14" t="s">
        <v>6</v>
      </c>
      <c r="G37" s="12">
        <f>H37+I37+J37+K37+L37</f>
        <v>4420020</v>
      </c>
      <c r="H37" s="12">
        <f>H40+H41+H42+H39</f>
        <v>750000</v>
      </c>
      <c r="I37" s="12">
        <f t="shared" ref="I37:L37" si="2">I40+I41+I42+I39</f>
        <v>746120</v>
      </c>
      <c r="J37" s="12">
        <f t="shared" si="2"/>
        <v>1050000</v>
      </c>
      <c r="K37" s="15">
        <f t="shared" si="2"/>
        <v>673900</v>
      </c>
      <c r="L37" s="12">
        <f t="shared" si="2"/>
        <v>1200000</v>
      </c>
      <c r="M37" s="58" t="s">
        <v>107</v>
      </c>
    </row>
    <row r="38" spans="1:13" s="13" customFormat="1" ht="14.4" thickBot="1">
      <c r="A38" s="45"/>
      <c r="B38" s="45"/>
      <c r="C38" s="62"/>
      <c r="D38" s="62"/>
      <c r="E38" s="45"/>
      <c r="F38" s="14" t="s">
        <v>7</v>
      </c>
      <c r="G38" s="12"/>
      <c r="H38" s="12"/>
      <c r="I38" s="12"/>
      <c r="J38" s="15"/>
      <c r="K38" s="15"/>
      <c r="L38" s="12"/>
      <c r="M38" s="59"/>
    </row>
    <row r="39" spans="1:13" s="13" customFormat="1" ht="25.5" customHeight="1" thickBot="1">
      <c r="A39" s="45"/>
      <c r="B39" s="45"/>
      <c r="C39" s="62"/>
      <c r="D39" s="62"/>
      <c r="E39" s="45"/>
      <c r="F39" s="14" t="s">
        <v>47</v>
      </c>
      <c r="G39" s="6">
        <f>SUM(H39:L39)</f>
        <v>0</v>
      </c>
      <c r="H39" s="6">
        <v>0</v>
      </c>
      <c r="I39" s="6">
        <v>0</v>
      </c>
      <c r="J39" s="16">
        <v>0</v>
      </c>
      <c r="K39" s="16">
        <v>0</v>
      </c>
      <c r="L39" s="6">
        <v>0</v>
      </c>
      <c r="M39" s="59"/>
    </row>
    <row r="40" spans="1:13" s="13" customFormat="1" ht="24.6" thickBot="1">
      <c r="A40" s="45"/>
      <c r="B40" s="45"/>
      <c r="C40" s="62"/>
      <c r="D40" s="62"/>
      <c r="E40" s="45"/>
      <c r="F40" s="14" t="s">
        <v>8</v>
      </c>
      <c r="G40" s="12">
        <f>H40+I40+J40+K40+L40</f>
        <v>1616200</v>
      </c>
      <c r="H40" s="12">
        <v>200000</v>
      </c>
      <c r="I40" s="12">
        <v>210000</v>
      </c>
      <c r="J40" s="15">
        <v>500000</v>
      </c>
      <c r="K40" s="15">
        <v>206200</v>
      </c>
      <c r="L40" s="12">
        <v>500000</v>
      </c>
      <c r="M40" s="59"/>
    </row>
    <row r="41" spans="1:13" s="13" customFormat="1" ht="24.6" thickBot="1">
      <c r="A41" s="45"/>
      <c r="B41" s="45"/>
      <c r="C41" s="62"/>
      <c r="D41" s="62"/>
      <c r="E41" s="45"/>
      <c r="F41" s="14" t="s">
        <v>33</v>
      </c>
      <c r="G41" s="12">
        <f>H41+I41+J41+K41+L41</f>
        <v>1617700</v>
      </c>
      <c r="H41" s="12">
        <v>300000</v>
      </c>
      <c r="I41" s="15">
        <v>300000</v>
      </c>
      <c r="J41" s="15">
        <v>300000</v>
      </c>
      <c r="K41" s="15">
        <f>230800-13100</f>
        <v>217700</v>
      </c>
      <c r="L41" s="12">
        <v>500000</v>
      </c>
      <c r="M41" s="59"/>
    </row>
    <row r="42" spans="1:13" s="13" customFormat="1" ht="33" customHeight="1" thickBot="1">
      <c r="A42" s="46"/>
      <c r="B42" s="46"/>
      <c r="C42" s="63"/>
      <c r="D42" s="63"/>
      <c r="E42" s="46"/>
      <c r="F42" s="14" t="s">
        <v>9</v>
      </c>
      <c r="G42" s="12">
        <f>H42+I42+J42+K42+L42</f>
        <v>1186120</v>
      </c>
      <c r="H42" s="12">
        <v>250000</v>
      </c>
      <c r="I42" s="12">
        <v>236120</v>
      </c>
      <c r="J42" s="15">
        <v>250000</v>
      </c>
      <c r="K42" s="15">
        <v>250000</v>
      </c>
      <c r="L42" s="12">
        <v>200000</v>
      </c>
      <c r="M42" s="60"/>
    </row>
    <row r="43" spans="1:13" s="13" customFormat="1" ht="24.6" thickBot="1">
      <c r="A43" s="44" t="s">
        <v>13</v>
      </c>
      <c r="B43" s="44" t="s">
        <v>17</v>
      </c>
      <c r="C43" s="44" t="s">
        <v>63</v>
      </c>
      <c r="D43" s="44" t="s">
        <v>26</v>
      </c>
      <c r="E43" s="44" t="s">
        <v>28</v>
      </c>
      <c r="F43" s="14" t="s">
        <v>6</v>
      </c>
      <c r="G43" s="12">
        <f>SUM(H43:L43)</f>
        <v>32870</v>
      </c>
      <c r="H43" s="12">
        <f>SUM(H46:H48)</f>
        <v>0</v>
      </c>
      <c r="I43" s="12">
        <f>SUM(I46:I48)</f>
        <v>0</v>
      </c>
      <c r="J43" s="15">
        <f>SUM(J46:J48)</f>
        <v>0</v>
      </c>
      <c r="K43" s="15">
        <f>SUM(K46:K48)</f>
        <v>0</v>
      </c>
      <c r="L43" s="12">
        <f>SUM(L46:L48)</f>
        <v>32870</v>
      </c>
      <c r="M43" s="85" t="s">
        <v>101</v>
      </c>
    </row>
    <row r="44" spans="1:13" s="13" customFormat="1" ht="14.4" thickBot="1">
      <c r="A44" s="45"/>
      <c r="B44" s="45"/>
      <c r="C44" s="45"/>
      <c r="D44" s="45"/>
      <c r="E44" s="45"/>
      <c r="F44" s="14" t="s">
        <v>7</v>
      </c>
      <c r="G44" s="12"/>
      <c r="H44" s="12"/>
      <c r="I44" s="12"/>
      <c r="J44" s="15"/>
      <c r="K44" s="15"/>
      <c r="L44" s="12"/>
      <c r="M44" s="86"/>
    </row>
    <row r="45" spans="1:13" s="13" customFormat="1" ht="25.5" customHeight="1" thickBot="1">
      <c r="A45" s="45"/>
      <c r="B45" s="45"/>
      <c r="C45" s="45"/>
      <c r="D45" s="45"/>
      <c r="E45" s="45"/>
      <c r="F45" s="14" t="s">
        <v>47</v>
      </c>
      <c r="G45" s="6">
        <v>0</v>
      </c>
      <c r="H45" s="6">
        <v>0</v>
      </c>
      <c r="I45" s="6">
        <v>0</v>
      </c>
      <c r="J45" s="16">
        <v>0</v>
      </c>
      <c r="K45" s="16">
        <v>0</v>
      </c>
      <c r="L45" s="6">
        <v>0</v>
      </c>
      <c r="M45" s="86"/>
    </row>
    <row r="46" spans="1:13" s="13" customFormat="1" ht="24.6" thickBot="1">
      <c r="A46" s="45"/>
      <c r="B46" s="45"/>
      <c r="C46" s="45"/>
      <c r="D46" s="45"/>
      <c r="E46" s="45"/>
      <c r="F46" s="14" t="s">
        <v>8</v>
      </c>
      <c r="G46" s="12">
        <f>SUM(H46:L46)</f>
        <v>0</v>
      </c>
      <c r="H46" s="12">
        <v>0</v>
      </c>
      <c r="I46" s="12">
        <v>0</v>
      </c>
      <c r="J46" s="15">
        <v>0</v>
      </c>
      <c r="K46" s="15">
        <v>0</v>
      </c>
      <c r="L46" s="12">
        <v>0</v>
      </c>
      <c r="M46" s="86"/>
    </row>
    <row r="47" spans="1:13" s="13" customFormat="1" ht="24.6" thickBot="1">
      <c r="A47" s="45"/>
      <c r="B47" s="45"/>
      <c r="C47" s="45"/>
      <c r="D47" s="45"/>
      <c r="E47" s="45"/>
      <c r="F47" s="14" t="s">
        <v>32</v>
      </c>
      <c r="G47" s="12">
        <f>SUM(H47:L47)</f>
        <v>32870</v>
      </c>
      <c r="H47" s="12">
        <v>0</v>
      </c>
      <c r="I47" s="12">
        <v>0</v>
      </c>
      <c r="J47" s="15">
        <v>0</v>
      </c>
      <c r="K47" s="15">
        <v>0</v>
      </c>
      <c r="L47" s="12">
        <v>32870</v>
      </c>
      <c r="M47" s="86"/>
    </row>
    <row r="48" spans="1:13" s="13" customFormat="1" ht="24.6" thickBot="1">
      <c r="A48" s="46"/>
      <c r="B48" s="46"/>
      <c r="C48" s="46"/>
      <c r="D48" s="46"/>
      <c r="E48" s="46"/>
      <c r="F48" s="14" t="s">
        <v>9</v>
      </c>
      <c r="G48" s="12">
        <f>SUM(H48:L48)</f>
        <v>0</v>
      </c>
      <c r="H48" s="12">
        <v>0</v>
      </c>
      <c r="I48" s="12">
        <v>0</v>
      </c>
      <c r="J48" s="15">
        <v>0</v>
      </c>
      <c r="K48" s="15">
        <v>0</v>
      </c>
      <c r="L48" s="12">
        <v>0</v>
      </c>
      <c r="M48" s="87"/>
    </row>
    <row r="49" spans="1:13" s="13" customFormat="1" ht="24.6" thickBot="1">
      <c r="A49" s="44" t="s">
        <v>14</v>
      </c>
      <c r="B49" s="44" t="s">
        <v>24</v>
      </c>
      <c r="C49" s="44" t="s">
        <v>63</v>
      </c>
      <c r="D49" s="44" t="s">
        <v>96</v>
      </c>
      <c r="E49" s="44" t="s">
        <v>28</v>
      </c>
      <c r="F49" s="14" t="s">
        <v>6</v>
      </c>
      <c r="G49" s="12">
        <f>SUM(H49:L49)</f>
        <v>306000</v>
      </c>
      <c r="H49" s="12">
        <f>SUM(H52:H54)</f>
        <v>0</v>
      </c>
      <c r="I49" s="12">
        <f>SUM(I52:I54)</f>
        <v>0</v>
      </c>
      <c r="J49" s="15">
        <f>SUM(J52:J54)</f>
        <v>0</v>
      </c>
      <c r="K49" s="15">
        <f>SUM(K52:K54)</f>
        <v>0</v>
      </c>
      <c r="L49" s="12">
        <f>SUM(L52:L54)</f>
        <v>306000</v>
      </c>
      <c r="M49" s="41" t="s">
        <v>102</v>
      </c>
    </row>
    <row r="50" spans="1:13" s="13" customFormat="1" ht="14.4" thickBot="1">
      <c r="A50" s="45"/>
      <c r="B50" s="45"/>
      <c r="C50" s="45"/>
      <c r="D50" s="45"/>
      <c r="E50" s="45"/>
      <c r="F50" s="14" t="s">
        <v>7</v>
      </c>
      <c r="G50" s="12"/>
      <c r="H50" s="12"/>
      <c r="I50" s="12"/>
      <c r="J50" s="15"/>
      <c r="K50" s="15"/>
      <c r="L50" s="12"/>
      <c r="M50" s="42"/>
    </row>
    <row r="51" spans="1:13" s="13" customFormat="1" ht="27" customHeight="1" thickBot="1">
      <c r="A51" s="45"/>
      <c r="B51" s="45"/>
      <c r="C51" s="45"/>
      <c r="D51" s="45"/>
      <c r="E51" s="45"/>
      <c r="F51" s="14" t="s">
        <v>47</v>
      </c>
      <c r="G51" s="6">
        <v>0</v>
      </c>
      <c r="H51" s="6">
        <v>0</v>
      </c>
      <c r="I51" s="6">
        <v>0</v>
      </c>
      <c r="J51" s="16">
        <v>0</v>
      </c>
      <c r="K51" s="16">
        <v>0</v>
      </c>
      <c r="L51" s="6">
        <v>0</v>
      </c>
      <c r="M51" s="42"/>
    </row>
    <row r="52" spans="1:13" s="13" customFormat="1" ht="24.6" thickBot="1">
      <c r="A52" s="45"/>
      <c r="B52" s="45"/>
      <c r="C52" s="45"/>
      <c r="D52" s="45"/>
      <c r="E52" s="45"/>
      <c r="F52" s="14" t="s">
        <v>8</v>
      </c>
      <c r="G52" s="12">
        <f>SUM(H52:L52)</f>
        <v>0</v>
      </c>
      <c r="H52" s="12">
        <v>0</v>
      </c>
      <c r="I52" s="12">
        <v>0</v>
      </c>
      <c r="J52" s="15">
        <v>0</v>
      </c>
      <c r="K52" s="15">
        <v>0</v>
      </c>
      <c r="L52" s="12">
        <v>0</v>
      </c>
      <c r="M52" s="42"/>
    </row>
    <row r="53" spans="1:13" s="13" customFormat="1" ht="24.6" thickBot="1">
      <c r="A53" s="45"/>
      <c r="B53" s="45"/>
      <c r="C53" s="45"/>
      <c r="D53" s="45"/>
      <c r="E53" s="45"/>
      <c r="F53" s="14" t="s">
        <v>32</v>
      </c>
      <c r="G53" s="12">
        <f>SUM(H53:L53)</f>
        <v>206000</v>
      </c>
      <c r="H53" s="12">
        <v>0</v>
      </c>
      <c r="I53" s="12">
        <v>0</v>
      </c>
      <c r="J53" s="15">
        <v>0</v>
      </c>
      <c r="K53" s="15">
        <v>0</v>
      </c>
      <c r="L53" s="12">
        <v>206000</v>
      </c>
      <c r="M53" s="42"/>
    </row>
    <row r="54" spans="1:13" s="13" customFormat="1" ht="24.6" thickBot="1">
      <c r="A54" s="46"/>
      <c r="B54" s="46"/>
      <c r="C54" s="46"/>
      <c r="D54" s="46"/>
      <c r="E54" s="46"/>
      <c r="F54" s="14" t="s">
        <v>9</v>
      </c>
      <c r="G54" s="12">
        <f>SUM(H54:L54)</f>
        <v>100000</v>
      </c>
      <c r="H54" s="12">
        <v>0</v>
      </c>
      <c r="I54" s="12">
        <v>0</v>
      </c>
      <c r="J54" s="15">
        <v>0</v>
      </c>
      <c r="K54" s="15">
        <v>0</v>
      </c>
      <c r="L54" s="12">
        <v>100000</v>
      </c>
      <c r="M54" s="43"/>
    </row>
    <row r="55" spans="1:13" s="13" customFormat="1" ht="24.75" customHeight="1" thickBot="1">
      <c r="A55" s="44" t="s">
        <v>15</v>
      </c>
      <c r="B55" s="44" t="s">
        <v>18</v>
      </c>
      <c r="C55" s="44" t="s">
        <v>63</v>
      </c>
      <c r="D55" s="44" t="s">
        <v>27</v>
      </c>
      <c r="E55" s="44" t="s">
        <v>28</v>
      </c>
      <c r="F55" s="14" t="s">
        <v>6</v>
      </c>
      <c r="G55" s="12">
        <f>SUM(H55:L55)</f>
        <v>1550000</v>
      </c>
      <c r="H55" s="12">
        <f>SUM(H58:H60)</f>
        <v>300000</v>
      </c>
      <c r="I55" s="12">
        <f>SUM(I58:I60)</f>
        <v>300000</v>
      </c>
      <c r="J55" s="15">
        <f>SUM(J58:J60)</f>
        <v>300000</v>
      </c>
      <c r="K55" s="15">
        <f>SUM(K58:K60)</f>
        <v>300000</v>
      </c>
      <c r="L55" s="12">
        <f>SUM(L58:L60)</f>
        <v>350000</v>
      </c>
      <c r="M55" s="41" t="s">
        <v>93</v>
      </c>
    </row>
    <row r="56" spans="1:13" s="13" customFormat="1" ht="14.4" thickBot="1">
      <c r="A56" s="45"/>
      <c r="B56" s="45"/>
      <c r="C56" s="45"/>
      <c r="D56" s="45"/>
      <c r="E56" s="45"/>
      <c r="F56" s="14" t="s">
        <v>7</v>
      </c>
      <c r="G56" s="12"/>
      <c r="H56" s="12"/>
      <c r="I56" s="12"/>
      <c r="J56" s="15"/>
      <c r="K56" s="15"/>
      <c r="L56" s="12"/>
      <c r="M56" s="42"/>
    </row>
    <row r="57" spans="1:13" s="13" customFormat="1" ht="27.75" customHeight="1" thickBot="1">
      <c r="A57" s="45"/>
      <c r="B57" s="45"/>
      <c r="C57" s="45"/>
      <c r="D57" s="45"/>
      <c r="E57" s="45"/>
      <c r="F57" s="14" t="s">
        <v>47</v>
      </c>
      <c r="G57" s="6">
        <v>0</v>
      </c>
      <c r="H57" s="6">
        <v>0</v>
      </c>
      <c r="I57" s="6">
        <v>0</v>
      </c>
      <c r="J57" s="16">
        <v>0</v>
      </c>
      <c r="K57" s="16">
        <v>0</v>
      </c>
      <c r="L57" s="6">
        <v>0</v>
      </c>
      <c r="M57" s="42"/>
    </row>
    <row r="58" spans="1:13" s="13" customFormat="1" ht="24.6" thickBot="1">
      <c r="A58" s="45"/>
      <c r="B58" s="45"/>
      <c r="C58" s="45"/>
      <c r="D58" s="45"/>
      <c r="E58" s="45"/>
      <c r="F58" s="14" t="s">
        <v>8</v>
      </c>
      <c r="G58" s="12">
        <f>SUM(H58:L58)</f>
        <v>0</v>
      </c>
      <c r="H58" s="12">
        <v>0</v>
      </c>
      <c r="I58" s="12">
        <v>0</v>
      </c>
      <c r="J58" s="15">
        <v>0</v>
      </c>
      <c r="K58" s="15">
        <v>0</v>
      </c>
      <c r="L58" s="12">
        <v>0</v>
      </c>
      <c r="M58" s="42"/>
    </row>
    <row r="59" spans="1:13" s="13" customFormat="1" ht="24.6" thickBot="1">
      <c r="A59" s="45"/>
      <c r="B59" s="45"/>
      <c r="C59" s="45"/>
      <c r="D59" s="45"/>
      <c r="E59" s="45"/>
      <c r="F59" s="14" t="s">
        <v>32</v>
      </c>
      <c r="G59" s="12">
        <f>SUM(H59:L59)</f>
        <v>50000</v>
      </c>
      <c r="H59" s="12">
        <v>0</v>
      </c>
      <c r="I59" s="12">
        <v>0</v>
      </c>
      <c r="J59" s="15">
        <v>0</v>
      </c>
      <c r="K59" s="15">
        <v>0</v>
      </c>
      <c r="L59" s="12">
        <v>50000</v>
      </c>
      <c r="M59" s="42"/>
    </row>
    <row r="60" spans="1:13" s="13" customFormat="1" ht="66.75" customHeight="1" thickBot="1">
      <c r="A60" s="46"/>
      <c r="B60" s="46"/>
      <c r="C60" s="46"/>
      <c r="D60" s="46"/>
      <c r="E60" s="46"/>
      <c r="F60" s="14" t="s">
        <v>9</v>
      </c>
      <c r="G60" s="12">
        <f>SUM(H60:L60)</f>
        <v>1500000</v>
      </c>
      <c r="H60" s="12">
        <v>300000</v>
      </c>
      <c r="I60" s="12">
        <v>300000</v>
      </c>
      <c r="J60" s="15">
        <v>300000</v>
      </c>
      <c r="K60" s="15">
        <v>300000</v>
      </c>
      <c r="L60" s="12">
        <v>300000</v>
      </c>
      <c r="M60" s="43"/>
    </row>
    <row r="61" spans="1:13" s="13" customFormat="1" ht="24.6" thickBot="1">
      <c r="A61" s="44" t="s">
        <v>16</v>
      </c>
      <c r="B61" s="44" t="s">
        <v>19</v>
      </c>
      <c r="C61" s="44" t="s">
        <v>63</v>
      </c>
      <c r="D61" s="44" t="s">
        <v>26</v>
      </c>
      <c r="E61" s="44" t="s">
        <v>28</v>
      </c>
      <c r="F61" s="14" t="s">
        <v>6</v>
      </c>
      <c r="G61" s="12">
        <f>SUM(H61:L61)</f>
        <v>316260</v>
      </c>
      <c r="H61" s="12">
        <f>SUM(H63:H66)</f>
        <v>0</v>
      </c>
      <c r="I61" s="12">
        <f>SUM(I63:I66)</f>
        <v>28500</v>
      </c>
      <c r="J61" s="15">
        <f>SUM(J63:J66)</f>
        <v>26000</v>
      </c>
      <c r="K61" s="15">
        <f>SUM(K63:K66)</f>
        <v>42760</v>
      </c>
      <c r="L61" s="12">
        <f>SUM(L63:L66)</f>
        <v>219000</v>
      </c>
      <c r="M61" s="41" t="s">
        <v>99</v>
      </c>
    </row>
    <row r="62" spans="1:13" s="13" customFormat="1" ht="14.4" thickBot="1">
      <c r="A62" s="45"/>
      <c r="B62" s="45"/>
      <c r="C62" s="45"/>
      <c r="D62" s="45"/>
      <c r="E62" s="45"/>
      <c r="F62" s="14" t="s">
        <v>7</v>
      </c>
      <c r="G62" s="12"/>
      <c r="H62" s="12"/>
      <c r="I62" s="12"/>
      <c r="J62" s="15"/>
      <c r="K62" s="15"/>
      <c r="L62" s="12"/>
      <c r="M62" s="42"/>
    </row>
    <row r="63" spans="1:13" s="13" customFormat="1" ht="25.5" customHeight="1" thickBot="1">
      <c r="A63" s="45"/>
      <c r="B63" s="45"/>
      <c r="C63" s="45"/>
      <c r="D63" s="45"/>
      <c r="E63" s="45"/>
      <c r="F63" s="14" t="s">
        <v>47</v>
      </c>
      <c r="G63" s="6">
        <f t="shared" ref="G63:G67" si="3">SUM(H63:L63)</f>
        <v>82840</v>
      </c>
      <c r="H63" s="6">
        <v>0</v>
      </c>
      <c r="I63" s="12">
        <v>28500</v>
      </c>
      <c r="J63" s="16">
        <v>26000</v>
      </c>
      <c r="K63" s="15">
        <v>28340</v>
      </c>
      <c r="L63" s="12">
        <v>0</v>
      </c>
      <c r="M63" s="42"/>
    </row>
    <row r="64" spans="1:13" s="13" customFormat="1" ht="24.6" thickBot="1">
      <c r="A64" s="45"/>
      <c r="B64" s="45"/>
      <c r="C64" s="45"/>
      <c r="D64" s="45"/>
      <c r="E64" s="45"/>
      <c r="F64" s="14" t="s">
        <v>8</v>
      </c>
      <c r="G64" s="6">
        <f t="shared" si="3"/>
        <v>184620</v>
      </c>
      <c r="H64" s="12">
        <v>0</v>
      </c>
      <c r="I64" s="12">
        <v>0</v>
      </c>
      <c r="J64" s="15">
        <v>0</v>
      </c>
      <c r="K64" s="15">
        <v>9420</v>
      </c>
      <c r="L64" s="12">
        <v>175200</v>
      </c>
      <c r="M64" s="42"/>
    </row>
    <row r="65" spans="1:13" s="13" customFormat="1" ht="24.6" thickBot="1">
      <c r="A65" s="45"/>
      <c r="B65" s="45"/>
      <c r="C65" s="45"/>
      <c r="D65" s="45"/>
      <c r="E65" s="45"/>
      <c r="F65" s="14" t="s">
        <v>32</v>
      </c>
      <c r="G65" s="6">
        <f t="shared" si="3"/>
        <v>48800</v>
      </c>
      <c r="H65" s="12">
        <v>0</v>
      </c>
      <c r="I65" s="12">
        <v>0</v>
      </c>
      <c r="J65" s="15">
        <v>0</v>
      </c>
      <c r="K65" s="15">
        <v>5000</v>
      </c>
      <c r="L65" s="12">
        <v>43800</v>
      </c>
      <c r="M65" s="42"/>
    </row>
    <row r="66" spans="1:13" s="13" customFormat="1" ht="26.25" customHeight="1" thickBot="1">
      <c r="A66" s="46"/>
      <c r="B66" s="46"/>
      <c r="C66" s="46"/>
      <c r="D66" s="46"/>
      <c r="E66" s="46"/>
      <c r="F66" s="14" t="s">
        <v>9</v>
      </c>
      <c r="G66" s="6">
        <f t="shared" si="3"/>
        <v>0</v>
      </c>
      <c r="H66" s="12">
        <v>0</v>
      </c>
      <c r="I66" s="12">
        <v>0</v>
      </c>
      <c r="J66" s="15">
        <v>0</v>
      </c>
      <c r="K66" s="15">
        <v>0</v>
      </c>
      <c r="L66" s="12">
        <v>0</v>
      </c>
      <c r="M66" s="43"/>
    </row>
    <row r="67" spans="1:13" s="13" customFormat="1" ht="24.75" customHeight="1" thickBot="1">
      <c r="A67" s="44" t="s">
        <v>25</v>
      </c>
      <c r="B67" s="44" t="s">
        <v>20</v>
      </c>
      <c r="C67" s="44" t="s">
        <v>63</v>
      </c>
      <c r="D67" s="44" t="s">
        <v>26</v>
      </c>
      <c r="E67" s="44" t="s">
        <v>28</v>
      </c>
      <c r="F67" s="14" t="s">
        <v>6</v>
      </c>
      <c r="G67" s="12">
        <f t="shared" si="3"/>
        <v>1566200</v>
      </c>
      <c r="H67" s="12">
        <f>SUM(H69:H72)</f>
        <v>137740</v>
      </c>
      <c r="I67" s="12">
        <f>SUM(I69:I72)</f>
        <v>176250</v>
      </c>
      <c r="J67" s="15">
        <f>SUM(J69:J72)</f>
        <v>257530</v>
      </c>
      <c r="K67" s="15">
        <f>SUM(K69:K72)</f>
        <v>25000</v>
      </c>
      <c r="L67" s="12">
        <f>SUM(L69:L72)</f>
        <v>969680</v>
      </c>
      <c r="M67" s="71" t="s">
        <v>97</v>
      </c>
    </row>
    <row r="68" spans="1:13" s="13" customFormat="1" ht="14.4" thickBot="1">
      <c r="A68" s="45"/>
      <c r="B68" s="45"/>
      <c r="C68" s="45"/>
      <c r="D68" s="45"/>
      <c r="E68" s="45"/>
      <c r="F68" s="14" t="s">
        <v>7</v>
      </c>
      <c r="G68" s="12"/>
      <c r="H68" s="12"/>
      <c r="I68" s="12"/>
      <c r="J68" s="15"/>
      <c r="K68" s="15"/>
      <c r="L68" s="12"/>
      <c r="M68" s="72"/>
    </row>
    <row r="69" spans="1:13" s="13" customFormat="1" ht="24.6" thickBot="1">
      <c r="A69" s="45"/>
      <c r="B69" s="45"/>
      <c r="C69" s="45"/>
      <c r="D69" s="45"/>
      <c r="E69" s="45"/>
      <c r="F69" s="14" t="s">
        <v>47</v>
      </c>
      <c r="G69" s="12">
        <f>SUM(H69:L69)</f>
        <v>383095</v>
      </c>
      <c r="H69" s="12">
        <v>68870</v>
      </c>
      <c r="I69" s="12">
        <v>88125</v>
      </c>
      <c r="J69" s="15">
        <v>226100</v>
      </c>
      <c r="K69" s="15">
        <v>0</v>
      </c>
      <c r="L69" s="12">
        <v>0</v>
      </c>
      <c r="M69" s="72"/>
    </row>
    <row r="70" spans="1:13" s="13" customFormat="1" ht="24.6" thickBot="1">
      <c r="A70" s="45"/>
      <c r="B70" s="45"/>
      <c r="C70" s="45"/>
      <c r="D70" s="45"/>
      <c r="E70" s="45"/>
      <c r="F70" s="14" t="s">
        <v>8</v>
      </c>
      <c r="G70" s="12">
        <f t="shared" ref="G70:G73" si="4">SUM(H70:L70)</f>
        <v>872712</v>
      </c>
      <c r="H70" s="12">
        <v>0</v>
      </c>
      <c r="I70" s="12">
        <v>0</v>
      </c>
      <c r="J70" s="15">
        <v>0</v>
      </c>
      <c r="K70" s="15">
        <v>0</v>
      </c>
      <c r="L70" s="12">
        <v>872712</v>
      </c>
      <c r="M70" s="72"/>
    </row>
    <row r="71" spans="1:13" s="13" customFormat="1" ht="24.6" thickBot="1">
      <c r="A71" s="45"/>
      <c r="B71" s="45"/>
      <c r="C71" s="45"/>
      <c r="D71" s="45"/>
      <c r="E71" s="45"/>
      <c r="F71" s="14" t="s">
        <v>32</v>
      </c>
      <c r="G71" s="12">
        <f t="shared" si="4"/>
        <v>310393</v>
      </c>
      <c r="H71" s="15">
        <v>68870</v>
      </c>
      <c r="I71" s="12">
        <v>88125</v>
      </c>
      <c r="J71" s="15">
        <v>31430</v>
      </c>
      <c r="K71" s="15">
        <v>25000</v>
      </c>
      <c r="L71" s="12">
        <v>96968</v>
      </c>
      <c r="M71" s="72"/>
    </row>
    <row r="72" spans="1:13" s="13" customFormat="1" ht="53.25" customHeight="1" thickBot="1">
      <c r="A72" s="46"/>
      <c r="B72" s="46"/>
      <c r="C72" s="46"/>
      <c r="D72" s="46"/>
      <c r="E72" s="46"/>
      <c r="F72" s="14" t="s">
        <v>9</v>
      </c>
      <c r="G72" s="12">
        <f t="shared" si="4"/>
        <v>0</v>
      </c>
      <c r="H72" s="12">
        <v>0</v>
      </c>
      <c r="I72" s="12">
        <v>0</v>
      </c>
      <c r="J72" s="15">
        <v>0</v>
      </c>
      <c r="K72" s="15">
        <v>0</v>
      </c>
      <c r="L72" s="12">
        <v>0</v>
      </c>
      <c r="M72" s="73"/>
    </row>
    <row r="73" spans="1:13" s="13" customFormat="1" ht="26.25" customHeight="1" thickBot="1">
      <c r="A73" s="44" t="s">
        <v>34</v>
      </c>
      <c r="B73" s="44" t="s">
        <v>22</v>
      </c>
      <c r="C73" s="44" t="s">
        <v>63</v>
      </c>
      <c r="D73" s="44" t="s">
        <v>74</v>
      </c>
      <c r="E73" s="44" t="s">
        <v>28</v>
      </c>
      <c r="F73" s="14" t="s">
        <v>6</v>
      </c>
      <c r="G73" s="12">
        <f t="shared" si="4"/>
        <v>0</v>
      </c>
      <c r="H73" s="12">
        <f>SUM(H76:H78)</f>
        <v>0</v>
      </c>
      <c r="I73" s="12">
        <f>SUM(I76:I78)</f>
        <v>0</v>
      </c>
      <c r="J73" s="15">
        <f>SUM(J76:J78)</f>
        <v>0</v>
      </c>
      <c r="K73" s="15">
        <f>SUM(K76:K78)</f>
        <v>0</v>
      </c>
      <c r="L73" s="12">
        <f>SUM(L76:L78)</f>
        <v>0</v>
      </c>
      <c r="M73" s="38" t="s">
        <v>55</v>
      </c>
    </row>
    <row r="74" spans="1:13" s="13" customFormat="1" ht="14.4" thickBot="1">
      <c r="A74" s="45"/>
      <c r="B74" s="45"/>
      <c r="C74" s="45"/>
      <c r="D74" s="45"/>
      <c r="E74" s="45"/>
      <c r="F74" s="14" t="s">
        <v>7</v>
      </c>
      <c r="G74" s="12"/>
      <c r="H74" s="12"/>
      <c r="I74" s="12"/>
      <c r="J74" s="15"/>
      <c r="K74" s="15"/>
      <c r="L74" s="12"/>
      <c r="M74" s="39"/>
    </row>
    <row r="75" spans="1:13" s="13" customFormat="1" ht="28.5" customHeight="1" thickBot="1">
      <c r="A75" s="45"/>
      <c r="B75" s="45"/>
      <c r="C75" s="45"/>
      <c r="D75" s="45"/>
      <c r="E75" s="45"/>
      <c r="F75" s="14" t="s">
        <v>47</v>
      </c>
      <c r="G75" s="6">
        <v>0</v>
      </c>
      <c r="H75" s="6">
        <v>0</v>
      </c>
      <c r="I75" s="6">
        <v>0</v>
      </c>
      <c r="J75" s="16">
        <v>0</v>
      </c>
      <c r="K75" s="16">
        <v>0</v>
      </c>
      <c r="L75" s="6">
        <v>0</v>
      </c>
      <c r="M75" s="39"/>
    </row>
    <row r="76" spans="1:13" s="13" customFormat="1" ht="24.6" thickBot="1">
      <c r="A76" s="45"/>
      <c r="B76" s="45"/>
      <c r="C76" s="45"/>
      <c r="D76" s="45"/>
      <c r="E76" s="45"/>
      <c r="F76" s="14" t="s">
        <v>8</v>
      </c>
      <c r="G76" s="12">
        <f>SUM(H76:L76)</f>
        <v>0</v>
      </c>
      <c r="H76" s="12">
        <v>0</v>
      </c>
      <c r="I76" s="12">
        <v>0</v>
      </c>
      <c r="J76" s="15">
        <v>0</v>
      </c>
      <c r="K76" s="15">
        <v>0</v>
      </c>
      <c r="L76" s="12">
        <v>0</v>
      </c>
      <c r="M76" s="39"/>
    </row>
    <row r="77" spans="1:13" s="13" customFormat="1" ht="24.6" thickBot="1">
      <c r="A77" s="45"/>
      <c r="B77" s="45"/>
      <c r="C77" s="45"/>
      <c r="D77" s="45"/>
      <c r="E77" s="45"/>
      <c r="F77" s="14" t="s">
        <v>32</v>
      </c>
      <c r="G77" s="12">
        <f>SUM(H77:L77)</f>
        <v>0</v>
      </c>
      <c r="H77" s="12">
        <v>0</v>
      </c>
      <c r="I77" s="12">
        <v>0</v>
      </c>
      <c r="J77" s="15">
        <v>0</v>
      </c>
      <c r="K77" s="15">
        <v>0</v>
      </c>
      <c r="L77" s="12">
        <v>0</v>
      </c>
      <c r="M77" s="39"/>
    </row>
    <row r="78" spans="1:13" s="13" customFormat="1" ht="28.5" customHeight="1" thickBot="1">
      <c r="A78" s="46"/>
      <c r="B78" s="46"/>
      <c r="C78" s="46"/>
      <c r="D78" s="46"/>
      <c r="E78" s="46"/>
      <c r="F78" s="14" t="s">
        <v>9</v>
      </c>
      <c r="G78" s="12">
        <f>SUM(H78:L78)</f>
        <v>0</v>
      </c>
      <c r="H78" s="12">
        <v>0</v>
      </c>
      <c r="I78" s="12">
        <v>0</v>
      </c>
      <c r="J78" s="15">
        <v>0</v>
      </c>
      <c r="K78" s="15">
        <v>0</v>
      </c>
      <c r="L78" s="12">
        <v>0</v>
      </c>
      <c r="M78" s="40"/>
    </row>
    <row r="79" spans="1:13" s="13" customFormat="1" ht="23.25" customHeight="1" thickBot="1">
      <c r="A79" s="69" t="s">
        <v>31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s="13" customFormat="1" ht="27.75" customHeight="1" thickBot="1">
      <c r="A80" s="44" t="s">
        <v>36</v>
      </c>
      <c r="B80" s="44" t="s">
        <v>21</v>
      </c>
      <c r="C80" s="44" t="s">
        <v>63</v>
      </c>
      <c r="D80" s="61" t="s">
        <v>95</v>
      </c>
      <c r="E80" s="44" t="s">
        <v>28</v>
      </c>
      <c r="F80" s="14" t="s">
        <v>6</v>
      </c>
      <c r="G80" s="12">
        <f>SUM(H80:L80)</f>
        <v>4594340</v>
      </c>
      <c r="H80" s="12">
        <f>SUM(H82:H85)</f>
        <v>0</v>
      </c>
      <c r="I80" s="12">
        <f>SUM(I82:I85)</f>
        <v>0</v>
      </c>
      <c r="J80" s="15">
        <f>SUM(J82:J85)</f>
        <v>0</v>
      </c>
      <c r="K80" s="15">
        <f>SUM(K82:K85)</f>
        <v>454130</v>
      </c>
      <c r="L80" s="12">
        <f>SUM(L82:L85)</f>
        <v>4140210</v>
      </c>
      <c r="M80" s="41" t="s">
        <v>100</v>
      </c>
    </row>
    <row r="81" spans="1:13" s="13" customFormat="1" ht="14.4" thickBot="1">
      <c r="A81" s="45"/>
      <c r="B81" s="45"/>
      <c r="C81" s="45"/>
      <c r="D81" s="62"/>
      <c r="E81" s="45"/>
      <c r="F81" s="14" t="s">
        <v>7</v>
      </c>
      <c r="G81" s="12"/>
      <c r="H81" s="12"/>
      <c r="I81" s="12"/>
      <c r="J81" s="15"/>
      <c r="K81" s="15"/>
      <c r="L81" s="12"/>
      <c r="M81" s="42"/>
    </row>
    <row r="82" spans="1:13" s="13" customFormat="1" ht="28.5" customHeight="1" thickBot="1">
      <c r="A82" s="45"/>
      <c r="B82" s="45"/>
      <c r="C82" s="45"/>
      <c r="D82" s="62"/>
      <c r="E82" s="45"/>
      <c r="F82" s="14" t="s">
        <v>47</v>
      </c>
      <c r="G82" s="6">
        <f>SUM(H82:L82)</f>
        <v>235920</v>
      </c>
      <c r="H82" s="6">
        <v>0</v>
      </c>
      <c r="I82" s="6">
        <v>0</v>
      </c>
      <c r="J82" s="16">
        <v>0</v>
      </c>
      <c r="K82" s="16">
        <v>235920</v>
      </c>
      <c r="L82" s="6">
        <v>0</v>
      </c>
      <c r="M82" s="42"/>
    </row>
    <row r="83" spans="1:13" s="13" customFormat="1" ht="24.6" thickBot="1">
      <c r="A83" s="45"/>
      <c r="B83" s="45"/>
      <c r="C83" s="45"/>
      <c r="D83" s="62"/>
      <c r="E83" s="45"/>
      <c r="F83" s="14" t="s">
        <v>8</v>
      </c>
      <c r="G83" s="12">
        <f>SUM(H83:L83)</f>
        <v>3752399</v>
      </c>
      <c r="H83" s="12">
        <v>0</v>
      </c>
      <c r="I83" s="12">
        <v>0</v>
      </c>
      <c r="J83" s="15">
        <v>0</v>
      </c>
      <c r="K83" s="16">
        <v>26210</v>
      </c>
      <c r="L83" s="12">
        <v>3726189</v>
      </c>
      <c r="M83" s="42"/>
    </row>
    <row r="84" spans="1:13" s="13" customFormat="1" ht="24.6" thickBot="1">
      <c r="A84" s="45"/>
      <c r="B84" s="45"/>
      <c r="C84" s="45"/>
      <c r="D84" s="62"/>
      <c r="E84" s="45"/>
      <c r="F84" s="14" t="s">
        <v>32</v>
      </c>
      <c r="G84" s="12">
        <f>SUM(H84:L84)</f>
        <v>606021</v>
      </c>
      <c r="H84" s="12">
        <v>0</v>
      </c>
      <c r="I84" s="12">
        <v>0</v>
      </c>
      <c r="J84" s="15">
        <v>0</v>
      </c>
      <c r="K84" s="15">
        <f>100000+72000+20000</f>
        <v>192000</v>
      </c>
      <c r="L84" s="12">
        <v>414021</v>
      </c>
      <c r="M84" s="42"/>
    </row>
    <row r="85" spans="1:13" s="13" customFormat="1" ht="38.25" customHeight="1" thickBot="1">
      <c r="A85" s="46"/>
      <c r="B85" s="46"/>
      <c r="C85" s="46"/>
      <c r="D85" s="63"/>
      <c r="E85" s="46"/>
      <c r="F85" s="14" t="s">
        <v>9</v>
      </c>
      <c r="G85" s="12">
        <f>SUM(H85:L85)</f>
        <v>0</v>
      </c>
      <c r="H85" s="12">
        <v>0</v>
      </c>
      <c r="I85" s="12">
        <v>0</v>
      </c>
      <c r="J85" s="15">
        <v>0</v>
      </c>
      <c r="K85" s="15">
        <v>0</v>
      </c>
      <c r="L85" s="35"/>
      <c r="M85" s="43"/>
    </row>
    <row r="86" spans="1:13" s="13" customFormat="1" ht="24.75" customHeight="1" thickBot="1">
      <c r="A86" s="44" t="s">
        <v>40</v>
      </c>
      <c r="B86" s="44" t="s">
        <v>45</v>
      </c>
      <c r="C86" s="44" t="s">
        <v>63</v>
      </c>
      <c r="D86" s="61" t="s">
        <v>95</v>
      </c>
      <c r="E86" s="44" t="s">
        <v>28</v>
      </c>
      <c r="F86" s="14" t="s">
        <v>6</v>
      </c>
      <c r="G86" s="12">
        <f>SUM(H86:L86)</f>
        <v>157000</v>
      </c>
      <c r="H86" s="12">
        <f>SUM(H89:H91)</f>
        <v>0</v>
      </c>
      <c r="I86" s="12">
        <f>SUM(I89:I91)</f>
        <v>0</v>
      </c>
      <c r="J86" s="15">
        <f>SUM(J89:J91)</f>
        <v>0</v>
      </c>
      <c r="K86" s="15">
        <f>SUM(K89:K91)</f>
        <v>0</v>
      </c>
      <c r="L86" s="12">
        <f>SUM(L89:L91)</f>
        <v>157000</v>
      </c>
      <c r="M86" s="71" t="s">
        <v>98</v>
      </c>
    </row>
    <row r="87" spans="1:13" s="13" customFormat="1" ht="14.4" thickBot="1">
      <c r="A87" s="45"/>
      <c r="B87" s="45"/>
      <c r="C87" s="45"/>
      <c r="D87" s="62"/>
      <c r="E87" s="45"/>
      <c r="F87" s="14" t="s">
        <v>7</v>
      </c>
      <c r="G87" s="12"/>
      <c r="H87" s="12"/>
      <c r="I87" s="12"/>
      <c r="J87" s="15"/>
      <c r="K87" s="15"/>
      <c r="L87" s="12"/>
      <c r="M87" s="72"/>
    </row>
    <row r="88" spans="1:13" s="13" customFormat="1" ht="28.5" customHeight="1" thickBot="1">
      <c r="A88" s="45"/>
      <c r="B88" s="45"/>
      <c r="C88" s="45"/>
      <c r="D88" s="62"/>
      <c r="E88" s="45"/>
      <c r="F88" s="14" t="s">
        <v>47</v>
      </c>
      <c r="G88" s="6">
        <v>0</v>
      </c>
      <c r="H88" s="6">
        <v>0</v>
      </c>
      <c r="I88" s="6">
        <v>0</v>
      </c>
      <c r="J88" s="16">
        <v>0</v>
      </c>
      <c r="K88" s="16">
        <v>0</v>
      </c>
      <c r="L88" s="6">
        <v>0</v>
      </c>
      <c r="M88" s="72"/>
    </row>
    <row r="89" spans="1:13" s="13" customFormat="1" ht="24.6" thickBot="1">
      <c r="A89" s="45"/>
      <c r="B89" s="45"/>
      <c r="C89" s="45"/>
      <c r="D89" s="62"/>
      <c r="E89" s="45"/>
      <c r="F89" s="14" t="s">
        <v>8</v>
      </c>
      <c r="G89" s="12">
        <f>SUM(H89:L89)</f>
        <v>0</v>
      </c>
      <c r="H89" s="12">
        <v>0</v>
      </c>
      <c r="I89" s="12">
        <v>0</v>
      </c>
      <c r="J89" s="15">
        <v>0</v>
      </c>
      <c r="K89" s="15">
        <v>0</v>
      </c>
      <c r="L89" s="12">
        <v>0</v>
      </c>
      <c r="M89" s="72"/>
    </row>
    <row r="90" spans="1:13" s="13" customFormat="1" ht="24.6" thickBot="1">
      <c r="A90" s="45"/>
      <c r="B90" s="45"/>
      <c r="C90" s="45"/>
      <c r="D90" s="62"/>
      <c r="E90" s="45"/>
      <c r="F90" s="14" t="s">
        <v>32</v>
      </c>
      <c r="G90" s="12">
        <f>SUM(H90:L90)</f>
        <v>152000</v>
      </c>
      <c r="H90" s="12">
        <v>0</v>
      </c>
      <c r="I90" s="12">
        <v>0</v>
      </c>
      <c r="J90" s="15">
        <v>0</v>
      </c>
      <c r="K90" s="15">
        <v>0</v>
      </c>
      <c r="L90" s="12">
        <v>152000</v>
      </c>
      <c r="M90" s="72"/>
    </row>
    <row r="91" spans="1:13" s="13" customFormat="1" ht="50.25" customHeight="1" thickBot="1">
      <c r="A91" s="46"/>
      <c r="B91" s="46"/>
      <c r="C91" s="46"/>
      <c r="D91" s="63"/>
      <c r="E91" s="46"/>
      <c r="F91" s="14" t="s">
        <v>9</v>
      </c>
      <c r="G91" s="12">
        <f>SUM(H91:L91)</f>
        <v>5000</v>
      </c>
      <c r="H91" s="12">
        <v>0</v>
      </c>
      <c r="I91" s="12">
        <v>0</v>
      </c>
      <c r="J91" s="15">
        <v>0</v>
      </c>
      <c r="K91" s="15">
        <v>0</v>
      </c>
      <c r="L91" s="12">
        <v>5000</v>
      </c>
      <c r="M91" s="73"/>
    </row>
    <row r="92" spans="1:13" s="13" customFormat="1" ht="24.75" customHeight="1" thickBot="1">
      <c r="A92" s="44" t="s">
        <v>86</v>
      </c>
      <c r="B92" s="44" t="s">
        <v>80</v>
      </c>
      <c r="C92" s="61" t="s">
        <v>63</v>
      </c>
      <c r="D92" s="61" t="s">
        <v>95</v>
      </c>
      <c r="E92" s="44" t="s">
        <v>28</v>
      </c>
      <c r="F92" s="14" t="s">
        <v>6</v>
      </c>
      <c r="G92" s="12">
        <f>H92+I92+J92+K92+L92</f>
        <v>4419000</v>
      </c>
      <c r="H92" s="12">
        <f>H95+H96+H97</f>
        <v>50000</v>
      </c>
      <c r="I92" s="12">
        <f t="shared" ref="I92:L92" si="5">I95+I96+I97</f>
        <v>50000</v>
      </c>
      <c r="J92" s="12">
        <f t="shared" si="5"/>
        <v>50000</v>
      </c>
      <c r="K92" s="15">
        <f t="shared" si="5"/>
        <v>3050000</v>
      </c>
      <c r="L92" s="12">
        <f t="shared" si="5"/>
        <v>1219000</v>
      </c>
      <c r="M92" s="41" t="s">
        <v>103</v>
      </c>
    </row>
    <row r="93" spans="1:13" s="13" customFormat="1" ht="14.4" thickBot="1">
      <c r="A93" s="45"/>
      <c r="B93" s="45"/>
      <c r="C93" s="62"/>
      <c r="D93" s="62"/>
      <c r="E93" s="45"/>
      <c r="F93" s="14" t="s">
        <v>7</v>
      </c>
      <c r="G93" s="12"/>
      <c r="H93" s="12"/>
      <c r="I93" s="12"/>
      <c r="J93" s="15"/>
      <c r="K93" s="15"/>
      <c r="L93" s="12"/>
      <c r="M93" s="42"/>
    </row>
    <row r="94" spans="1:13" s="13" customFormat="1" ht="24.6" thickBot="1">
      <c r="A94" s="45"/>
      <c r="B94" s="45"/>
      <c r="C94" s="62"/>
      <c r="D94" s="62"/>
      <c r="E94" s="45"/>
      <c r="F94" s="14" t="s">
        <v>47</v>
      </c>
      <c r="G94" s="6">
        <v>0</v>
      </c>
      <c r="H94" s="6">
        <v>0</v>
      </c>
      <c r="I94" s="6">
        <v>0</v>
      </c>
      <c r="J94" s="16">
        <v>0</v>
      </c>
      <c r="K94" s="16">
        <v>0</v>
      </c>
      <c r="L94" s="6">
        <v>0</v>
      </c>
      <c r="M94" s="42"/>
    </row>
    <row r="95" spans="1:13" s="13" customFormat="1" ht="24.6" thickBot="1">
      <c r="A95" s="45"/>
      <c r="B95" s="45"/>
      <c r="C95" s="62"/>
      <c r="D95" s="62"/>
      <c r="E95" s="45"/>
      <c r="F95" s="14" t="s">
        <v>8</v>
      </c>
      <c r="G95" s="12">
        <f>H95+I95+J95+K95+L95</f>
        <v>4052100</v>
      </c>
      <c r="H95" s="12">
        <v>0</v>
      </c>
      <c r="I95" s="12">
        <v>0</v>
      </c>
      <c r="J95" s="15">
        <v>0</v>
      </c>
      <c r="K95" s="15">
        <v>3000000</v>
      </c>
      <c r="L95" s="36">
        <v>1052100</v>
      </c>
      <c r="M95" s="42"/>
    </row>
    <row r="96" spans="1:13" s="13" customFormat="1" ht="24.6" thickBot="1">
      <c r="A96" s="45"/>
      <c r="B96" s="45"/>
      <c r="C96" s="62"/>
      <c r="D96" s="62"/>
      <c r="E96" s="45"/>
      <c r="F96" s="14" t="s">
        <v>33</v>
      </c>
      <c r="G96" s="12">
        <f>H96+I96+J96+K96+L96</f>
        <v>116900</v>
      </c>
      <c r="H96" s="12">
        <v>0</v>
      </c>
      <c r="I96" s="12">
        <v>0</v>
      </c>
      <c r="J96" s="15">
        <v>0</v>
      </c>
      <c r="K96" s="15">
        <v>0</v>
      </c>
      <c r="L96" s="36">
        <v>116900</v>
      </c>
      <c r="M96" s="42"/>
    </row>
    <row r="97" spans="1:13" s="13" customFormat="1" ht="53.4" customHeight="1" thickBot="1">
      <c r="A97" s="46"/>
      <c r="B97" s="46"/>
      <c r="C97" s="63"/>
      <c r="D97" s="63"/>
      <c r="E97" s="46"/>
      <c r="F97" s="14" t="s">
        <v>9</v>
      </c>
      <c r="G97" s="12">
        <f>H97+I97+J97+K97+L97</f>
        <v>250000</v>
      </c>
      <c r="H97" s="12">
        <v>50000</v>
      </c>
      <c r="I97" s="12">
        <v>50000</v>
      </c>
      <c r="J97" s="15">
        <v>50000</v>
      </c>
      <c r="K97" s="15">
        <v>50000</v>
      </c>
      <c r="L97" s="12">
        <v>50000</v>
      </c>
      <c r="M97" s="43"/>
    </row>
    <row r="98" spans="1:13" s="8" customFormat="1" ht="24.75" customHeight="1" thickBot="1">
      <c r="A98" s="56" t="s">
        <v>35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</row>
    <row r="99" spans="1:13" ht="27" thickBot="1">
      <c r="A99" s="66" t="s">
        <v>106</v>
      </c>
      <c r="B99" s="44" t="s">
        <v>37</v>
      </c>
      <c r="C99" s="44" t="s">
        <v>46</v>
      </c>
      <c r="D99" s="80"/>
      <c r="E99" s="66" t="s">
        <v>28</v>
      </c>
      <c r="F99" s="5" t="s">
        <v>6</v>
      </c>
      <c r="G99" s="6">
        <f>H99+I99+J99+K99+L99</f>
        <v>25432258.960000001</v>
      </c>
      <c r="H99" s="6">
        <f>H102+H103+H104+H101</f>
        <v>4570760</v>
      </c>
      <c r="I99" s="6">
        <f t="shared" ref="I99:L99" si="6">I102+I103+I104+I101</f>
        <v>5214796</v>
      </c>
      <c r="J99" s="6">
        <f t="shared" si="6"/>
        <v>5146101.96</v>
      </c>
      <c r="K99" s="16">
        <f t="shared" si="6"/>
        <v>4925365</v>
      </c>
      <c r="L99" s="6">
        <f t="shared" si="6"/>
        <v>5575236</v>
      </c>
      <c r="M99" s="58" t="s">
        <v>59</v>
      </c>
    </row>
    <row r="100" spans="1:13" ht="16.2" thickBot="1">
      <c r="A100" s="67"/>
      <c r="B100" s="45"/>
      <c r="C100" s="67"/>
      <c r="D100" s="81"/>
      <c r="E100" s="67"/>
      <c r="F100" s="5" t="s">
        <v>7</v>
      </c>
      <c r="G100" s="6"/>
      <c r="H100" s="6"/>
      <c r="I100" s="6"/>
      <c r="J100" s="16"/>
      <c r="K100" s="16"/>
      <c r="L100" s="6"/>
      <c r="M100" s="59"/>
    </row>
    <row r="101" spans="1:13" ht="27" thickBot="1">
      <c r="A101" s="67"/>
      <c r="B101" s="45"/>
      <c r="C101" s="67"/>
      <c r="D101" s="81"/>
      <c r="E101" s="67"/>
      <c r="F101" s="5" t="s">
        <v>47</v>
      </c>
      <c r="G101" s="6">
        <v>0</v>
      </c>
      <c r="H101" s="6">
        <v>0</v>
      </c>
      <c r="I101" s="6">
        <v>0</v>
      </c>
      <c r="J101" s="16">
        <v>0</v>
      </c>
      <c r="K101" s="16">
        <v>0</v>
      </c>
      <c r="L101" s="6">
        <v>0</v>
      </c>
      <c r="M101" s="59"/>
    </row>
    <row r="102" spans="1:13" ht="27" thickBot="1">
      <c r="A102" s="67"/>
      <c r="B102" s="45"/>
      <c r="C102" s="67"/>
      <c r="D102" s="81"/>
      <c r="E102" s="67"/>
      <c r="F102" s="5" t="s">
        <v>8</v>
      </c>
      <c r="G102" s="6">
        <f>H102+I102+J102+K102+L102</f>
        <v>211900</v>
      </c>
      <c r="H102" s="6">
        <v>139100</v>
      </c>
      <c r="I102" s="6">
        <v>72800</v>
      </c>
      <c r="J102" s="16">
        <v>0</v>
      </c>
      <c r="K102" s="16">
        <v>0</v>
      </c>
      <c r="L102" s="6">
        <v>0</v>
      </c>
      <c r="M102" s="59"/>
    </row>
    <row r="103" spans="1:13" ht="27" thickBot="1">
      <c r="A103" s="67"/>
      <c r="B103" s="45"/>
      <c r="C103" s="67"/>
      <c r="D103" s="81"/>
      <c r="E103" s="67"/>
      <c r="F103" s="5" t="s">
        <v>33</v>
      </c>
      <c r="G103" s="6">
        <f>H103+I103+J103+K103+L103</f>
        <v>25220358.960000001</v>
      </c>
      <c r="H103" s="6">
        <f>4431660</f>
        <v>4431660</v>
      </c>
      <c r="I103" s="16">
        <f>5141996</f>
        <v>5141996</v>
      </c>
      <c r="J103" s="16">
        <f>5069922+76179.96</f>
        <v>5146101.96</v>
      </c>
      <c r="K103" s="16">
        <v>4925365</v>
      </c>
      <c r="L103" s="6">
        <v>5575236</v>
      </c>
      <c r="M103" s="59"/>
    </row>
    <row r="104" spans="1:13" ht="29.25" customHeight="1" thickBot="1">
      <c r="A104" s="68"/>
      <c r="B104" s="46"/>
      <c r="C104" s="68"/>
      <c r="D104" s="82"/>
      <c r="E104" s="68"/>
      <c r="F104" s="5" t="s">
        <v>9</v>
      </c>
      <c r="G104" s="6">
        <f>H104+I104+J104+K104+L104</f>
        <v>0</v>
      </c>
      <c r="H104" s="6">
        <v>0</v>
      </c>
      <c r="I104" s="16">
        <v>0</v>
      </c>
      <c r="J104" s="16">
        <v>0</v>
      </c>
      <c r="K104" s="16">
        <v>0</v>
      </c>
      <c r="L104" s="6">
        <v>0</v>
      </c>
      <c r="M104" s="60"/>
    </row>
    <row r="105" spans="1:13" s="11" customFormat="1" ht="27" thickBot="1">
      <c r="A105" s="47"/>
      <c r="B105" s="77" t="s">
        <v>29</v>
      </c>
      <c r="C105" s="47"/>
      <c r="D105" s="47"/>
      <c r="E105" s="47"/>
      <c r="F105" s="9" t="s">
        <v>6</v>
      </c>
      <c r="G105" s="25">
        <f t="shared" ref="G105:J105" si="7">G92+G86+G80+G73+G67+G61+G55+G49+G43+G99+G37+G8+G28+G16+G22</f>
        <v>443226650.43999994</v>
      </c>
      <c r="H105" s="25">
        <f t="shared" si="7"/>
        <v>57251390</v>
      </c>
      <c r="I105" s="25">
        <f t="shared" si="7"/>
        <v>57462499</v>
      </c>
      <c r="J105" s="25">
        <f t="shared" si="7"/>
        <v>88858286.189999998</v>
      </c>
      <c r="K105" s="25">
        <f t="shared" ref="K105:L105" si="8">K92+K86+K80+K73+K67+K61+K55+K49+K43+K99+K37+K8+K28+K16+K22</f>
        <v>106957943.25</v>
      </c>
      <c r="L105" s="25">
        <f t="shared" si="8"/>
        <v>132696532</v>
      </c>
      <c r="M105" s="74"/>
    </row>
    <row r="106" spans="1:13" s="11" customFormat="1" ht="16.2" thickBot="1">
      <c r="A106" s="48"/>
      <c r="B106" s="78"/>
      <c r="C106" s="48"/>
      <c r="D106" s="48"/>
      <c r="E106" s="48"/>
      <c r="F106" s="9" t="s">
        <v>7</v>
      </c>
      <c r="G106" s="10"/>
      <c r="H106" s="10"/>
      <c r="I106" s="10"/>
      <c r="J106" s="25"/>
      <c r="K106" s="25"/>
      <c r="L106" s="10"/>
      <c r="M106" s="75"/>
    </row>
    <row r="107" spans="1:13" s="11" customFormat="1" ht="27" thickBot="1">
      <c r="A107" s="48"/>
      <c r="B107" s="78"/>
      <c r="C107" s="48"/>
      <c r="D107" s="48"/>
      <c r="E107" s="48"/>
      <c r="F107" s="9" t="s">
        <v>47</v>
      </c>
      <c r="G107" s="25">
        <f t="shared" ref="G107:J107" si="9">G94+G88+G82+G75+G69+G63+G57+G51+G45+G101+G39+G10+G30+G18+G24</f>
        <v>801855</v>
      </c>
      <c r="H107" s="25">
        <f t="shared" si="9"/>
        <v>68870</v>
      </c>
      <c r="I107" s="25">
        <f t="shared" si="9"/>
        <v>116625</v>
      </c>
      <c r="J107" s="25">
        <f t="shared" si="9"/>
        <v>352100</v>
      </c>
      <c r="K107" s="25">
        <f>K94+K88+K82+K75+K69+K63+K57+K51+K45+K101+K39+K10+K30+K18+K24</f>
        <v>264260</v>
      </c>
      <c r="L107" s="25">
        <f>L94+L88+L82+L75+L69+L63+L57+L51+L45+L101+L39+L10+L30+L18+L24</f>
        <v>0</v>
      </c>
      <c r="M107" s="75"/>
    </row>
    <row r="108" spans="1:13" s="11" customFormat="1" ht="27" thickBot="1">
      <c r="A108" s="48"/>
      <c r="B108" s="78"/>
      <c r="C108" s="48"/>
      <c r="D108" s="48"/>
      <c r="E108" s="48"/>
      <c r="F108" s="9" t="s">
        <v>8</v>
      </c>
      <c r="G108" s="25">
        <f t="shared" ref="G108:L108" si="10">G95+G89+G83+G76+G70+G64+G58+G52+G46+G102+G40+G11+G31+G19+G25</f>
        <v>33769462</v>
      </c>
      <c r="H108" s="25">
        <f t="shared" si="10"/>
        <v>339100</v>
      </c>
      <c r="I108" s="25">
        <f t="shared" si="10"/>
        <v>282800</v>
      </c>
      <c r="J108" s="25">
        <f t="shared" si="10"/>
        <v>1960000</v>
      </c>
      <c r="K108" s="25">
        <f t="shared" si="10"/>
        <v>24861361</v>
      </c>
      <c r="L108" s="25">
        <f t="shared" si="10"/>
        <v>6326201</v>
      </c>
      <c r="M108" s="75"/>
    </row>
    <row r="109" spans="1:13" s="11" customFormat="1" ht="27" thickBot="1">
      <c r="A109" s="48"/>
      <c r="B109" s="78"/>
      <c r="C109" s="48"/>
      <c r="D109" s="48"/>
      <c r="E109" s="48"/>
      <c r="F109" s="9" t="s">
        <v>33</v>
      </c>
      <c r="G109" s="25">
        <f t="shared" ref="G109:L109" si="11">G96+G90+G84+G77+G71+G65+G59+G53+G47+G103+G41+G12+G32+G20+G26</f>
        <v>405614213.43999994</v>
      </c>
      <c r="H109" s="25">
        <f t="shared" si="11"/>
        <v>56243420</v>
      </c>
      <c r="I109" s="25">
        <f t="shared" si="11"/>
        <v>56476954</v>
      </c>
      <c r="J109" s="25">
        <f t="shared" si="11"/>
        <v>85946186.189999998</v>
      </c>
      <c r="K109" s="25">
        <f t="shared" si="11"/>
        <v>81232322.25</v>
      </c>
      <c r="L109" s="25">
        <f t="shared" si="11"/>
        <v>125715331</v>
      </c>
      <c r="M109" s="75"/>
    </row>
    <row r="110" spans="1:13" s="11" customFormat="1" ht="40.200000000000003" thickBot="1">
      <c r="A110" s="49"/>
      <c r="B110" s="79"/>
      <c r="C110" s="49"/>
      <c r="D110" s="49"/>
      <c r="E110" s="49"/>
      <c r="F110" s="9" t="s">
        <v>9</v>
      </c>
      <c r="G110" s="10">
        <f>G97+G91+G85+G78+G72+G66+G60+G54+G48+G104+G42+G13+G33</f>
        <v>3041120</v>
      </c>
      <c r="H110" s="10">
        <f>H97+H91+H85+H78+H72+H66+H60+H54+H48+H104+H42+H13+H33</f>
        <v>600000</v>
      </c>
      <c r="I110" s="10">
        <f>I97+I91+I85+I78+I72+I66+I60+I54+I48+I104+I42+I13+I33</f>
        <v>586120</v>
      </c>
      <c r="J110" s="10">
        <f>J97+J91+J85+J78+J72+J66+J60+J54+J48+J104+J42+J13+J33</f>
        <v>600000</v>
      </c>
      <c r="K110" s="25">
        <f t="shared" ref="K110" si="12">K97+K91+K85+K78+K72+K66+K60+K54+K48+K104+K42+K13+K33+K21+K27</f>
        <v>600000</v>
      </c>
      <c r="L110" s="10">
        <f>L97+L91+L85+L78+L72+L66+L60+L54+L48+L104+L42+L13+L33</f>
        <v>655000</v>
      </c>
      <c r="M110" s="76"/>
    </row>
    <row r="111" spans="1:13">
      <c r="G111" s="17"/>
    </row>
    <row r="112" spans="1:13">
      <c r="H112" s="17"/>
      <c r="I112" s="17"/>
      <c r="J112" s="26">
        <f>J108+J109+J107</f>
        <v>88258286.189999998</v>
      </c>
      <c r="K112" s="26">
        <f>K108+K109+K107</f>
        <v>106357943.25</v>
      </c>
      <c r="L112" s="17">
        <f>SUM(H107:L110)</f>
        <v>443226650.44</v>
      </c>
    </row>
    <row r="113" spans="9:12">
      <c r="I113" s="17"/>
      <c r="J113" s="29">
        <v>88258286.189999998</v>
      </c>
      <c r="K113" s="26">
        <v>106357943.25</v>
      </c>
      <c r="L113" t="b">
        <f>L112=G105</f>
        <v>1</v>
      </c>
    </row>
    <row r="114" spans="9:12">
      <c r="J114" s="26">
        <f>J112-J113</f>
        <v>0</v>
      </c>
      <c r="K114" s="26">
        <f>K113-K112</f>
        <v>0</v>
      </c>
    </row>
    <row r="115" spans="9:12">
      <c r="I115" s="17"/>
    </row>
  </sheetData>
  <mergeCells count="102">
    <mergeCell ref="M22:M27"/>
    <mergeCell ref="A22:A27"/>
    <mergeCell ref="B22:B27"/>
    <mergeCell ref="C22:C27"/>
    <mergeCell ref="D22:D27"/>
    <mergeCell ref="E22:E27"/>
    <mergeCell ref="M16:M21"/>
    <mergeCell ref="A16:A21"/>
    <mergeCell ref="B16:B21"/>
    <mergeCell ref="C16:C21"/>
    <mergeCell ref="D16:D21"/>
    <mergeCell ref="E16:E21"/>
    <mergeCell ref="J1:M1"/>
    <mergeCell ref="M43:M48"/>
    <mergeCell ref="A36:M36"/>
    <mergeCell ref="A86:A91"/>
    <mergeCell ref="B86:B91"/>
    <mergeCell ref="C86:C91"/>
    <mergeCell ref="E80:E85"/>
    <mergeCell ref="A37:A42"/>
    <mergeCell ref="B37:B42"/>
    <mergeCell ref="E43:E48"/>
    <mergeCell ref="A43:A48"/>
    <mergeCell ref="B80:B85"/>
    <mergeCell ref="A49:A54"/>
    <mergeCell ref="B49:B54"/>
    <mergeCell ref="B61:B66"/>
    <mergeCell ref="M49:M54"/>
    <mergeCell ref="A55:A60"/>
    <mergeCell ref="C49:C54"/>
    <mergeCell ref="D67:D72"/>
    <mergeCell ref="D55:D60"/>
    <mergeCell ref="D61:D66"/>
    <mergeCell ref="E49:E54"/>
    <mergeCell ref="A67:A72"/>
    <mergeCell ref="A2:M2"/>
    <mergeCell ref="M105:M110"/>
    <mergeCell ref="M86:M91"/>
    <mergeCell ref="B105:B110"/>
    <mergeCell ref="C105:C110"/>
    <mergeCell ref="E105:E110"/>
    <mergeCell ref="D92:D97"/>
    <mergeCell ref="M92:M97"/>
    <mergeCell ref="B92:B97"/>
    <mergeCell ref="C92:C97"/>
    <mergeCell ref="E92:E97"/>
    <mergeCell ref="D105:D110"/>
    <mergeCell ref="M99:M104"/>
    <mergeCell ref="C99:C104"/>
    <mergeCell ref="E99:E104"/>
    <mergeCell ref="D86:D91"/>
    <mergeCell ref="D99:D104"/>
    <mergeCell ref="A92:A97"/>
    <mergeCell ref="E28:E35"/>
    <mergeCell ref="D28:D35"/>
    <mergeCell ref="D37:D42"/>
    <mergeCell ref="D43:D48"/>
    <mergeCell ref="B28:B35"/>
    <mergeCell ref="E37:E42"/>
    <mergeCell ref="C43:C48"/>
    <mergeCell ref="E86:E91"/>
    <mergeCell ref="A61:A66"/>
    <mergeCell ref="E61:E66"/>
    <mergeCell ref="B73:B78"/>
    <mergeCell ref="E55:E60"/>
    <mergeCell ref="D49:D54"/>
    <mergeCell ref="E67:E72"/>
    <mergeCell ref="C73:C78"/>
    <mergeCell ref="E73:E78"/>
    <mergeCell ref="A105:A110"/>
    <mergeCell ref="A6:M7"/>
    <mergeCell ref="B67:B72"/>
    <mergeCell ref="A98:M98"/>
    <mergeCell ref="M37:M42"/>
    <mergeCell ref="C37:C42"/>
    <mergeCell ref="A80:A85"/>
    <mergeCell ref="A28:A35"/>
    <mergeCell ref="C28:C35"/>
    <mergeCell ref="M28:M35"/>
    <mergeCell ref="M8:M15"/>
    <mergeCell ref="A8:A15"/>
    <mergeCell ref="A99:A104"/>
    <mergeCell ref="B99:B104"/>
    <mergeCell ref="M80:M85"/>
    <mergeCell ref="B8:B15"/>
    <mergeCell ref="C8:C15"/>
    <mergeCell ref="E8:E15"/>
    <mergeCell ref="B43:B48"/>
    <mergeCell ref="D8:D15"/>
    <mergeCell ref="D80:D85"/>
    <mergeCell ref="A79:M79"/>
    <mergeCell ref="B55:B60"/>
    <mergeCell ref="M67:M72"/>
    <mergeCell ref="M73:M78"/>
    <mergeCell ref="M61:M66"/>
    <mergeCell ref="M55:M60"/>
    <mergeCell ref="C67:C72"/>
    <mergeCell ref="C55:C60"/>
    <mergeCell ref="D73:D78"/>
    <mergeCell ref="C80:C85"/>
    <mergeCell ref="C61:C66"/>
    <mergeCell ref="A73:A78"/>
  </mergeCells>
  <phoneticPr fontId="5" type="noConversion"/>
  <pageMargins left="0.59" right="0.31496062992125984" top="0.78740157480314965" bottom="0.59055118110236227" header="0.94488188976377963" footer="0.51181102362204722"/>
  <pageSetup paperSize="9" scale="55" orientation="landscape" r:id="rId1"/>
  <headerFooter alignWithMargins="0"/>
  <rowBreaks count="3" manualBreakCount="3">
    <brk id="35" max="12" man="1"/>
    <brk id="66" max="12" man="1"/>
    <brk id="91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5"/>
  <sheetViews>
    <sheetView tabSelected="1" view="pageBreakPreview" zoomScale="75" zoomScaleSheetLayoutView="75" workbookViewId="0">
      <pane xSplit="6" ySplit="7" topLeftCell="G110" activePane="bottomRight" state="frozen"/>
      <selection pane="topRight" activeCell="G1" sqref="G1"/>
      <selection pane="bottomLeft" activeCell="A8" sqref="A8"/>
      <selection pane="bottomRight" activeCell="L27" sqref="L27"/>
    </sheetView>
  </sheetViews>
  <sheetFormatPr defaultRowHeight="13.2"/>
  <cols>
    <col min="2" max="2" width="31.109375" customWidth="1"/>
    <col min="3" max="4" width="17" customWidth="1"/>
    <col min="5" max="5" width="9.6640625" customWidth="1"/>
    <col min="6" max="6" width="13.109375" customWidth="1"/>
    <col min="7" max="9" width="17.44140625" customWidth="1"/>
    <col min="10" max="11" width="17.44140625" style="8" customWidth="1"/>
    <col min="12" max="12" width="17.44140625" customWidth="1"/>
    <col min="13" max="13" width="40.88671875" customWidth="1"/>
  </cols>
  <sheetData>
    <row r="1" spans="1:13" ht="79.2" customHeight="1">
      <c r="A1" s="1"/>
      <c r="B1" s="7"/>
      <c r="C1" s="7"/>
      <c r="D1" s="7"/>
      <c r="E1" s="7"/>
      <c r="F1" s="7"/>
      <c r="G1" s="7"/>
      <c r="H1" s="7"/>
      <c r="I1" s="7"/>
      <c r="J1" s="83" t="s">
        <v>108</v>
      </c>
      <c r="K1" s="84"/>
      <c r="L1" s="84"/>
      <c r="M1" s="84"/>
    </row>
    <row r="2" spans="1:13" ht="17.399999999999999">
      <c r="A2" s="91" t="s">
        <v>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6.2" thickBot="1">
      <c r="A3" s="2"/>
      <c r="B3" s="7"/>
      <c r="C3" s="7"/>
      <c r="D3" s="7"/>
      <c r="E3" s="7"/>
      <c r="F3" s="7"/>
      <c r="G3" s="7"/>
      <c r="H3" s="7"/>
      <c r="I3" s="7"/>
      <c r="J3" s="22"/>
      <c r="K3" s="22"/>
      <c r="L3" s="7"/>
      <c r="M3" s="28" t="s">
        <v>75</v>
      </c>
    </row>
    <row r="4" spans="1:13" ht="40.200000000000003" thickBot="1">
      <c r="A4" s="19" t="s">
        <v>0</v>
      </c>
      <c r="B4" s="19" t="s">
        <v>1</v>
      </c>
      <c r="C4" s="19" t="s">
        <v>60</v>
      </c>
      <c r="D4" s="19" t="s">
        <v>61</v>
      </c>
      <c r="E4" s="19" t="s">
        <v>62</v>
      </c>
      <c r="F4" s="19" t="s">
        <v>2</v>
      </c>
      <c r="G4" s="18" t="s">
        <v>4</v>
      </c>
      <c r="H4" s="18">
        <v>2014</v>
      </c>
      <c r="I4" s="18">
        <v>2015</v>
      </c>
      <c r="J4" s="23">
        <v>2016</v>
      </c>
      <c r="K4" s="23">
        <v>2017</v>
      </c>
      <c r="L4" s="18">
        <v>2018</v>
      </c>
      <c r="M4" s="19" t="s">
        <v>3</v>
      </c>
    </row>
    <row r="5" spans="1:13" ht="13.8" thickBot="1">
      <c r="A5" s="37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24">
        <v>10</v>
      </c>
      <c r="K5" s="24">
        <v>11</v>
      </c>
      <c r="L5" s="4">
        <v>12</v>
      </c>
      <c r="M5" s="4">
        <v>13</v>
      </c>
    </row>
    <row r="6" spans="1:13">
      <c r="A6" s="50" t="s">
        <v>41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24.75" customHeight="1" thickBot="1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s="13" customFormat="1" ht="26.25" customHeight="1" thickBot="1">
      <c r="A8" s="44" t="s">
        <v>5</v>
      </c>
      <c r="B8" s="44" t="s">
        <v>38</v>
      </c>
      <c r="C8" s="44" t="s">
        <v>63</v>
      </c>
      <c r="D8" s="44" t="s">
        <v>94</v>
      </c>
      <c r="E8" s="44" t="s">
        <v>28</v>
      </c>
      <c r="F8" s="14" t="s">
        <v>6</v>
      </c>
      <c r="G8" s="12">
        <f>H8+I8+J8+K8+L8</f>
        <v>339333078.01999998</v>
      </c>
      <c r="H8" s="12">
        <f>H11+H12+H15</f>
        <v>51209010</v>
      </c>
      <c r="I8" s="12">
        <f t="shared" ref="I8:K8" si="0">I11+I12+I15</f>
        <v>50643933</v>
      </c>
      <c r="J8" s="12">
        <f t="shared" si="0"/>
        <v>79338513.020000011</v>
      </c>
      <c r="K8" s="15">
        <f t="shared" si="0"/>
        <v>72808053</v>
      </c>
      <c r="L8" s="12">
        <f>L11+L12+L15</f>
        <v>85333569</v>
      </c>
      <c r="M8" s="58" t="s">
        <v>49</v>
      </c>
    </row>
    <row r="9" spans="1:13" s="13" customFormat="1" ht="14.4" thickBot="1">
      <c r="A9" s="45"/>
      <c r="B9" s="45"/>
      <c r="C9" s="64"/>
      <c r="D9" s="64"/>
      <c r="E9" s="45"/>
      <c r="F9" s="14" t="s">
        <v>7</v>
      </c>
      <c r="G9" s="12"/>
      <c r="H9" s="12"/>
      <c r="I9" s="12"/>
      <c r="J9" s="15"/>
      <c r="K9" s="15"/>
      <c r="L9" s="12"/>
      <c r="M9" s="59"/>
    </row>
    <row r="10" spans="1:13" s="13" customFormat="1" ht="27" customHeight="1" thickBot="1">
      <c r="A10" s="45"/>
      <c r="B10" s="45"/>
      <c r="C10" s="64"/>
      <c r="D10" s="64"/>
      <c r="E10" s="45"/>
      <c r="F10" s="14" t="s">
        <v>47</v>
      </c>
      <c r="G10" s="6">
        <v>0</v>
      </c>
      <c r="H10" s="6">
        <v>0</v>
      </c>
      <c r="I10" s="6">
        <v>0</v>
      </c>
      <c r="J10" s="16">
        <v>0</v>
      </c>
      <c r="K10" s="16">
        <v>0</v>
      </c>
      <c r="L10" s="6">
        <v>0</v>
      </c>
      <c r="M10" s="59"/>
    </row>
    <row r="11" spans="1:13" s="13" customFormat="1" ht="24.6" thickBot="1">
      <c r="A11" s="45"/>
      <c r="B11" s="45"/>
      <c r="C11" s="64"/>
      <c r="D11" s="64"/>
      <c r="E11" s="45"/>
      <c r="F11" s="14" t="s">
        <v>8</v>
      </c>
      <c r="G11" s="12">
        <f>H11+I11+J11+K11+L11</f>
        <v>0</v>
      </c>
      <c r="H11" s="12">
        <v>0</v>
      </c>
      <c r="I11" s="12">
        <v>0</v>
      </c>
      <c r="J11" s="15">
        <v>0</v>
      </c>
      <c r="K11" s="15">
        <v>0</v>
      </c>
      <c r="L11" s="12">
        <v>0</v>
      </c>
      <c r="M11" s="59"/>
    </row>
    <row r="12" spans="1:13" s="13" customFormat="1" ht="24.6" thickBot="1">
      <c r="A12" s="45"/>
      <c r="B12" s="45"/>
      <c r="C12" s="64"/>
      <c r="D12" s="64"/>
      <c r="E12" s="45"/>
      <c r="F12" s="14" t="s">
        <v>33</v>
      </c>
      <c r="G12" s="12">
        <f>H12+I12+J12+K12+L12</f>
        <v>339333078.01999998</v>
      </c>
      <c r="H12" s="12">
        <v>51209010</v>
      </c>
      <c r="I12" s="12">
        <f>50811198-88125-79140</f>
        <v>50643933</v>
      </c>
      <c r="J12" s="15">
        <f>(12909250+39863217.02+4748997+22130809)-313760</f>
        <v>79338513.020000011</v>
      </c>
      <c r="K12" s="15">
        <v>72808053</v>
      </c>
      <c r="L12" s="12">
        <v>85333569</v>
      </c>
      <c r="M12" s="59"/>
    </row>
    <row r="13" spans="1:13" s="13" customFormat="1" ht="14.4" thickBot="1">
      <c r="A13" s="45"/>
      <c r="B13" s="45"/>
      <c r="C13" s="64"/>
      <c r="D13" s="64"/>
      <c r="E13" s="45"/>
      <c r="F13" s="14" t="s">
        <v>7</v>
      </c>
      <c r="G13" s="12"/>
      <c r="H13" s="12"/>
      <c r="I13" s="12"/>
      <c r="J13" s="15"/>
      <c r="K13" s="15"/>
      <c r="L13" s="12"/>
      <c r="M13" s="59"/>
    </row>
    <row r="14" spans="1:13" s="13" customFormat="1" ht="24.6" thickBot="1">
      <c r="A14" s="45"/>
      <c r="B14" s="45"/>
      <c r="C14" s="64"/>
      <c r="D14" s="64"/>
      <c r="E14" s="45"/>
      <c r="F14" s="14" t="s">
        <v>39</v>
      </c>
      <c r="G14" s="12">
        <f>SUM(H14:L14)</f>
        <v>66914585.909999996</v>
      </c>
      <c r="H14" s="12">
        <v>11924300</v>
      </c>
      <c r="I14" s="12">
        <v>12712034</v>
      </c>
      <c r="J14" s="15">
        <v>11451647.91</v>
      </c>
      <c r="K14" s="15">
        <f>13507221-70612-10000+1195410</f>
        <v>14622019</v>
      </c>
      <c r="L14" s="12">
        <v>16204585</v>
      </c>
      <c r="M14" s="59"/>
    </row>
    <row r="15" spans="1:13" s="13" customFormat="1" ht="26.25" customHeight="1" thickBot="1">
      <c r="A15" s="46"/>
      <c r="B15" s="46"/>
      <c r="C15" s="65"/>
      <c r="D15" s="65"/>
      <c r="E15" s="46"/>
      <c r="F15" s="14" t="s">
        <v>9</v>
      </c>
      <c r="G15" s="12">
        <f>H15+I15+J15+K15+L15</f>
        <v>0</v>
      </c>
      <c r="H15" s="12">
        <v>0</v>
      </c>
      <c r="I15" s="12">
        <v>0</v>
      </c>
      <c r="J15" s="15">
        <v>0</v>
      </c>
      <c r="K15" s="15">
        <v>0</v>
      </c>
      <c r="L15" s="12">
        <v>0</v>
      </c>
      <c r="M15" s="60"/>
    </row>
    <row r="16" spans="1:13" s="13" customFormat="1" ht="26.25" customHeight="1" thickBot="1">
      <c r="A16" s="44" t="s">
        <v>23</v>
      </c>
      <c r="B16" s="44" t="s">
        <v>85</v>
      </c>
      <c r="C16" s="44" t="s">
        <v>63</v>
      </c>
      <c r="D16" s="44" t="s">
        <v>94</v>
      </c>
      <c r="E16" s="44" t="s">
        <v>28</v>
      </c>
      <c r="F16" s="14" t="s">
        <v>6</v>
      </c>
      <c r="G16" s="12">
        <f>H16+I16+J16+K16+L16</f>
        <v>34878722</v>
      </c>
      <c r="H16" s="12">
        <f>H19+H20+H21</f>
        <v>0</v>
      </c>
      <c r="I16" s="12">
        <f>I19+I20+I21</f>
        <v>0</v>
      </c>
      <c r="J16" s="12">
        <f>J19+J20+J21</f>
        <v>0</v>
      </c>
      <c r="K16" s="15">
        <f>K19+K20+K21</f>
        <v>17811022</v>
      </c>
      <c r="L16" s="12">
        <f>L19+L20+L21</f>
        <v>17067700</v>
      </c>
      <c r="M16" s="58" t="s">
        <v>90</v>
      </c>
    </row>
    <row r="17" spans="1:13" s="13" customFormat="1" ht="14.4" thickBot="1">
      <c r="A17" s="45"/>
      <c r="B17" s="45"/>
      <c r="C17" s="64"/>
      <c r="D17" s="64"/>
      <c r="E17" s="45"/>
      <c r="F17" s="14" t="s">
        <v>7</v>
      </c>
      <c r="G17" s="12"/>
      <c r="H17" s="12"/>
      <c r="I17" s="12"/>
      <c r="J17" s="15"/>
      <c r="K17" s="15"/>
      <c r="L17" s="12"/>
      <c r="M17" s="59"/>
    </row>
    <row r="18" spans="1:13" s="13" customFormat="1" ht="27" customHeight="1" thickBot="1">
      <c r="A18" s="45"/>
      <c r="B18" s="45"/>
      <c r="C18" s="64"/>
      <c r="D18" s="64"/>
      <c r="E18" s="45"/>
      <c r="F18" s="14" t="s">
        <v>47</v>
      </c>
      <c r="G18" s="6">
        <v>0</v>
      </c>
      <c r="H18" s="6">
        <v>0</v>
      </c>
      <c r="I18" s="6">
        <v>0</v>
      </c>
      <c r="J18" s="16">
        <v>0</v>
      </c>
      <c r="K18" s="16">
        <v>0</v>
      </c>
      <c r="L18" s="6">
        <v>0</v>
      </c>
      <c r="M18" s="59"/>
    </row>
    <row r="19" spans="1:13" s="13" customFormat="1" ht="24.6" thickBot="1">
      <c r="A19" s="45"/>
      <c r="B19" s="45"/>
      <c r="C19" s="64"/>
      <c r="D19" s="64"/>
      <c r="E19" s="45"/>
      <c r="F19" s="14" t="s">
        <v>8</v>
      </c>
      <c r="G19" s="12">
        <f>H19+I19+J19+K19+L19</f>
        <v>33305800</v>
      </c>
      <c r="H19" s="12">
        <v>0</v>
      </c>
      <c r="I19" s="12">
        <v>0</v>
      </c>
      <c r="J19" s="15">
        <v>0</v>
      </c>
      <c r="K19" s="15">
        <f>17674000</f>
        <v>17674000</v>
      </c>
      <c r="L19" s="12">
        <v>15631800</v>
      </c>
      <c r="M19" s="59"/>
    </row>
    <row r="20" spans="1:13" s="13" customFormat="1" ht="24.6" thickBot="1">
      <c r="A20" s="45"/>
      <c r="B20" s="45"/>
      <c r="C20" s="64"/>
      <c r="D20" s="64"/>
      <c r="E20" s="45"/>
      <c r="F20" s="14" t="s">
        <v>33</v>
      </c>
      <c r="G20" s="12">
        <f>H20+I20+J20+K20+L20</f>
        <v>1572922</v>
      </c>
      <c r="H20" s="12">
        <v>0</v>
      </c>
      <c r="I20" s="12">
        <v>0</v>
      </c>
      <c r="J20" s="15">
        <v>0</v>
      </c>
      <c r="K20" s="15">
        <f>137022</f>
        <v>137022</v>
      </c>
      <c r="L20" s="12">
        <v>1435900</v>
      </c>
      <c r="M20" s="59"/>
    </row>
    <row r="21" spans="1:13" s="13" customFormat="1" ht="48" customHeight="1" thickBot="1">
      <c r="A21" s="46"/>
      <c r="B21" s="46"/>
      <c r="C21" s="65"/>
      <c r="D21" s="65"/>
      <c r="E21" s="46"/>
      <c r="F21" s="14" t="s">
        <v>9</v>
      </c>
      <c r="G21" s="12">
        <f>H21+I21+J21+K21+L21</f>
        <v>0</v>
      </c>
      <c r="H21" s="12">
        <v>0</v>
      </c>
      <c r="I21" s="12">
        <v>0</v>
      </c>
      <c r="J21" s="15">
        <v>0</v>
      </c>
      <c r="K21" s="15">
        <v>0</v>
      </c>
      <c r="L21" s="12">
        <v>0</v>
      </c>
      <c r="M21" s="60"/>
    </row>
    <row r="22" spans="1:13" s="34" customFormat="1" ht="26.25" customHeight="1" thickBot="1">
      <c r="A22" s="92" t="s">
        <v>10</v>
      </c>
      <c r="B22" s="92" t="s">
        <v>92</v>
      </c>
      <c r="C22" s="92" t="s">
        <v>63</v>
      </c>
      <c r="D22" s="92" t="s">
        <v>94</v>
      </c>
      <c r="E22" s="92" t="s">
        <v>28</v>
      </c>
      <c r="F22" s="33" t="s">
        <v>6</v>
      </c>
      <c r="G22" s="15">
        <f>H22+I22+J22+K22+L22</f>
        <v>5831041</v>
      </c>
      <c r="H22" s="15">
        <f>H25+H26+H27</f>
        <v>0</v>
      </c>
      <c r="I22" s="15">
        <f>I25+I26+I27</f>
        <v>0</v>
      </c>
      <c r="J22" s="15">
        <f>J25+J26+J27</f>
        <v>0</v>
      </c>
      <c r="K22" s="15">
        <f>K25+K26+K27</f>
        <v>4511341</v>
      </c>
      <c r="L22" s="15">
        <f>L25+L26+L27</f>
        <v>1319700</v>
      </c>
      <c r="M22" s="58" t="s">
        <v>91</v>
      </c>
    </row>
    <row r="23" spans="1:13" s="34" customFormat="1" ht="14.4" thickBot="1">
      <c r="A23" s="93"/>
      <c r="B23" s="93"/>
      <c r="C23" s="95"/>
      <c r="D23" s="95"/>
      <c r="E23" s="93"/>
      <c r="F23" s="33" t="s">
        <v>7</v>
      </c>
      <c r="G23" s="15"/>
      <c r="H23" s="15"/>
      <c r="I23" s="15"/>
      <c r="J23" s="15"/>
      <c r="K23" s="15"/>
      <c r="L23" s="15"/>
      <c r="M23" s="59"/>
    </row>
    <row r="24" spans="1:13" s="34" customFormat="1" ht="27" customHeight="1" thickBot="1">
      <c r="A24" s="93"/>
      <c r="B24" s="93"/>
      <c r="C24" s="95"/>
      <c r="D24" s="95"/>
      <c r="E24" s="93"/>
      <c r="F24" s="33" t="s">
        <v>47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59"/>
    </row>
    <row r="25" spans="1:13" s="34" customFormat="1" ht="24.6" thickBot="1">
      <c r="A25" s="93"/>
      <c r="B25" s="93"/>
      <c r="C25" s="95"/>
      <c r="D25" s="95"/>
      <c r="E25" s="93"/>
      <c r="F25" s="33" t="s">
        <v>8</v>
      </c>
      <c r="G25" s="15">
        <f>H25+I25+J25+K25+L25</f>
        <v>3256431</v>
      </c>
      <c r="H25" s="15">
        <v>0</v>
      </c>
      <c r="I25" s="15">
        <v>0</v>
      </c>
      <c r="J25" s="15">
        <v>0</v>
      </c>
      <c r="K25" s="15">
        <f>2706831</f>
        <v>2706831</v>
      </c>
      <c r="L25" s="15">
        <v>549600</v>
      </c>
      <c r="M25" s="59"/>
    </row>
    <row r="26" spans="1:13" s="34" customFormat="1" ht="24.6" thickBot="1">
      <c r="A26" s="93"/>
      <c r="B26" s="93"/>
      <c r="C26" s="95"/>
      <c r="D26" s="95"/>
      <c r="E26" s="93"/>
      <c r="F26" s="33" t="s">
        <v>33</v>
      </c>
      <c r="G26" s="15">
        <f>H26+I26+J26+K26+L26</f>
        <v>2574610</v>
      </c>
      <c r="H26" s="15">
        <v>0</v>
      </c>
      <c r="I26" s="15">
        <v>0</v>
      </c>
      <c r="J26" s="15">
        <v>0</v>
      </c>
      <c r="K26" s="15">
        <f>1804510</f>
        <v>1804510</v>
      </c>
      <c r="L26" s="15">
        <f>1203000-432900</f>
        <v>770100</v>
      </c>
      <c r="M26" s="59"/>
    </row>
    <row r="27" spans="1:13" s="34" customFormat="1" ht="53.4" customHeight="1" thickBot="1">
      <c r="A27" s="94"/>
      <c r="B27" s="94"/>
      <c r="C27" s="96"/>
      <c r="D27" s="96"/>
      <c r="E27" s="94"/>
      <c r="F27" s="33" t="s">
        <v>9</v>
      </c>
      <c r="G27" s="15">
        <f>H27+I27+J27+K27+L27</f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60"/>
    </row>
    <row r="28" spans="1:13" s="13" customFormat="1" ht="26.25" customHeight="1" thickBot="1">
      <c r="A28" s="44" t="s">
        <v>11</v>
      </c>
      <c r="B28" s="44" t="s">
        <v>42</v>
      </c>
      <c r="C28" s="44" t="s">
        <v>63</v>
      </c>
      <c r="D28" s="44" t="s">
        <v>94</v>
      </c>
      <c r="E28" s="44" t="s">
        <v>28</v>
      </c>
      <c r="F28" s="14" t="s">
        <v>6</v>
      </c>
      <c r="G28" s="12">
        <f>H28+I28+J28+K28+L28</f>
        <v>8310351.46</v>
      </c>
      <c r="H28" s="15">
        <f>H31+H32+H35+H30</f>
        <v>233880</v>
      </c>
      <c r="I28" s="15">
        <f t="shared" ref="I28:L28" si="1">I31+I32+I35+I30</f>
        <v>302900</v>
      </c>
      <c r="J28" s="15">
        <f t="shared" si="1"/>
        <v>2690141.21</v>
      </c>
      <c r="K28" s="15">
        <f t="shared" si="1"/>
        <v>2356372.25</v>
      </c>
      <c r="L28" s="15">
        <f t="shared" si="1"/>
        <v>2727058</v>
      </c>
      <c r="M28" s="58" t="s">
        <v>105</v>
      </c>
    </row>
    <row r="29" spans="1:13" s="13" customFormat="1" ht="14.4" thickBot="1">
      <c r="A29" s="45"/>
      <c r="B29" s="45"/>
      <c r="C29" s="64"/>
      <c r="D29" s="64"/>
      <c r="E29" s="45"/>
      <c r="F29" s="14" t="s">
        <v>7</v>
      </c>
      <c r="G29" s="12"/>
      <c r="H29" s="12"/>
      <c r="I29" s="12"/>
      <c r="J29" s="15"/>
      <c r="K29" s="15"/>
      <c r="L29" s="12"/>
      <c r="M29" s="59"/>
    </row>
    <row r="30" spans="1:13" s="13" customFormat="1" ht="26.25" customHeight="1" thickBot="1">
      <c r="A30" s="45"/>
      <c r="B30" s="45"/>
      <c r="C30" s="64"/>
      <c r="D30" s="64"/>
      <c r="E30" s="45"/>
      <c r="F30" s="14" t="s">
        <v>47</v>
      </c>
      <c r="G30" s="6">
        <f>SUM(H30:L30)</f>
        <v>100000</v>
      </c>
      <c r="H30" s="6">
        <v>0</v>
      </c>
      <c r="I30" s="6">
        <v>0</v>
      </c>
      <c r="J30" s="16">
        <v>100000</v>
      </c>
      <c r="K30" s="16">
        <v>0</v>
      </c>
      <c r="L30" s="6">
        <v>0</v>
      </c>
      <c r="M30" s="59"/>
    </row>
    <row r="31" spans="1:13" s="13" customFormat="1" ht="24.6" thickBot="1">
      <c r="A31" s="45"/>
      <c r="B31" s="45"/>
      <c r="C31" s="64"/>
      <c r="D31" s="64"/>
      <c r="E31" s="45"/>
      <c r="F31" s="14" t="s">
        <v>8</v>
      </c>
      <c r="G31" s="12">
        <f>H31+I31+J31+K31+L31</f>
        <v>4258700</v>
      </c>
      <c r="H31" s="12">
        <v>0</v>
      </c>
      <c r="I31" s="12">
        <v>0</v>
      </c>
      <c r="J31" s="15">
        <f>60000+1070000+20000+110000+140000+60000</f>
        <v>1460000</v>
      </c>
      <c r="K31" s="15">
        <f>23700+935000+50000+230000</f>
        <v>1238700</v>
      </c>
      <c r="L31" s="12">
        <v>1560000</v>
      </c>
      <c r="M31" s="59"/>
    </row>
    <row r="32" spans="1:13" s="13" customFormat="1" ht="24.6" thickBot="1">
      <c r="A32" s="45"/>
      <c r="B32" s="45"/>
      <c r="C32" s="64"/>
      <c r="D32" s="64"/>
      <c r="E32" s="45"/>
      <c r="F32" s="14" t="s">
        <v>33</v>
      </c>
      <c r="G32" s="12">
        <f>H32+I32+J32+K32+L32</f>
        <v>3951651.46</v>
      </c>
      <c r="H32" s="12">
        <v>233880</v>
      </c>
      <c r="I32" s="12">
        <f>223760+79140</f>
        <v>302900</v>
      </c>
      <c r="J32" s="15">
        <f>770166+313760+46215.21</f>
        <v>1130141.21</v>
      </c>
      <c r="K32" s="15">
        <f>1111517.55-23700+10891.95+18962.75</f>
        <v>1117672.25</v>
      </c>
      <c r="L32" s="12">
        <v>1167058</v>
      </c>
      <c r="M32" s="59"/>
    </row>
    <row r="33" spans="1:13" s="13" customFormat="1" ht="14.4" thickBot="1">
      <c r="A33" s="45"/>
      <c r="B33" s="45"/>
      <c r="C33" s="64"/>
      <c r="D33" s="64"/>
      <c r="E33" s="45"/>
      <c r="F33" s="14" t="s">
        <v>7</v>
      </c>
      <c r="G33" s="12"/>
      <c r="H33" s="12"/>
      <c r="I33" s="12"/>
      <c r="J33" s="15"/>
      <c r="K33" s="15"/>
      <c r="L33" s="12"/>
      <c r="M33" s="59"/>
    </row>
    <row r="34" spans="1:13" s="13" customFormat="1" ht="24.6" thickBot="1">
      <c r="A34" s="45"/>
      <c r="B34" s="45"/>
      <c r="C34" s="64"/>
      <c r="D34" s="64"/>
      <c r="E34" s="45"/>
      <c r="F34" s="14" t="s">
        <v>39</v>
      </c>
      <c r="G34" s="12">
        <f>SUM(H34:L34)</f>
        <v>2777922.8</v>
      </c>
      <c r="H34" s="12">
        <v>83500</v>
      </c>
      <c r="I34" s="12">
        <v>77600</v>
      </c>
      <c r="J34" s="15">
        <v>1257600</v>
      </c>
      <c r="K34" s="15">
        <f>935000+70612+3305.8+230000</f>
        <v>1238917.8</v>
      </c>
      <c r="L34" s="12">
        <v>120305</v>
      </c>
      <c r="M34" s="59"/>
    </row>
    <row r="35" spans="1:13" s="13" customFormat="1" ht="26.25" customHeight="1" thickBot="1">
      <c r="A35" s="46"/>
      <c r="B35" s="46"/>
      <c r="C35" s="65"/>
      <c r="D35" s="65"/>
      <c r="E35" s="46"/>
      <c r="F35" s="14" t="s">
        <v>9</v>
      </c>
      <c r="G35" s="12">
        <f>H35+I35+J35+K35+L35</f>
        <v>0</v>
      </c>
      <c r="H35" s="12">
        <v>0</v>
      </c>
      <c r="I35" s="12">
        <v>0</v>
      </c>
      <c r="J35" s="15">
        <v>0</v>
      </c>
      <c r="K35" s="15">
        <v>0</v>
      </c>
      <c r="L35" s="12">
        <v>0</v>
      </c>
      <c r="M35" s="60"/>
    </row>
    <row r="36" spans="1:13" ht="48.75" customHeight="1" thickBot="1">
      <c r="A36" s="88" t="s">
        <v>44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0"/>
    </row>
    <row r="37" spans="1:13" s="13" customFormat="1" ht="24.6" thickBot="1">
      <c r="A37" s="44" t="s">
        <v>12</v>
      </c>
      <c r="B37" s="44" t="s">
        <v>43</v>
      </c>
      <c r="C37" s="61" t="s">
        <v>63</v>
      </c>
      <c r="D37" s="61" t="s">
        <v>95</v>
      </c>
      <c r="E37" s="44" t="s">
        <v>28</v>
      </c>
      <c r="F37" s="14" t="s">
        <v>6</v>
      </c>
      <c r="G37" s="12">
        <f>H37+I37+J37+K37+L37</f>
        <v>3700820</v>
      </c>
      <c r="H37" s="12">
        <f>H40+H41+H42+H39</f>
        <v>750000</v>
      </c>
      <c r="I37" s="12">
        <f t="shared" ref="I37:L37" si="2">I40+I41+I42+I39</f>
        <v>746120</v>
      </c>
      <c r="J37" s="12">
        <f t="shared" si="2"/>
        <v>1050000</v>
      </c>
      <c r="K37" s="15">
        <f t="shared" si="2"/>
        <v>673900</v>
      </c>
      <c r="L37" s="12">
        <f t="shared" si="2"/>
        <v>480800</v>
      </c>
      <c r="M37" s="58" t="s">
        <v>107</v>
      </c>
    </row>
    <row r="38" spans="1:13" s="13" customFormat="1" ht="14.4" thickBot="1">
      <c r="A38" s="45"/>
      <c r="B38" s="45"/>
      <c r="C38" s="62"/>
      <c r="D38" s="62"/>
      <c r="E38" s="45"/>
      <c r="F38" s="14" t="s">
        <v>7</v>
      </c>
      <c r="G38" s="12"/>
      <c r="H38" s="12"/>
      <c r="I38" s="12"/>
      <c r="J38" s="15"/>
      <c r="K38" s="15"/>
      <c r="L38" s="12"/>
      <c r="M38" s="59"/>
    </row>
    <row r="39" spans="1:13" s="13" customFormat="1" ht="25.5" customHeight="1" thickBot="1">
      <c r="A39" s="45"/>
      <c r="B39" s="45"/>
      <c r="C39" s="62"/>
      <c r="D39" s="62"/>
      <c r="E39" s="45"/>
      <c r="F39" s="14" t="s">
        <v>47</v>
      </c>
      <c r="G39" s="6">
        <f>SUM(H39:L39)</f>
        <v>0</v>
      </c>
      <c r="H39" s="6">
        <v>0</v>
      </c>
      <c r="I39" s="6">
        <v>0</v>
      </c>
      <c r="J39" s="16">
        <v>0</v>
      </c>
      <c r="K39" s="16">
        <v>0</v>
      </c>
      <c r="L39" s="6">
        <v>0</v>
      </c>
      <c r="M39" s="59"/>
    </row>
    <row r="40" spans="1:13" s="13" customFormat="1" ht="24.6" thickBot="1">
      <c r="A40" s="45"/>
      <c r="B40" s="45"/>
      <c r="C40" s="62"/>
      <c r="D40" s="62"/>
      <c r="E40" s="45"/>
      <c r="F40" s="14" t="s">
        <v>8</v>
      </c>
      <c r="G40" s="12">
        <f>H40+I40+J40+K40+L40</f>
        <v>1116200</v>
      </c>
      <c r="H40" s="12">
        <v>200000</v>
      </c>
      <c r="I40" s="12">
        <v>210000</v>
      </c>
      <c r="J40" s="15">
        <v>500000</v>
      </c>
      <c r="K40" s="15">
        <v>206200</v>
      </c>
      <c r="L40" s="12">
        <v>0</v>
      </c>
      <c r="M40" s="59"/>
    </row>
    <row r="41" spans="1:13" s="13" customFormat="1" ht="24.6" thickBot="1">
      <c r="A41" s="45"/>
      <c r="B41" s="45"/>
      <c r="C41" s="62"/>
      <c r="D41" s="62"/>
      <c r="E41" s="45"/>
      <c r="F41" s="14" t="s">
        <v>33</v>
      </c>
      <c r="G41" s="12">
        <f>H41+I41+J41+K41+L41</f>
        <v>1398500</v>
      </c>
      <c r="H41" s="12">
        <v>300000</v>
      </c>
      <c r="I41" s="15">
        <v>300000</v>
      </c>
      <c r="J41" s="15">
        <v>300000</v>
      </c>
      <c r="K41" s="15">
        <f>230800-13100</f>
        <v>217700</v>
      </c>
      <c r="L41" s="12">
        <v>280800</v>
      </c>
      <c r="M41" s="59"/>
    </row>
    <row r="42" spans="1:13" s="13" customFormat="1" ht="33" customHeight="1" thickBot="1">
      <c r="A42" s="46"/>
      <c r="B42" s="46"/>
      <c r="C42" s="63"/>
      <c r="D42" s="63"/>
      <c r="E42" s="46"/>
      <c r="F42" s="14" t="s">
        <v>9</v>
      </c>
      <c r="G42" s="12">
        <f>H42+I42+J42+K42+L42</f>
        <v>1186120</v>
      </c>
      <c r="H42" s="12">
        <v>250000</v>
      </c>
      <c r="I42" s="12">
        <v>236120</v>
      </c>
      <c r="J42" s="15">
        <v>250000</v>
      </c>
      <c r="K42" s="15">
        <v>250000</v>
      </c>
      <c r="L42" s="12">
        <v>200000</v>
      </c>
      <c r="M42" s="60"/>
    </row>
    <row r="43" spans="1:13" s="13" customFormat="1" ht="24.6" thickBot="1">
      <c r="A43" s="44" t="s">
        <v>13</v>
      </c>
      <c r="B43" s="44" t="s">
        <v>17</v>
      </c>
      <c r="C43" s="44" t="s">
        <v>63</v>
      </c>
      <c r="D43" s="44" t="s">
        <v>26</v>
      </c>
      <c r="E43" s="44" t="s">
        <v>28</v>
      </c>
      <c r="F43" s="14" t="s">
        <v>6</v>
      </c>
      <c r="G43" s="12">
        <f>SUM(H43:L43)</f>
        <v>0</v>
      </c>
      <c r="H43" s="12">
        <f>SUM(H46:H48)</f>
        <v>0</v>
      </c>
      <c r="I43" s="12">
        <f>SUM(I46:I48)</f>
        <v>0</v>
      </c>
      <c r="J43" s="15">
        <f>SUM(J46:J48)</f>
        <v>0</v>
      </c>
      <c r="K43" s="15">
        <f>SUM(K46:K48)</f>
        <v>0</v>
      </c>
      <c r="L43" s="12">
        <f>SUM(L46:L48)</f>
        <v>0</v>
      </c>
      <c r="M43" s="85" t="s">
        <v>101</v>
      </c>
    </row>
    <row r="44" spans="1:13" s="13" customFormat="1" ht="14.4" thickBot="1">
      <c r="A44" s="45"/>
      <c r="B44" s="45"/>
      <c r="C44" s="45"/>
      <c r="D44" s="45"/>
      <c r="E44" s="45"/>
      <c r="F44" s="14" t="s">
        <v>7</v>
      </c>
      <c r="G44" s="12"/>
      <c r="H44" s="12"/>
      <c r="I44" s="12"/>
      <c r="J44" s="15"/>
      <c r="K44" s="15"/>
      <c r="L44" s="12"/>
      <c r="M44" s="86"/>
    </row>
    <row r="45" spans="1:13" s="13" customFormat="1" ht="25.5" customHeight="1" thickBot="1">
      <c r="A45" s="45"/>
      <c r="B45" s="45"/>
      <c r="C45" s="45"/>
      <c r="D45" s="45"/>
      <c r="E45" s="45"/>
      <c r="F45" s="14" t="s">
        <v>47</v>
      </c>
      <c r="G45" s="6">
        <v>0</v>
      </c>
      <c r="H45" s="6">
        <v>0</v>
      </c>
      <c r="I45" s="6">
        <v>0</v>
      </c>
      <c r="J45" s="16">
        <v>0</v>
      </c>
      <c r="K45" s="16">
        <v>0</v>
      </c>
      <c r="L45" s="6">
        <v>0</v>
      </c>
      <c r="M45" s="86"/>
    </row>
    <row r="46" spans="1:13" s="13" customFormat="1" ht="24.6" thickBot="1">
      <c r="A46" s="45"/>
      <c r="B46" s="45"/>
      <c r="C46" s="45"/>
      <c r="D46" s="45"/>
      <c r="E46" s="45"/>
      <c r="F46" s="14" t="s">
        <v>8</v>
      </c>
      <c r="G46" s="12">
        <f>SUM(H46:L46)</f>
        <v>0</v>
      </c>
      <c r="H46" s="12">
        <v>0</v>
      </c>
      <c r="I46" s="12">
        <v>0</v>
      </c>
      <c r="J46" s="15">
        <v>0</v>
      </c>
      <c r="K46" s="15">
        <v>0</v>
      </c>
      <c r="L46" s="12">
        <v>0</v>
      </c>
      <c r="M46" s="86"/>
    </row>
    <row r="47" spans="1:13" s="13" customFormat="1" ht="24.6" thickBot="1">
      <c r="A47" s="45"/>
      <c r="B47" s="45"/>
      <c r="C47" s="45"/>
      <c r="D47" s="45"/>
      <c r="E47" s="45"/>
      <c r="F47" s="14" t="s">
        <v>32</v>
      </c>
      <c r="G47" s="12">
        <f>SUM(H47:L47)</f>
        <v>0</v>
      </c>
      <c r="H47" s="12">
        <v>0</v>
      </c>
      <c r="I47" s="12">
        <v>0</v>
      </c>
      <c r="J47" s="15">
        <v>0</v>
      </c>
      <c r="K47" s="15">
        <v>0</v>
      </c>
      <c r="L47" s="12">
        <v>0</v>
      </c>
      <c r="M47" s="86"/>
    </row>
    <row r="48" spans="1:13" s="13" customFormat="1" ht="24.6" thickBot="1">
      <c r="A48" s="46"/>
      <c r="B48" s="46"/>
      <c r="C48" s="46"/>
      <c r="D48" s="46"/>
      <c r="E48" s="46"/>
      <c r="F48" s="14" t="s">
        <v>9</v>
      </c>
      <c r="G48" s="12">
        <f>SUM(H48:L48)</f>
        <v>0</v>
      </c>
      <c r="H48" s="12">
        <v>0</v>
      </c>
      <c r="I48" s="12">
        <v>0</v>
      </c>
      <c r="J48" s="15">
        <v>0</v>
      </c>
      <c r="K48" s="15">
        <v>0</v>
      </c>
      <c r="L48" s="12">
        <v>0</v>
      </c>
      <c r="M48" s="87"/>
    </row>
    <row r="49" spans="1:13" s="13" customFormat="1" ht="24.6" thickBot="1">
      <c r="A49" s="44" t="s">
        <v>14</v>
      </c>
      <c r="B49" s="44" t="s">
        <v>24</v>
      </c>
      <c r="C49" s="44" t="s">
        <v>63</v>
      </c>
      <c r="D49" s="44" t="s">
        <v>96</v>
      </c>
      <c r="E49" s="44" t="s">
        <v>28</v>
      </c>
      <c r="F49" s="14" t="s">
        <v>6</v>
      </c>
      <c r="G49" s="12">
        <f>SUM(H49:L49)</f>
        <v>100000</v>
      </c>
      <c r="H49" s="12">
        <f>SUM(H52:H54)</f>
        <v>0</v>
      </c>
      <c r="I49" s="12">
        <f>SUM(I52:I54)</f>
        <v>0</v>
      </c>
      <c r="J49" s="15">
        <f>SUM(J52:J54)</f>
        <v>0</v>
      </c>
      <c r="K49" s="15">
        <f>SUM(K52:K54)</f>
        <v>0</v>
      </c>
      <c r="L49" s="12">
        <f>SUM(L52:L54)</f>
        <v>100000</v>
      </c>
      <c r="M49" s="41" t="s">
        <v>102</v>
      </c>
    </row>
    <row r="50" spans="1:13" s="13" customFormat="1" ht="14.4" thickBot="1">
      <c r="A50" s="45"/>
      <c r="B50" s="45"/>
      <c r="C50" s="45"/>
      <c r="D50" s="45"/>
      <c r="E50" s="45"/>
      <c r="F50" s="14" t="s">
        <v>7</v>
      </c>
      <c r="G50" s="12"/>
      <c r="H50" s="12"/>
      <c r="I50" s="12"/>
      <c r="J50" s="15"/>
      <c r="K50" s="15"/>
      <c r="L50" s="12"/>
      <c r="M50" s="42"/>
    </row>
    <row r="51" spans="1:13" s="13" customFormat="1" ht="27" customHeight="1" thickBot="1">
      <c r="A51" s="45"/>
      <c r="B51" s="45"/>
      <c r="C51" s="45"/>
      <c r="D51" s="45"/>
      <c r="E51" s="45"/>
      <c r="F51" s="14" t="s">
        <v>47</v>
      </c>
      <c r="G51" s="6">
        <v>0</v>
      </c>
      <c r="H51" s="6">
        <v>0</v>
      </c>
      <c r="I51" s="6">
        <v>0</v>
      </c>
      <c r="J51" s="16">
        <v>0</v>
      </c>
      <c r="K51" s="16">
        <v>0</v>
      </c>
      <c r="L51" s="6">
        <v>0</v>
      </c>
      <c r="M51" s="42"/>
    </row>
    <row r="52" spans="1:13" s="13" customFormat="1" ht="24.6" thickBot="1">
      <c r="A52" s="45"/>
      <c r="B52" s="45"/>
      <c r="C52" s="45"/>
      <c r="D52" s="45"/>
      <c r="E52" s="45"/>
      <c r="F52" s="14" t="s">
        <v>8</v>
      </c>
      <c r="G52" s="12">
        <f>SUM(H52:L52)</f>
        <v>0</v>
      </c>
      <c r="H52" s="12">
        <v>0</v>
      </c>
      <c r="I52" s="12">
        <v>0</v>
      </c>
      <c r="J52" s="15">
        <v>0</v>
      </c>
      <c r="K52" s="15">
        <v>0</v>
      </c>
      <c r="L52" s="12">
        <v>0</v>
      </c>
      <c r="M52" s="42"/>
    </row>
    <row r="53" spans="1:13" s="13" customFormat="1" ht="24.6" thickBot="1">
      <c r="A53" s="45"/>
      <c r="B53" s="45"/>
      <c r="C53" s="45"/>
      <c r="D53" s="45"/>
      <c r="E53" s="45"/>
      <c r="F53" s="14" t="s">
        <v>32</v>
      </c>
      <c r="G53" s="12">
        <f>SUM(H53:L53)</f>
        <v>0</v>
      </c>
      <c r="H53" s="12">
        <v>0</v>
      </c>
      <c r="I53" s="12">
        <v>0</v>
      </c>
      <c r="J53" s="15">
        <v>0</v>
      </c>
      <c r="K53" s="15">
        <v>0</v>
      </c>
      <c r="L53" s="12">
        <v>0</v>
      </c>
      <c r="M53" s="42"/>
    </row>
    <row r="54" spans="1:13" s="13" customFormat="1" ht="24.6" thickBot="1">
      <c r="A54" s="46"/>
      <c r="B54" s="46"/>
      <c r="C54" s="46"/>
      <c r="D54" s="46"/>
      <c r="E54" s="46"/>
      <c r="F54" s="14" t="s">
        <v>9</v>
      </c>
      <c r="G54" s="12">
        <f>SUM(H54:L54)</f>
        <v>100000</v>
      </c>
      <c r="H54" s="12">
        <v>0</v>
      </c>
      <c r="I54" s="12">
        <v>0</v>
      </c>
      <c r="J54" s="15">
        <v>0</v>
      </c>
      <c r="K54" s="15">
        <v>0</v>
      </c>
      <c r="L54" s="12">
        <v>100000</v>
      </c>
      <c r="M54" s="43"/>
    </row>
    <row r="55" spans="1:13" s="13" customFormat="1" ht="24.75" customHeight="1" thickBot="1">
      <c r="A55" s="44" t="s">
        <v>15</v>
      </c>
      <c r="B55" s="44" t="s">
        <v>18</v>
      </c>
      <c r="C55" s="44" t="s">
        <v>63</v>
      </c>
      <c r="D55" s="44" t="s">
        <v>27</v>
      </c>
      <c r="E55" s="44" t="s">
        <v>28</v>
      </c>
      <c r="F55" s="14" t="s">
        <v>6</v>
      </c>
      <c r="G55" s="12">
        <f>SUM(H55:L55)</f>
        <v>1550000</v>
      </c>
      <c r="H55" s="12">
        <f>SUM(H58:H60)</f>
        <v>300000</v>
      </c>
      <c r="I55" s="12">
        <f>SUM(I58:I60)</f>
        <v>300000</v>
      </c>
      <c r="J55" s="15">
        <f>SUM(J58:J60)</f>
        <v>300000</v>
      </c>
      <c r="K55" s="15">
        <f>SUM(K58:K60)</f>
        <v>300000</v>
      </c>
      <c r="L55" s="12">
        <f>SUM(L58:L60)</f>
        <v>350000</v>
      </c>
      <c r="M55" s="41" t="s">
        <v>93</v>
      </c>
    </row>
    <row r="56" spans="1:13" s="13" customFormat="1" ht="14.4" thickBot="1">
      <c r="A56" s="45"/>
      <c r="B56" s="45"/>
      <c r="C56" s="45"/>
      <c r="D56" s="45"/>
      <c r="E56" s="45"/>
      <c r="F56" s="14" t="s">
        <v>7</v>
      </c>
      <c r="G56" s="12"/>
      <c r="H56" s="12"/>
      <c r="I56" s="12"/>
      <c r="J56" s="15"/>
      <c r="K56" s="15"/>
      <c r="L56" s="12"/>
      <c r="M56" s="42"/>
    </row>
    <row r="57" spans="1:13" s="13" customFormat="1" ht="27.75" customHeight="1" thickBot="1">
      <c r="A57" s="45"/>
      <c r="B57" s="45"/>
      <c r="C57" s="45"/>
      <c r="D57" s="45"/>
      <c r="E57" s="45"/>
      <c r="F57" s="14" t="s">
        <v>47</v>
      </c>
      <c r="G57" s="6">
        <v>0</v>
      </c>
      <c r="H57" s="6">
        <v>0</v>
      </c>
      <c r="I57" s="6">
        <v>0</v>
      </c>
      <c r="J57" s="16">
        <v>0</v>
      </c>
      <c r="K57" s="16">
        <v>0</v>
      </c>
      <c r="L57" s="6">
        <v>0</v>
      </c>
      <c r="M57" s="42"/>
    </row>
    <row r="58" spans="1:13" s="13" customFormat="1" ht="24.6" thickBot="1">
      <c r="A58" s="45"/>
      <c r="B58" s="45"/>
      <c r="C58" s="45"/>
      <c r="D58" s="45"/>
      <c r="E58" s="45"/>
      <c r="F58" s="14" t="s">
        <v>8</v>
      </c>
      <c r="G58" s="12">
        <f>SUM(H58:L58)</f>
        <v>0</v>
      </c>
      <c r="H58" s="12">
        <v>0</v>
      </c>
      <c r="I58" s="12">
        <v>0</v>
      </c>
      <c r="J58" s="15">
        <v>0</v>
      </c>
      <c r="K58" s="15">
        <v>0</v>
      </c>
      <c r="L58" s="12">
        <v>0</v>
      </c>
      <c r="M58" s="42"/>
    </row>
    <row r="59" spans="1:13" s="13" customFormat="1" ht="24.6" thickBot="1">
      <c r="A59" s="45"/>
      <c r="B59" s="45"/>
      <c r="C59" s="45"/>
      <c r="D59" s="45"/>
      <c r="E59" s="45"/>
      <c r="F59" s="14" t="s">
        <v>32</v>
      </c>
      <c r="G59" s="12">
        <f>SUM(H59:L59)</f>
        <v>50000</v>
      </c>
      <c r="H59" s="12">
        <v>0</v>
      </c>
      <c r="I59" s="12">
        <v>0</v>
      </c>
      <c r="J59" s="15">
        <v>0</v>
      </c>
      <c r="K59" s="15">
        <v>0</v>
      </c>
      <c r="L59" s="12">
        <v>50000</v>
      </c>
      <c r="M59" s="42"/>
    </row>
    <row r="60" spans="1:13" s="13" customFormat="1" ht="66.75" customHeight="1" thickBot="1">
      <c r="A60" s="46"/>
      <c r="B60" s="46"/>
      <c r="C60" s="46"/>
      <c r="D60" s="46"/>
      <c r="E60" s="46"/>
      <c r="F60" s="14" t="s">
        <v>9</v>
      </c>
      <c r="G60" s="12">
        <f>SUM(H60:L60)</f>
        <v>1500000</v>
      </c>
      <c r="H60" s="12">
        <v>300000</v>
      </c>
      <c r="I60" s="12">
        <v>300000</v>
      </c>
      <c r="J60" s="15">
        <v>300000</v>
      </c>
      <c r="K60" s="15">
        <v>300000</v>
      </c>
      <c r="L60" s="12">
        <v>300000</v>
      </c>
      <c r="M60" s="43"/>
    </row>
    <row r="61" spans="1:13" s="13" customFormat="1" ht="24.6" thickBot="1">
      <c r="A61" s="44" t="s">
        <v>16</v>
      </c>
      <c r="B61" s="44" t="s">
        <v>19</v>
      </c>
      <c r="C61" s="44" t="s">
        <v>63</v>
      </c>
      <c r="D61" s="44" t="s">
        <v>26</v>
      </c>
      <c r="E61" s="44" t="s">
        <v>28</v>
      </c>
      <c r="F61" s="14" t="s">
        <v>6</v>
      </c>
      <c r="G61" s="12">
        <f>SUM(H61:L61)</f>
        <v>141060</v>
      </c>
      <c r="H61" s="12">
        <f>SUM(H63:H66)</f>
        <v>0</v>
      </c>
      <c r="I61" s="12">
        <f>SUM(I63:I66)</f>
        <v>28500</v>
      </c>
      <c r="J61" s="15">
        <f>SUM(J63:J66)</f>
        <v>26000</v>
      </c>
      <c r="K61" s="15">
        <f>SUM(K63:K66)</f>
        <v>42760</v>
      </c>
      <c r="L61" s="12">
        <f>SUM(L63:L66)</f>
        <v>43800</v>
      </c>
      <c r="M61" s="41" t="s">
        <v>99</v>
      </c>
    </row>
    <row r="62" spans="1:13" s="13" customFormat="1" ht="14.4" thickBot="1">
      <c r="A62" s="45"/>
      <c r="B62" s="45"/>
      <c r="C62" s="45"/>
      <c r="D62" s="45"/>
      <c r="E62" s="45"/>
      <c r="F62" s="14" t="s">
        <v>7</v>
      </c>
      <c r="G62" s="12"/>
      <c r="H62" s="12"/>
      <c r="I62" s="12"/>
      <c r="J62" s="15"/>
      <c r="K62" s="15"/>
      <c r="L62" s="12"/>
      <c r="M62" s="42"/>
    </row>
    <row r="63" spans="1:13" s="13" customFormat="1" ht="25.5" customHeight="1" thickBot="1">
      <c r="A63" s="45"/>
      <c r="B63" s="45"/>
      <c r="C63" s="45"/>
      <c r="D63" s="45"/>
      <c r="E63" s="45"/>
      <c r="F63" s="14" t="s">
        <v>47</v>
      </c>
      <c r="G63" s="6">
        <f t="shared" ref="G63:G67" si="3">SUM(H63:L63)</f>
        <v>82840</v>
      </c>
      <c r="H63" s="6">
        <v>0</v>
      </c>
      <c r="I63" s="12">
        <v>28500</v>
      </c>
      <c r="J63" s="16">
        <v>26000</v>
      </c>
      <c r="K63" s="15">
        <v>28340</v>
      </c>
      <c r="L63" s="12">
        <v>0</v>
      </c>
      <c r="M63" s="42"/>
    </row>
    <row r="64" spans="1:13" s="13" customFormat="1" ht="24.6" thickBot="1">
      <c r="A64" s="45"/>
      <c r="B64" s="45"/>
      <c r="C64" s="45"/>
      <c r="D64" s="45"/>
      <c r="E64" s="45"/>
      <c r="F64" s="14" t="s">
        <v>8</v>
      </c>
      <c r="G64" s="6">
        <f t="shared" si="3"/>
        <v>9420</v>
      </c>
      <c r="H64" s="12">
        <v>0</v>
      </c>
      <c r="I64" s="12">
        <v>0</v>
      </c>
      <c r="J64" s="15">
        <v>0</v>
      </c>
      <c r="K64" s="15">
        <v>9420</v>
      </c>
      <c r="L64" s="12">
        <v>0</v>
      </c>
      <c r="M64" s="42"/>
    </row>
    <row r="65" spans="1:13" s="13" customFormat="1" ht="24.6" thickBot="1">
      <c r="A65" s="45"/>
      <c r="B65" s="45"/>
      <c r="C65" s="45"/>
      <c r="D65" s="45"/>
      <c r="E65" s="45"/>
      <c r="F65" s="14" t="s">
        <v>32</v>
      </c>
      <c r="G65" s="6">
        <f t="shared" si="3"/>
        <v>48800</v>
      </c>
      <c r="H65" s="12">
        <v>0</v>
      </c>
      <c r="I65" s="12">
        <v>0</v>
      </c>
      <c r="J65" s="15">
        <v>0</v>
      </c>
      <c r="K65" s="15">
        <v>5000</v>
      </c>
      <c r="L65" s="12">
        <v>43800</v>
      </c>
      <c r="M65" s="42"/>
    </row>
    <row r="66" spans="1:13" s="13" customFormat="1" ht="26.25" customHeight="1" thickBot="1">
      <c r="A66" s="46"/>
      <c r="B66" s="46"/>
      <c r="C66" s="46"/>
      <c r="D66" s="46"/>
      <c r="E66" s="46"/>
      <c r="F66" s="14" t="s">
        <v>9</v>
      </c>
      <c r="G66" s="6">
        <f t="shared" si="3"/>
        <v>0</v>
      </c>
      <c r="H66" s="12">
        <v>0</v>
      </c>
      <c r="I66" s="12">
        <v>0</v>
      </c>
      <c r="J66" s="15">
        <v>0</v>
      </c>
      <c r="K66" s="15">
        <v>0</v>
      </c>
      <c r="L66" s="12">
        <v>0</v>
      </c>
      <c r="M66" s="43"/>
    </row>
    <row r="67" spans="1:13" s="13" customFormat="1" ht="24.75" customHeight="1" thickBot="1">
      <c r="A67" s="44" t="s">
        <v>25</v>
      </c>
      <c r="B67" s="44" t="s">
        <v>20</v>
      </c>
      <c r="C67" s="44" t="s">
        <v>63</v>
      </c>
      <c r="D67" s="44" t="s">
        <v>26</v>
      </c>
      <c r="E67" s="44" t="s">
        <v>28</v>
      </c>
      <c r="F67" s="14" t="s">
        <v>6</v>
      </c>
      <c r="G67" s="12">
        <f t="shared" si="3"/>
        <v>646520</v>
      </c>
      <c r="H67" s="12">
        <f>SUM(H69:H72)</f>
        <v>137740</v>
      </c>
      <c r="I67" s="12">
        <f>SUM(I69:I72)</f>
        <v>176250</v>
      </c>
      <c r="J67" s="15">
        <f>SUM(J69:J72)</f>
        <v>257530</v>
      </c>
      <c r="K67" s="15">
        <f>SUM(K69:K72)</f>
        <v>25000</v>
      </c>
      <c r="L67" s="12">
        <f>SUM(L69:L72)</f>
        <v>50000</v>
      </c>
      <c r="M67" s="71" t="s">
        <v>97</v>
      </c>
    </row>
    <row r="68" spans="1:13" s="13" customFormat="1" ht="14.4" thickBot="1">
      <c r="A68" s="45"/>
      <c r="B68" s="45"/>
      <c r="C68" s="45"/>
      <c r="D68" s="45"/>
      <c r="E68" s="45"/>
      <c r="F68" s="14" t="s">
        <v>7</v>
      </c>
      <c r="G68" s="12"/>
      <c r="H68" s="12"/>
      <c r="I68" s="12"/>
      <c r="J68" s="15"/>
      <c r="K68" s="15"/>
      <c r="L68" s="12"/>
      <c r="M68" s="72"/>
    </row>
    <row r="69" spans="1:13" s="13" customFormat="1" ht="24.6" thickBot="1">
      <c r="A69" s="45"/>
      <c r="B69" s="45"/>
      <c r="C69" s="45"/>
      <c r="D69" s="45"/>
      <c r="E69" s="45"/>
      <c r="F69" s="14" t="s">
        <v>47</v>
      </c>
      <c r="G69" s="12">
        <f>SUM(H69:L69)</f>
        <v>383095</v>
      </c>
      <c r="H69" s="12">
        <v>68870</v>
      </c>
      <c r="I69" s="12">
        <v>88125</v>
      </c>
      <c r="J69" s="15">
        <v>226100</v>
      </c>
      <c r="K69" s="15">
        <v>0</v>
      </c>
      <c r="L69" s="12">
        <v>0</v>
      </c>
      <c r="M69" s="72"/>
    </row>
    <row r="70" spans="1:13" s="13" customFormat="1" ht="24.6" thickBot="1">
      <c r="A70" s="45"/>
      <c r="B70" s="45"/>
      <c r="C70" s="45"/>
      <c r="D70" s="45"/>
      <c r="E70" s="45"/>
      <c r="F70" s="14" t="s">
        <v>8</v>
      </c>
      <c r="G70" s="12">
        <f t="shared" ref="G70:G73" si="4">SUM(H70:L70)</f>
        <v>0</v>
      </c>
      <c r="H70" s="12">
        <v>0</v>
      </c>
      <c r="I70" s="12">
        <v>0</v>
      </c>
      <c r="J70" s="15">
        <v>0</v>
      </c>
      <c r="K70" s="15">
        <v>0</v>
      </c>
      <c r="L70" s="12">
        <v>0</v>
      </c>
      <c r="M70" s="72"/>
    </row>
    <row r="71" spans="1:13" s="13" customFormat="1" ht="24.6" thickBot="1">
      <c r="A71" s="45"/>
      <c r="B71" s="45"/>
      <c r="C71" s="45"/>
      <c r="D71" s="45"/>
      <c r="E71" s="45"/>
      <c r="F71" s="14" t="s">
        <v>32</v>
      </c>
      <c r="G71" s="12">
        <f t="shared" si="4"/>
        <v>263425</v>
      </c>
      <c r="H71" s="15">
        <v>68870</v>
      </c>
      <c r="I71" s="12">
        <v>88125</v>
      </c>
      <c r="J71" s="15">
        <v>31430</v>
      </c>
      <c r="K71" s="15">
        <v>25000</v>
      </c>
      <c r="L71" s="12">
        <v>50000</v>
      </c>
      <c r="M71" s="72"/>
    </row>
    <row r="72" spans="1:13" s="13" customFormat="1" ht="53.25" customHeight="1" thickBot="1">
      <c r="A72" s="46"/>
      <c r="B72" s="46"/>
      <c r="C72" s="46"/>
      <c r="D72" s="46"/>
      <c r="E72" s="46"/>
      <c r="F72" s="14" t="s">
        <v>9</v>
      </c>
      <c r="G72" s="12">
        <f t="shared" si="4"/>
        <v>0</v>
      </c>
      <c r="H72" s="12">
        <v>0</v>
      </c>
      <c r="I72" s="12">
        <v>0</v>
      </c>
      <c r="J72" s="15">
        <v>0</v>
      </c>
      <c r="K72" s="15">
        <v>0</v>
      </c>
      <c r="L72" s="12">
        <v>0</v>
      </c>
      <c r="M72" s="73"/>
    </row>
    <row r="73" spans="1:13" s="13" customFormat="1" ht="26.25" customHeight="1" thickBot="1">
      <c r="A73" s="44" t="s">
        <v>34</v>
      </c>
      <c r="B73" s="44" t="s">
        <v>22</v>
      </c>
      <c r="C73" s="44" t="s">
        <v>63</v>
      </c>
      <c r="D73" s="44" t="s">
        <v>74</v>
      </c>
      <c r="E73" s="44" t="s">
        <v>28</v>
      </c>
      <c r="F73" s="14" t="s">
        <v>6</v>
      </c>
      <c r="G73" s="12">
        <f t="shared" si="4"/>
        <v>0</v>
      </c>
      <c r="H73" s="12">
        <f>SUM(H76:H78)</f>
        <v>0</v>
      </c>
      <c r="I73" s="12">
        <f>SUM(I76:I78)</f>
        <v>0</v>
      </c>
      <c r="J73" s="15">
        <f>SUM(J76:J78)</f>
        <v>0</v>
      </c>
      <c r="K73" s="15">
        <f>SUM(K76:K78)</f>
        <v>0</v>
      </c>
      <c r="L73" s="12">
        <f>SUM(L76:L78)</f>
        <v>0</v>
      </c>
      <c r="M73" s="38" t="s">
        <v>55</v>
      </c>
    </row>
    <row r="74" spans="1:13" s="13" customFormat="1" ht="14.4" thickBot="1">
      <c r="A74" s="45"/>
      <c r="B74" s="45"/>
      <c r="C74" s="45"/>
      <c r="D74" s="45"/>
      <c r="E74" s="45"/>
      <c r="F74" s="14" t="s">
        <v>7</v>
      </c>
      <c r="G74" s="12"/>
      <c r="H74" s="12"/>
      <c r="I74" s="12"/>
      <c r="J74" s="15"/>
      <c r="K74" s="15"/>
      <c r="L74" s="12"/>
      <c r="M74" s="39"/>
    </row>
    <row r="75" spans="1:13" s="13" customFormat="1" ht="28.5" customHeight="1" thickBot="1">
      <c r="A75" s="45"/>
      <c r="B75" s="45"/>
      <c r="C75" s="45"/>
      <c r="D75" s="45"/>
      <c r="E75" s="45"/>
      <c r="F75" s="14" t="s">
        <v>47</v>
      </c>
      <c r="G75" s="6">
        <v>0</v>
      </c>
      <c r="H75" s="6">
        <v>0</v>
      </c>
      <c r="I75" s="6">
        <v>0</v>
      </c>
      <c r="J75" s="16">
        <v>0</v>
      </c>
      <c r="K75" s="16">
        <v>0</v>
      </c>
      <c r="L75" s="6">
        <v>0</v>
      </c>
      <c r="M75" s="39"/>
    </row>
    <row r="76" spans="1:13" s="13" customFormat="1" ht="24.6" thickBot="1">
      <c r="A76" s="45"/>
      <c r="B76" s="45"/>
      <c r="C76" s="45"/>
      <c r="D76" s="45"/>
      <c r="E76" s="45"/>
      <c r="F76" s="14" t="s">
        <v>8</v>
      </c>
      <c r="G76" s="12">
        <f>SUM(H76:L76)</f>
        <v>0</v>
      </c>
      <c r="H76" s="12">
        <v>0</v>
      </c>
      <c r="I76" s="12">
        <v>0</v>
      </c>
      <c r="J76" s="15">
        <v>0</v>
      </c>
      <c r="K76" s="15">
        <v>0</v>
      </c>
      <c r="L76" s="12">
        <v>0</v>
      </c>
      <c r="M76" s="39"/>
    </row>
    <row r="77" spans="1:13" s="13" customFormat="1" ht="24.6" thickBot="1">
      <c r="A77" s="45"/>
      <c r="B77" s="45"/>
      <c r="C77" s="45"/>
      <c r="D77" s="45"/>
      <c r="E77" s="45"/>
      <c r="F77" s="14" t="s">
        <v>32</v>
      </c>
      <c r="G77" s="12">
        <f>SUM(H77:L77)</f>
        <v>0</v>
      </c>
      <c r="H77" s="12">
        <v>0</v>
      </c>
      <c r="I77" s="12">
        <v>0</v>
      </c>
      <c r="J77" s="15">
        <v>0</v>
      </c>
      <c r="K77" s="15">
        <v>0</v>
      </c>
      <c r="L77" s="12">
        <v>0</v>
      </c>
      <c r="M77" s="39"/>
    </row>
    <row r="78" spans="1:13" s="13" customFormat="1" ht="28.5" customHeight="1" thickBot="1">
      <c r="A78" s="46"/>
      <c r="B78" s="46"/>
      <c r="C78" s="46"/>
      <c r="D78" s="46"/>
      <c r="E78" s="46"/>
      <c r="F78" s="14" t="s">
        <v>9</v>
      </c>
      <c r="G78" s="12">
        <f>SUM(H78:L78)</f>
        <v>0</v>
      </c>
      <c r="H78" s="12">
        <v>0</v>
      </c>
      <c r="I78" s="12">
        <v>0</v>
      </c>
      <c r="J78" s="15">
        <v>0</v>
      </c>
      <c r="K78" s="15">
        <v>0</v>
      </c>
      <c r="L78" s="12">
        <v>0</v>
      </c>
      <c r="M78" s="40"/>
    </row>
    <row r="79" spans="1:13" s="13" customFormat="1" ht="23.25" customHeight="1" thickBot="1">
      <c r="A79" s="69" t="s">
        <v>31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s="13" customFormat="1" ht="27.75" customHeight="1" thickBot="1">
      <c r="A80" s="44" t="s">
        <v>36</v>
      </c>
      <c r="B80" s="44" t="s">
        <v>21</v>
      </c>
      <c r="C80" s="44" t="s">
        <v>63</v>
      </c>
      <c r="D80" s="61" t="s">
        <v>95</v>
      </c>
      <c r="E80" s="44" t="s">
        <v>28</v>
      </c>
      <c r="F80" s="14" t="s">
        <v>6</v>
      </c>
      <c r="G80" s="12">
        <f>SUM(H80:L80)</f>
        <v>554130</v>
      </c>
      <c r="H80" s="12">
        <f>SUM(H82:H85)</f>
        <v>0</v>
      </c>
      <c r="I80" s="12">
        <f>SUM(I82:I85)</f>
        <v>0</v>
      </c>
      <c r="J80" s="15">
        <f>SUM(J82:J85)</f>
        <v>0</v>
      </c>
      <c r="K80" s="15">
        <f>SUM(K82:K85)</f>
        <v>454130</v>
      </c>
      <c r="L80" s="12">
        <f>SUM(L82:L85)</f>
        <v>100000</v>
      </c>
      <c r="M80" s="41" t="s">
        <v>100</v>
      </c>
    </row>
    <row r="81" spans="1:13" s="13" customFormat="1" ht="14.4" thickBot="1">
      <c r="A81" s="45"/>
      <c r="B81" s="45"/>
      <c r="C81" s="45"/>
      <c r="D81" s="62"/>
      <c r="E81" s="45"/>
      <c r="F81" s="14" t="s">
        <v>7</v>
      </c>
      <c r="G81" s="12"/>
      <c r="H81" s="12"/>
      <c r="I81" s="12"/>
      <c r="J81" s="15"/>
      <c r="K81" s="15"/>
      <c r="L81" s="12"/>
      <c r="M81" s="42"/>
    </row>
    <row r="82" spans="1:13" s="13" customFormat="1" ht="28.5" customHeight="1" thickBot="1">
      <c r="A82" s="45"/>
      <c r="B82" s="45"/>
      <c r="C82" s="45"/>
      <c r="D82" s="62"/>
      <c r="E82" s="45"/>
      <c r="F82" s="14" t="s">
        <v>47</v>
      </c>
      <c r="G82" s="6">
        <f>SUM(H82:L82)</f>
        <v>235920</v>
      </c>
      <c r="H82" s="6">
        <v>0</v>
      </c>
      <c r="I82" s="6">
        <v>0</v>
      </c>
      <c r="J82" s="16">
        <v>0</v>
      </c>
      <c r="K82" s="16">
        <v>235920</v>
      </c>
      <c r="L82" s="6">
        <v>0</v>
      </c>
      <c r="M82" s="42"/>
    </row>
    <row r="83" spans="1:13" s="13" customFormat="1" ht="24.6" thickBot="1">
      <c r="A83" s="45"/>
      <c r="B83" s="45"/>
      <c r="C83" s="45"/>
      <c r="D83" s="62"/>
      <c r="E83" s="45"/>
      <c r="F83" s="14" t="s">
        <v>8</v>
      </c>
      <c r="G83" s="12">
        <f>SUM(H83:L83)</f>
        <v>26210</v>
      </c>
      <c r="H83" s="12">
        <v>0</v>
      </c>
      <c r="I83" s="12">
        <v>0</v>
      </c>
      <c r="J83" s="15">
        <v>0</v>
      </c>
      <c r="K83" s="16">
        <v>26210</v>
      </c>
      <c r="L83" s="12">
        <v>0</v>
      </c>
      <c r="M83" s="42"/>
    </row>
    <row r="84" spans="1:13" s="13" customFormat="1" ht="24.6" thickBot="1">
      <c r="A84" s="45"/>
      <c r="B84" s="45"/>
      <c r="C84" s="45"/>
      <c r="D84" s="62"/>
      <c r="E84" s="45"/>
      <c r="F84" s="14" t="s">
        <v>32</v>
      </c>
      <c r="G84" s="12">
        <f>SUM(H84:L84)</f>
        <v>292000</v>
      </c>
      <c r="H84" s="12">
        <v>0</v>
      </c>
      <c r="I84" s="12">
        <v>0</v>
      </c>
      <c r="J84" s="15">
        <v>0</v>
      </c>
      <c r="K84" s="15">
        <f>100000+72000+20000</f>
        <v>192000</v>
      </c>
      <c r="L84" s="12">
        <v>100000</v>
      </c>
      <c r="M84" s="42"/>
    </row>
    <row r="85" spans="1:13" s="13" customFormat="1" ht="38.25" customHeight="1" thickBot="1">
      <c r="A85" s="46"/>
      <c r="B85" s="46"/>
      <c r="C85" s="46"/>
      <c r="D85" s="63"/>
      <c r="E85" s="46"/>
      <c r="F85" s="14" t="s">
        <v>9</v>
      </c>
      <c r="G85" s="12">
        <f>SUM(H85:L85)</f>
        <v>0</v>
      </c>
      <c r="H85" s="12">
        <v>0</v>
      </c>
      <c r="I85" s="12">
        <v>0</v>
      </c>
      <c r="J85" s="15">
        <v>0</v>
      </c>
      <c r="K85" s="15">
        <v>0</v>
      </c>
      <c r="L85" s="12">
        <v>0</v>
      </c>
      <c r="M85" s="43"/>
    </row>
    <row r="86" spans="1:13" s="13" customFormat="1" ht="24.75" customHeight="1" thickBot="1">
      <c r="A86" s="44" t="s">
        <v>40</v>
      </c>
      <c r="B86" s="44" t="s">
        <v>45</v>
      </c>
      <c r="C86" s="44" t="s">
        <v>63</v>
      </c>
      <c r="D86" s="61" t="s">
        <v>95</v>
      </c>
      <c r="E86" s="44" t="s">
        <v>28</v>
      </c>
      <c r="F86" s="14" t="s">
        <v>6</v>
      </c>
      <c r="G86" s="12">
        <f>SUM(H86:L86)</f>
        <v>5000</v>
      </c>
      <c r="H86" s="12">
        <f>SUM(H89:H91)</f>
        <v>0</v>
      </c>
      <c r="I86" s="12">
        <f>SUM(I89:I91)</f>
        <v>0</v>
      </c>
      <c r="J86" s="15">
        <f>SUM(J89:J91)</f>
        <v>0</v>
      </c>
      <c r="K86" s="15">
        <f>SUM(K89:K91)</f>
        <v>0</v>
      </c>
      <c r="L86" s="12">
        <f>SUM(L89:L91)</f>
        <v>5000</v>
      </c>
      <c r="M86" s="71" t="s">
        <v>98</v>
      </c>
    </row>
    <row r="87" spans="1:13" s="13" customFormat="1" ht="14.4" thickBot="1">
      <c r="A87" s="45"/>
      <c r="B87" s="45"/>
      <c r="C87" s="45"/>
      <c r="D87" s="62"/>
      <c r="E87" s="45"/>
      <c r="F87" s="14" t="s">
        <v>7</v>
      </c>
      <c r="G87" s="12"/>
      <c r="H87" s="12"/>
      <c r="I87" s="12"/>
      <c r="J87" s="15"/>
      <c r="K87" s="15"/>
      <c r="L87" s="12"/>
      <c r="M87" s="72"/>
    </row>
    <row r="88" spans="1:13" s="13" customFormat="1" ht="28.5" customHeight="1" thickBot="1">
      <c r="A88" s="45"/>
      <c r="B88" s="45"/>
      <c r="C88" s="45"/>
      <c r="D88" s="62"/>
      <c r="E88" s="45"/>
      <c r="F88" s="14" t="s">
        <v>47</v>
      </c>
      <c r="G88" s="6">
        <v>0</v>
      </c>
      <c r="H88" s="6">
        <v>0</v>
      </c>
      <c r="I88" s="6">
        <v>0</v>
      </c>
      <c r="J88" s="16">
        <v>0</v>
      </c>
      <c r="K88" s="16">
        <v>0</v>
      </c>
      <c r="L88" s="6">
        <v>0</v>
      </c>
      <c r="M88" s="72"/>
    </row>
    <row r="89" spans="1:13" s="13" customFormat="1" ht="24.6" thickBot="1">
      <c r="A89" s="45"/>
      <c r="B89" s="45"/>
      <c r="C89" s="45"/>
      <c r="D89" s="62"/>
      <c r="E89" s="45"/>
      <c r="F89" s="14" t="s">
        <v>8</v>
      </c>
      <c r="G89" s="12">
        <f>SUM(H89:L89)</f>
        <v>0</v>
      </c>
      <c r="H89" s="12">
        <v>0</v>
      </c>
      <c r="I89" s="12">
        <v>0</v>
      </c>
      <c r="J89" s="15">
        <v>0</v>
      </c>
      <c r="K89" s="15">
        <v>0</v>
      </c>
      <c r="L89" s="12">
        <v>0</v>
      </c>
      <c r="M89" s="72"/>
    </row>
    <row r="90" spans="1:13" s="13" customFormat="1" ht="24.6" thickBot="1">
      <c r="A90" s="45"/>
      <c r="B90" s="45"/>
      <c r="C90" s="45"/>
      <c r="D90" s="62"/>
      <c r="E90" s="45"/>
      <c r="F90" s="14" t="s">
        <v>32</v>
      </c>
      <c r="G90" s="12">
        <f>SUM(H90:L90)</f>
        <v>0</v>
      </c>
      <c r="H90" s="12">
        <v>0</v>
      </c>
      <c r="I90" s="12">
        <v>0</v>
      </c>
      <c r="J90" s="15">
        <v>0</v>
      </c>
      <c r="K90" s="15">
        <v>0</v>
      </c>
      <c r="L90" s="12">
        <v>0</v>
      </c>
      <c r="M90" s="72"/>
    </row>
    <row r="91" spans="1:13" s="13" customFormat="1" ht="50.25" customHeight="1" thickBot="1">
      <c r="A91" s="46"/>
      <c r="B91" s="46"/>
      <c r="C91" s="46"/>
      <c r="D91" s="63"/>
      <c r="E91" s="46"/>
      <c r="F91" s="14" t="s">
        <v>9</v>
      </c>
      <c r="G91" s="12">
        <f>SUM(H91:L91)</f>
        <v>5000</v>
      </c>
      <c r="H91" s="12">
        <v>0</v>
      </c>
      <c r="I91" s="12">
        <v>0</v>
      </c>
      <c r="J91" s="15">
        <v>0</v>
      </c>
      <c r="K91" s="15">
        <v>0</v>
      </c>
      <c r="L91" s="12">
        <v>5000</v>
      </c>
      <c r="M91" s="73"/>
    </row>
    <row r="92" spans="1:13" s="13" customFormat="1" ht="24.75" customHeight="1" thickBot="1">
      <c r="A92" s="44" t="s">
        <v>86</v>
      </c>
      <c r="B92" s="44" t="s">
        <v>80</v>
      </c>
      <c r="C92" s="61" t="s">
        <v>63</v>
      </c>
      <c r="D92" s="61" t="s">
        <v>95</v>
      </c>
      <c r="E92" s="44" t="s">
        <v>28</v>
      </c>
      <c r="F92" s="14" t="s">
        <v>6</v>
      </c>
      <c r="G92" s="12">
        <f>H92+I92+J92+K92+L92</f>
        <v>3300000</v>
      </c>
      <c r="H92" s="12">
        <f>H95+H96+H97</f>
        <v>50000</v>
      </c>
      <c r="I92" s="12">
        <f t="shared" ref="I92:L92" si="5">I95+I96+I97</f>
        <v>50000</v>
      </c>
      <c r="J92" s="12">
        <f t="shared" si="5"/>
        <v>50000</v>
      </c>
      <c r="K92" s="15">
        <f t="shared" si="5"/>
        <v>3050000</v>
      </c>
      <c r="L92" s="12">
        <f t="shared" si="5"/>
        <v>100000</v>
      </c>
      <c r="M92" s="41" t="s">
        <v>103</v>
      </c>
    </row>
    <row r="93" spans="1:13" s="13" customFormat="1" ht="14.4" thickBot="1">
      <c r="A93" s="45"/>
      <c r="B93" s="45"/>
      <c r="C93" s="62"/>
      <c r="D93" s="62"/>
      <c r="E93" s="45"/>
      <c r="F93" s="14" t="s">
        <v>7</v>
      </c>
      <c r="G93" s="12"/>
      <c r="H93" s="12"/>
      <c r="I93" s="12"/>
      <c r="J93" s="15"/>
      <c r="K93" s="15"/>
      <c r="L93" s="12"/>
      <c r="M93" s="42"/>
    </row>
    <row r="94" spans="1:13" s="13" customFormat="1" ht="24.6" thickBot="1">
      <c r="A94" s="45"/>
      <c r="B94" s="45"/>
      <c r="C94" s="62"/>
      <c r="D94" s="62"/>
      <c r="E94" s="45"/>
      <c r="F94" s="14" t="s">
        <v>47</v>
      </c>
      <c r="G94" s="6">
        <v>0</v>
      </c>
      <c r="H94" s="6">
        <v>0</v>
      </c>
      <c r="I94" s="6">
        <v>0</v>
      </c>
      <c r="J94" s="16">
        <v>0</v>
      </c>
      <c r="K94" s="16">
        <v>0</v>
      </c>
      <c r="L94" s="6">
        <v>0</v>
      </c>
      <c r="M94" s="42"/>
    </row>
    <row r="95" spans="1:13" s="13" customFormat="1" ht="24.6" thickBot="1">
      <c r="A95" s="45"/>
      <c r="B95" s="45"/>
      <c r="C95" s="62"/>
      <c r="D95" s="62"/>
      <c r="E95" s="45"/>
      <c r="F95" s="14" t="s">
        <v>8</v>
      </c>
      <c r="G95" s="12">
        <f>H95+I95+J95+K95+L95</f>
        <v>3000000</v>
      </c>
      <c r="H95" s="12">
        <v>0</v>
      </c>
      <c r="I95" s="12">
        <v>0</v>
      </c>
      <c r="J95" s="15">
        <v>0</v>
      </c>
      <c r="K95" s="15">
        <v>3000000</v>
      </c>
      <c r="L95" s="36">
        <v>0</v>
      </c>
      <c r="M95" s="42"/>
    </row>
    <row r="96" spans="1:13" s="13" customFormat="1" ht="24.6" thickBot="1">
      <c r="A96" s="45"/>
      <c r="B96" s="45"/>
      <c r="C96" s="62"/>
      <c r="D96" s="62"/>
      <c r="E96" s="45"/>
      <c r="F96" s="14" t="s">
        <v>33</v>
      </c>
      <c r="G96" s="12">
        <f>H96+I96+J96+K96+L96</f>
        <v>50000</v>
      </c>
      <c r="H96" s="12">
        <v>0</v>
      </c>
      <c r="I96" s="12">
        <v>0</v>
      </c>
      <c r="J96" s="15">
        <v>0</v>
      </c>
      <c r="K96" s="15">
        <v>0</v>
      </c>
      <c r="L96" s="36">
        <v>50000</v>
      </c>
      <c r="M96" s="42"/>
    </row>
    <row r="97" spans="1:13" s="13" customFormat="1" ht="53.4" customHeight="1" thickBot="1">
      <c r="A97" s="46"/>
      <c r="B97" s="46"/>
      <c r="C97" s="63"/>
      <c r="D97" s="63"/>
      <c r="E97" s="46"/>
      <c r="F97" s="14" t="s">
        <v>9</v>
      </c>
      <c r="G97" s="12">
        <f>H97+I97+J97+K97+L97</f>
        <v>250000</v>
      </c>
      <c r="H97" s="12">
        <v>50000</v>
      </c>
      <c r="I97" s="12">
        <v>50000</v>
      </c>
      <c r="J97" s="15">
        <v>50000</v>
      </c>
      <c r="K97" s="15">
        <v>50000</v>
      </c>
      <c r="L97" s="12">
        <v>50000</v>
      </c>
      <c r="M97" s="43"/>
    </row>
    <row r="98" spans="1:13" s="8" customFormat="1" ht="24.75" customHeight="1" thickBot="1">
      <c r="A98" s="56" t="s">
        <v>35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</row>
    <row r="99" spans="1:13" ht="27" thickBot="1">
      <c r="A99" s="66" t="s">
        <v>106</v>
      </c>
      <c r="B99" s="44" t="s">
        <v>37</v>
      </c>
      <c r="C99" s="44" t="s">
        <v>46</v>
      </c>
      <c r="D99" s="80"/>
      <c r="E99" s="66" t="s">
        <v>28</v>
      </c>
      <c r="F99" s="5" t="s">
        <v>6</v>
      </c>
      <c r="G99" s="6">
        <f>H99+I99+J99+K99+L99</f>
        <v>25117008.960000001</v>
      </c>
      <c r="H99" s="6">
        <f>H102+H103+H104+H101</f>
        <v>4570760</v>
      </c>
      <c r="I99" s="6">
        <f t="shared" ref="I99:L99" si="6">I102+I103+I104+I101</f>
        <v>5214796</v>
      </c>
      <c r="J99" s="6">
        <f t="shared" si="6"/>
        <v>5146101.96</v>
      </c>
      <c r="K99" s="16">
        <f t="shared" si="6"/>
        <v>4925365</v>
      </c>
      <c r="L99" s="6">
        <f t="shared" si="6"/>
        <v>5259986</v>
      </c>
      <c r="M99" s="58" t="s">
        <v>59</v>
      </c>
    </row>
    <row r="100" spans="1:13" ht="16.2" thickBot="1">
      <c r="A100" s="67"/>
      <c r="B100" s="45"/>
      <c r="C100" s="67"/>
      <c r="D100" s="81"/>
      <c r="E100" s="67"/>
      <c r="F100" s="5" t="s">
        <v>7</v>
      </c>
      <c r="G100" s="6"/>
      <c r="H100" s="6"/>
      <c r="I100" s="6"/>
      <c r="J100" s="16"/>
      <c r="K100" s="16"/>
      <c r="L100" s="6"/>
      <c r="M100" s="59"/>
    </row>
    <row r="101" spans="1:13" ht="27" thickBot="1">
      <c r="A101" s="67"/>
      <c r="B101" s="45"/>
      <c r="C101" s="67"/>
      <c r="D101" s="81"/>
      <c r="E101" s="67"/>
      <c r="F101" s="5" t="s">
        <v>47</v>
      </c>
      <c r="G101" s="6">
        <v>0</v>
      </c>
      <c r="H101" s="6">
        <v>0</v>
      </c>
      <c r="I101" s="6">
        <v>0</v>
      </c>
      <c r="J101" s="16">
        <v>0</v>
      </c>
      <c r="K101" s="16">
        <v>0</v>
      </c>
      <c r="L101" s="6">
        <v>0</v>
      </c>
      <c r="M101" s="59"/>
    </row>
    <row r="102" spans="1:13" ht="27" thickBot="1">
      <c r="A102" s="67"/>
      <c r="B102" s="45"/>
      <c r="C102" s="67"/>
      <c r="D102" s="81"/>
      <c r="E102" s="67"/>
      <c r="F102" s="5" t="s">
        <v>8</v>
      </c>
      <c r="G102" s="6">
        <f>H102+I102+J102+K102+L102</f>
        <v>211900</v>
      </c>
      <c r="H102" s="6">
        <v>139100</v>
      </c>
      <c r="I102" s="6">
        <v>72800</v>
      </c>
      <c r="J102" s="16">
        <v>0</v>
      </c>
      <c r="K102" s="16">
        <v>0</v>
      </c>
      <c r="L102" s="6">
        <v>0</v>
      </c>
      <c r="M102" s="59"/>
    </row>
    <row r="103" spans="1:13" ht="27" thickBot="1">
      <c r="A103" s="67"/>
      <c r="B103" s="45"/>
      <c r="C103" s="67"/>
      <c r="D103" s="81"/>
      <c r="E103" s="67"/>
      <c r="F103" s="5" t="s">
        <v>33</v>
      </c>
      <c r="G103" s="6">
        <f>H103+I103+J103+K103+L103</f>
        <v>24905108.960000001</v>
      </c>
      <c r="H103" s="6">
        <f>4431660</f>
        <v>4431660</v>
      </c>
      <c r="I103" s="16">
        <f>5141996</f>
        <v>5141996</v>
      </c>
      <c r="J103" s="16">
        <f>5069922+76179.96</f>
        <v>5146101.96</v>
      </c>
      <c r="K103" s="16">
        <v>4925365</v>
      </c>
      <c r="L103" s="6">
        <v>5259986</v>
      </c>
      <c r="M103" s="59"/>
    </row>
    <row r="104" spans="1:13" ht="29.25" customHeight="1" thickBot="1">
      <c r="A104" s="68"/>
      <c r="B104" s="46"/>
      <c r="C104" s="68"/>
      <c r="D104" s="82"/>
      <c r="E104" s="68"/>
      <c r="F104" s="5" t="s">
        <v>9</v>
      </c>
      <c r="G104" s="6">
        <f>H104+I104+J104+K104+L104</f>
        <v>0</v>
      </c>
      <c r="H104" s="6">
        <v>0</v>
      </c>
      <c r="I104" s="16">
        <v>0</v>
      </c>
      <c r="J104" s="16">
        <v>0</v>
      </c>
      <c r="K104" s="16">
        <v>0</v>
      </c>
      <c r="L104" s="6">
        <v>0</v>
      </c>
      <c r="M104" s="60"/>
    </row>
    <row r="105" spans="1:13" s="11" customFormat="1" ht="27" thickBot="1">
      <c r="A105" s="47"/>
      <c r="B105" s="77" t="s">
        <v>29</v>
      </c>
      <c r="C105" s="47"/>
      <c r="D105" s="47"/>
      <c r="E105" s="47"/>
      <c r="F105" s="9" t="s">
        <v>6</v>
      </c>
      <c r="G105" s="25">
        <f t="shared" ref="G105:L105" si="7">G92+G86+G80+G73+G67+G61+G55+G49+G43+G99+G37+G8+G28+G16+G22</f>
        <v>423467731.43999994</v>
      </c>
      <c r="H105" s="25">
        <f t="shared" si="7"/>
        <v>57251390</v>
      </c>
      <c r="I105" s="25">
        <f t="shared" si="7"/>
        <v>57462499</v>
      </c>
      <c r="J105" s="25">
        <f t="shared" si="7"/>
        <v>88858286.189999998</v>
      </c>
      <c r="K105" s="25">
        <f t="shared" si="7"/>
        <v>106957943.25</v>
      </c>
      <c r="L105" s="25">
        <f t="shared" si="7"/>
        <v>112937613</v>
      </c>
      <c r="M105" s="74"/>
    </row>
    <row r="106" spans="1:13" s="11" customFormat="1" ht="16.2" thickBot="1">
      <c r="A106" s="48"/>
      <c r="B106" s="78"/>
      <c r="C106" s="48"/>
      <c r="D106" s="48"/>
      <c r="E106" s="48"/>
      <c r="F106" s="9" t="s">
        <v>7</v>
      </c>
      <c r="G106" s="10"/>
      <c r="H106" s="10"/>
      <c r="I106" s="10"/>
      <c r="J106" s="25"/>
      <c r="K106" s="25"/>
      <c r="L106" s="10"/>
      <c r="M106" s="75"/>
    </row>
    <row r="107" spans="1:13" s="11" customFormat="1" ht="27" thickBot="1">
      <c r="A107" s="48"/>
      <c r="B107" s="78"/>
      <c r="C107" s="48"/>
      <c r="D107" s="48"/>
      <c r="E107" s="48"/>
      <c r="F107" s="9" t="s">
        <v>47</v>
      </c>
      <c r="G107" s="25">
        <f t="shared" ref="G107:L110" si="8">G94+G88+G82+G75+G69+G63+G57+G51+G45+G101+G39+G10+G30+G18+G24</f>
        <v>801855</v>
      </c>
      <c r="H107" s="25">
        <f t="shared" si="8"/>
        <v>68870</v>
      </c>
      <c r="I107" s="25">
        <f t="shared" si="8"/>
        <v>116625</v>
      </c>
      <c r="J107" s="25">
        <f t="shared" si="8"/>
        <v>352100</v>
      </c>
      <c r="K107" s="25">
        <f>K94+K88+K82+K75+K69+K63+K57+K51+K45+K101+K39+K10+K30+K18+K24</f>
        <v>264260</v>
      </c>
      <c r="L107" s="25">
        <f>L94+L88+L82+L75+L69+L63+L57+L51+L45+L101+L39+L10+L30+L18+L24</f>
        <v>0</v>
      </c>
      <c r="M107" s="75"/>
    </row>
    <row r="108" spans="1:13" s="11" customFormat="1" ht="27" thickBot="1">
      <c r="A108" s="48"/>
      <c r="B108" s="78"/>
      <c r="C108" s="48"/>
      <c r="D108" s="48"/>
      <c r="E108" s="48"/>
      <c r="F108" s="9" t="s">
        <v>8</v>
      </c>
      <c r="G108" s="25">
        <f t="shared" si="8"/>
        <v>45184661</v>
      </c>
      <c r="H108" s="25">
        <f t="shared" si="8"/>
        <v>339100</v>
      </c>
      <c r="I108" s="25">
        <f t="shared" si="8"/>
        <v>282800</v>
      </c>
      <c r="J108" s="25">
        <f t="shared" si="8"/>
        <v>1960000</v>
      </c>
      <c r="K108" s="25">
        <f t="shared" si="8"/>
        <v>24861361</v>
      </c>
      <c r="L108" s="25">
        <f t="shared" si="8"/>
        <v>17741400</v>
      </c>
      <c r="M108" s="75"/>
    </row>
    <row r="109" spans="1:13" s="11" customFormat="1" ht="27" thickBot="1">
      <c r="A109" s="48"/>
      <c r="B109" s="78"/>
      <c r="C109" s="48"/>
      <c r="D109" s="48"/>
      <c r="E109" s="48"/>
      <c r="F109" s="9" t="s">
        <v>33</v>
      </c>
      <c r="G109" s="25">
        <f t="shared" si="8"/>
        <v>374440095.43999994</v>
      </c>
      <c r="H109" s="25">
        <f t="shared" si="8"/>
        <v>56243420</v>
      </c>
      <c r="I109" s="25">
        <f t="shared" si="8"/>
        <v>56476954</v>
      </c>
      <c r="J109" s="25">
        <f t="shared" si="8"/>
        <v>85946186.189999998</v>
      </c>
      <c r="K109" s="25">
        <f t="shared" si="8"/>
        <v>81232322.25</v>
      </c>
      <c r="L109" s="25">
        <f t="shared" si="8"/>
        <v>94541213</v>
      </c>
      <c r="M109" s="75"/>
    </row>
    <row r="110" spans="1:13" s="11" customFormat="1" ht="40.200000000000003" thickBot="1">
      <c r="A110" s="49"/>
      <c r="B110" s="79"/>
      <c r="C110" s="49"/>
      <c r="D110" s="49"/>
      <c r="E110" s="49"/>
      <c r="F110" s="9" t="s">
        <v>9</v>
      </c>
      <c r="G110" s="10">
        <f>G97+G91+G85+G78+G72+G66+G60+G54+G48+G104+G42+G13+G33</f>
        <v>3041120</v>
      </c>
      <c r="H110" s="10">
        <f>H97+H91+H85+H78+H72+H66+H60+H54+H48+H104+H42+H13+H33</f>
        <v>600000</v>
      </c>
      <c r="I110" s="10">
        <f>I97+I91+I85+I78+I72+I66+I60+I54+I48+I104+I42+I13+I33</f>
        <v>586120</v>
      </c>
      <c r="J110" s="10">
        <f>J97+J91+J85+J78+J72+J66+J60+J54+J48+J104+J42+J13+J33</f>
        <v>600000</v>
      </c>
      <c r="K110" s="25">
        <f t="shared" si="8"/>
        <v>600000</v>
      </c>
      <c r="L110" s="10">
        <f>L97+L91+L85+L78+L72+L66+L60+L54+L48+L104+L42+L13+L33</f>
        <v>655000</v>
      </c>
      <c r="M110" s="76"/>
    </row>
    <row r="111" spans="1:13">
      <c r="G111" s="17"/>
    </row>
    <row r="112" spans="1:13">
      <c r="H112" s="17"/>
      <c r="I112" s="17"/>
      <c r="J112" s="26">
        <f>J108+J109+J107</f>
        <v>88258286.189999998</v>
      </c>
      <c r="K112" s="26">
        <f>K108+K109+K107</f>
        <v>106357943.25</v>
      </c>
      <c r="L112" s="26">
        <f>L108+L109+L107</f>
        <v>112282613</v>
      </c>
    </row>
    <row r="113" spans="9:12">
      <c r="I113" s="17"/>
      <c r="J113" s="29">
        <v>88258286.189999998</v>
      </c>
      <c r="K113" s="26">
        <v>106357943.25</v>
      </c>
      <c r="L113" s="17">
        <v>112282613</v>
      </c>
    </row>
    <row r="114" spans="9:12">
      <c r="J114" s="26">
        <f>J112-J113</f>
        <v>0</v>
      </c>
      <c r="K114" s="26">
        <f>K113-K112</f>
        <v>0</v>
      </c>
      <c r="L114" s="17">
        <f>L113-L112</f>
        <v>0</v>
      </c>
    </row>
    <row r="115" spans="9:12">
      <c r="I115" s="17"/>
    </row>
  </sheetData>
  <mergeCells count="102">
    <mergeCell ref="A105:A110"/>
    <mergeCell ref="B105:B110"/>
    <mergeCell ref="C105:C110"/>
    <mergeCell ref="D105:D110"/>
    <mergeCell ref="E105:E110"/>
    <mergeCell ref="M105:M110"/>
    <mergeCell ref="A98:M98"/>
    <mergeCell ref="A99:A104"/>
    <mergeCell ref="B99:B104"/>
    <mergeCell ref="C99:C104"/>
    <mergeCell ref="D99:D104"/>
    <mergeCell ref="E99:E104"/>
    <mergeCell ref="M99:M104"/>
    <mergeCell ref="A92:A97"/>
    <mergeCell ref="B92:B97"/>
    <mergeCell ref="C92:C97"/>
    <mergeCell ref="D92:D97"/>
    <mergeCell ref="E92:E97"/>
    <mergeCell ref="M92:M97"/>
    <mergeCell ref="A86:A91"/>
    <mergeCell ref="B86:B91"/>
    <mergeCell ref="C86:C91"/>
    <mergeCell ref="D86:D91"/>
    <mergeCell ref="E86:E91"/>
    <mergeCell ref="M86:M91"/>
    <mergeCell ref="A79:M79"/>
    <mergeCell ref="A80:A85"/>
    <mergeCell ref="B80:B85"/>
    <mergeCell ref="C80:C85"/>
    <mergeCell ref="D80:D85"/>
    <mergeCell ref="E80:E85"/>
    <mergeCell ref="M80:M85"/>
    <mergeCell ref="A73:A78"/>
    <mergeCell ref="B73:B78"/>
    <mergeCell ref="C73:C78"/>
    <mergeCell ref="D73:D78"/>
    <mergeCell ref="E73:E78"/>
    <mergeCell ref="M73:M78"/>
    <mergeCell ref="A67:A72"/>
    <mergeCell ref="B67:B72"/>
    <mergeCell ref="C67:C72"/>
    <mergeCell ref="D67:D72"/>
    <mergeCell ref="E67:E72"/>
    <mergeCell ref="M67:M72"/>
    <mergeCell ref="A61:A66"/>
    <mergeCell ref="B61:B66"/>
    <mergeCell ref="C61:C66"/>
    <mergeCell ref="D61:D66"/>
    <mergeCell ref="E61:E66"/>
    <mergeCell ref="M61:M66"/>
    <mergeCell ref="A55:A60"/>
    <mergeCell ref="B55:B60"/>
    <mergeCell ref="C55:C60"/>
    <mergeCell ref="D55:D60"/>
    <mergeCell ref="E55:E60"/>
    <mergeCell ref="M55:M60"/>
    <mergeCell ref="A49:A54"/>
    <mergeCell ref="B49:B54"/>
    <mergeCell ref="C49:C54"/>
    <mergeCell ref="D49:D54"/>
    <mergeCell ref="E49:E54"/>
    <mergeCell ref="M49:M54"/>
    <mergeCell ref="A43:A48"/>
    <mergeCell ref="B43:B48"/>
    <mergeCell ref="C43:C48"/>
    <mergeCell ref="D43:D48"/>
    <mergeCell ref="E43:E48"/>
    <mergeCell ref="M43:M48"/>
    <mergeCell ref="A36:M36"/>
    <mergeCell ref="A37:A42"/>
    <mergeCell ref="B37:B42"/>
    <mergeCell ref="C37:C42"/>
    <mergeCell ref="D37:D42"/>
    <mergeCell ref="E37:E42"/>
    <mergeCell ref="M37:M42"/>
    <mergeCell ref="A28:A35"/>
    <mergeCell ref="B28:B35"/>
    <mergeCell ref="C28:C35"/>
    <mergeCell ref="D28:D35"/>
    <mergeCell ref="E28:E35"/>
    <mergeCell ref="M28:M35"/>
    <mergeCell ref="A22:A27"/>
    <mergeCell ref="B22:B27"/>
    <mergeCell ref="C22:C27"/>
    <mergeCell ref="D22:D27"/>
    <mergeCell ref="E22:E27"/>
    <mergeCell ref="M22:M27"/>
    <mergeCell ref="A16:A21"/>
    <mergeCell ref="B16:B21"/>
    <mergeCell ref="C16:C21"/>
    <mergeCell ref="D16:D21"/>
    <mergeCell ref="E16:E21"/>
    <mergeCell ref="M16:M21"/>
    <mergeCell ref="J1:M1"/>
    <mergeCell ref="A2:M2"/>
    <mergeCell ref="A6:M7"/>
    <mergeCell ref="A8:A15"/>
    <mergeCell ref="B8:B15"/>
    <mergeCell ref="C8:C15"/>
    <mergeCell ref="D8:D15"/>
    <mergeCell ref="E8:E15"/>
    <mergeCell ref="M8:M15"/>
  </mergeCells>
  <pageMargins left="0.59" right="0.31496062992125984" top="0.78740157480314965" bottom="0.59055118110236227" header="0.94488188976377963" footer="0.51181102362204722"/>
  <pageSetup paperSize="9" scale="55" orientation="landscape" r:id="rId1"/>
  <headerFooter alignWithMargins="0"/>
  <rowBreaks count="3" manualBreakCount="3">
    <brk id="35" max="12" man="1"/>
    <brk id="66" max="12" man="1"/>
    <brk id="9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view="pageBreakPreview" zoomScale="60" workbookViewId="0">
      <selection activeCell="A2" sqref="A2:G10"/>
    </sheetView>
  </sheetViews>
  <sheetFormatPr defaultRowHeight="13.2"/>
  <cols>
    <col min="1" max="1" width="14.88671875" customWidth="1"/>
    <col min="2" max="2" width="15.6640625" customWidth="1"/>
    <col min="3" max="7" width="14.109375" customWidth="1"/>
  </cols>
  <sheetData>
    <row r="1" spans="1:7" ht="69.75" customHeight="1">
      <c r="A1" s="98" t="s">
        <v>64</v>
      </c>
      <c r="B1" s="98"/>
      <c r="C1" s="98"/>
      <c r="D1" s="98"/>
      <c r="E1" s="98"/>
      <c r="F1" s="98"/>
      <c r="G1" s="98"/>
    </row>
    <row r="2" spans="1:7">
      <c r="A2" s="97" t="s">
        <v>65</v>
      </c>
      <c r="B2" s="97" t="s">
        <v>66</v>
      </c>
      <c r="C2" s="97" t="s">
        <v>67</v>
      </c>
      <c r="D2" s="97"/>
      <c r="E2" s="97"/>
      <c r="F2" s="97"/>
      <c r="G2" s="97"/>
    </row>
    <row r="3" spans="1:7">
      <c r="A3" s="97"/>
      <c r="B3" s="97"/>
      <c r="C3" s="20">
        <v>2014</v>
      </c>
      <c r="D3" s="20">
        <v>2015</v>
      </c>
      <c r="E3" s="20">
        <v>2016</v>
      </c>
      <c r="F3" s="20">
        <v>2017</v>
      </c>
      <c r="G3" s="20">
        <v>2018</v>
      </c>
    </row>
    <row r="4" spans="1:7" ht="26.4">
      <c r="A4" s="21" t="s">
        <v>68</v>
      </c>
      <c r="B4" s="27">
        <f>'приложение №2'!G105</f>
        <v>443226650.43999994</v>
      </c>
      <c r="C4" s="27">
        <f>'приложение №2'!H105</f>
        <v>57251390</v>
      </c>
      <c r="D4" s="27">
        <f>'приложение №2'!I105</f>
        <v>57462499</v>
      </c>
      <c r="E4" s="27">
        <f>'приложение №2'!J105</f>
        <v>88858286.189999998</v>
      </c>
      <c r="F4" s="27">
        <f>'приложение №2'!K105</f>
        <v>106957943.25</v>
      </c>
      <c r="G4" s="27">
        <f>'приложение №2'!L105</f>
        <v>132696532</v>
      </c>
    </row>
    <row r="5" spans="1:7" ht="15.6">
      <c r="A5" s="21" t="s">
        <v>7</v>
      </c>
      <c r="B5" s="27">
        <f>'приложение №2'!G106</f>
        <v>0</v>
      </c>
      <c r="C5" s="27">
        <f>'приложение №2'!H106</f>
        <v>0</v>
      </c>
      <c r="D5" s="27">
        <f>'приложение №2'!I106</f>
        <v>0</v>
      </c>
      <c r="E5" s="27">
        <f>'приложение №2'!J106</f>
        <v>0</v>
      </c>
      <c r="F5" s="27">
        <f>'приложение №2'!K106</f>
        <v>0</v>
      </c>
      <c r="G5" s="27">
        <f>'приложение №2'!L106</f>
        <v>0</v>
      </c>
    </row>
    <row r="6" spans="1:7" ht="26.4">
      <c r="A6" s="21" t="s">
        <v>69</v>
      </c>
      <c r="B6" s="27">
        <f>'приложение №2'!G107</f>
        <v>801855</v>
      </c>
      <c r="C6" s="27">
        <f>'приложение №2'!H107</f>
        <v>68870</v>
      </c>
      <c r="D6" s="27">
        <f>'приложение №2'!I107</f>
        <v>116625</v>
      </c>
      <c r="E6" s="27">
        <f>'приложение №2'!J107</f>
        <v>352100</v>
      </c>
      <c r="F6" s="27">
        <f>'приложение №2'!K107</f>
        <v>264260</v>
      </c>
      <c r="G6" s="27">
        <f>'приложение №2'!L107</f>
        <v>0</v>
      </c>
    </row>
    <row r="7" spans="1:7" ht="26.4">
      <c r="A7" s="21" t="s">
        <v>70</v>
      </c>
      <c r="B7" s="27">
        <f>'приложение №2'!G108</f>
        <v>33769462</v>
      </c>
      <c r="C7" s="27">
        <f>'приложение №2'!H108</f>
        <v>339100</v>
      </c>
      <c r="D7" s="27">
        <f>'приложение №2'!I108</f>
        <v>282800</v>
      </c>
      <c r="E7" s="27">
        <f>'приложение №2'!J108</f>
        <v>1960000</v>
      </c>
      <c r="F7" s="27">
        <f>'приложение №2'!K108</f>
        <v>24861361</v>
      </c>
      <c r="G7" s="27">
        <f>'приложение №2'!L108</f>
        <v>6326201</v>
      </c>
    </row>
    <row r="8" spans="1:7" ht="26.4">
      <c r="A8" s="21" t="s">
        <v>71</v>
      </c>
      <c r="B8" s="27">
        <f>'приложение №2'!G109</f>
        <v>405614213.43999994</v>
      </c>
      <c r="C8" s="27">
        <f>'приложение №2'!H109</f>
        <v>56243420</v>
      </c>
      <c r="D8" s="27">
        <f>'приложение №2'!I109</f>
        <v>56476954</v>
      </c>
      <c r="E8" s="27">
        <f>'приложение №2'!J109</f>
        <v>85946186.189999998</v>
      </c>
      <c r="F8" s="27">
        <f>'приложение №2'!K109</f>
        <v>81232322.25</v>
      </c>
      <c r="G8" s="27">
        <f>'приложение №2'!L109</f>
        <v>125715331</v>
      </c>
    </row>
    <row r="9" spans="1:7" ht="39.6">
      <c r="A9" s="21" t="s">
        <v>73</v>
      </c>
      <c r="B9" s="27" t="e">
        <f>'приложение №2'!#REF!</f>
        <v>#REF!</v>
      </c>
      <c r="C9" s="27" t="e">
        <f>'приложение №2'!#REF!</f>
        <v>#REF!</v>
      </c>
      <c r="D9" s="27" t="e">
        <f>'приложение №2'!#REF!</f>
        <v>#REF!</v>
      </c>
      <c r="E9" s="27" t="e">
        <f>'приложение №2'!#REF!</f>
        <v>#REF!</v>
      </c>
      <c r="F9" s="27" t="e">
        <f>'приложение №2'!#REF!</f>
        <v>#REF!</v>
      </c>
      <c r="G9" s="27" t="e">
        <f>'приложение №2'!#REF!</f>
        <v>#REF!</v>
      </c>
    </row>
    <row r="10" spans="1:7" ht="26.4">
      <c r="A10" s="21" t="s">
        <v>72</v>
      </c>
      <c r="B10" s="27">
        <f>'приложение №2'!G110</f>
        <v>3041120</v>
      </c>
      <c r="C10" s="27">
        <f>'приложение №2'!H110</f>
        <v>600000</v>
      </c>
      <c r="D10" s="27">
        <f>'приложение №2'!I110</f>
        <v>586120</v>
      </c>
      <c r="E10" s="27">
        <f>'приложение №2'!J110</f>
        <v>600000</v>
      </c>
      <c r="F10" s="27">
        <f>'приложение №2'!K110</f>
        <v>600000</v>
      </c>
      <c r="G10" s="27">
        <f>'приложение №2'!L110</f>
        <v>655000</v>
      </c>
    </row>
    <row r="12" spans="1:7">
      <c r="G12" t="b">
        <f>B4='приложение №2'!G105</f>
        <v>1</v>
      </c>
    </row>
  </sheetData>
  <mergeCells count="4">
    <mergeCell ref="C2:G2"/>
    <mergeCell ref="A2:A3"/>
    <mergeCell ref="B2:B3"/>
    <mergeCell ref="A1:G1"/>
  </mergeCells>
  <phoneticPr fontId="5" type="noConversion"/>
  <pageMargins left="0.75" right="0.75" top="1" bottom="1" header="0.5" footer="0.5"/>
  <pageSetup paperSize="9" scale="97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2"/>
  <sheetViews>
    <sheetView view="pageBreakPreview" zoomScale="75" zoomScaleSheetLayoutView="7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4" sqref="G4"/>
    </sheetView>
  </sheetViews>
  <sheetFormatPr defaultRowHeight="13.2"/>
  <cols>
    <col min="2" max="2" width="27.6640625" customWidth="1"/>
    <col min="3" max="3" width="14.6640625" customWidth="1"/>
    <col min="4" max="4" width="14.33203125" customWidth="1"/>
    <col min="5" max="5" width="9.6640625" customWidth="1"/>
    <col min="6" max="6" width="13.109375" customWidth="1"/>
    <col min="7" max="7" width="17.44140625" style="8" customWidth="1"/>
    <col min="8" max="8" width="17.44140625" customWidth="1"/>
    <col min="9" max="9" width="38.109375" customWidth="1"/>
  </cols>
  <sheetData>
    <row r="1" spans="1:9">
      <c r="I1" s="31" t="s">
        <v>84</v>
      </c>
    </row>
    <row r="2" spans="1:9" ht="17.399999999999999">
      <c r="A2" s="91" t="s">
        <v>83</v>
      </c>
      <c r="B2" s="91"/>
      <c r="C2" s="91"/>
      <c r="D2" s="91"/>
      <c r="E2" s="91"/>
      <c r="F2" s="91"/>
      <c r="G2" s="91"/>
      <c r="H2" s="91"/>
      <c r="I2" s="91"/>
    </row>
    <row r="3" spans="1:9" ht="16.2" thickBot="1">
      <c r="A3" s="2"/>
      <c r="B3" s="7"/>
      <c r="C3" s="7"/>
      <c r="D3" s="7"/>
      <c r="E3" s="7"/>
      <c r="F3" s="7"/>
      <c r="G3" s="22"/>
      <c r="H3" s="7"/>
      <c r="I3" s="28" t="s">
        <v>75</v>
      </c>
    </row>
    <row r="4" spans="1:9" ht="40.200000000000003" thickBot="1">
      <c r="A4" s="19" t="s">
        <v>0</v>
      </c>
      <c r="B4" s="19" t="s">
        <v>1</v>
      </c>
      <c r="C4" s="19" t="s">
        <v>60</v>
      </c>
      <c r="D4" s="19" t="s">
        <v>61</v>
      </c>
      <c r="E4" s="19" t="s">
        <v>62</v>
      </c>
      <c r="F4" s="19" t="s">
        <v>2</v>
      </c>
      <c r="G4" s="23">
        <v>2016</v>
      </c>
      <c r="H4" s="18">
        <v>2017</v>
      </c>
      <c r="I4" s="19" t="s">
        <v>3</v>
      </c>
    </row>
    <row r="5" spans="1:9" ht="13.8" thickBot="1">
      <c r="A5" s="30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24">
        <v>10</v>
      </c>
      <c r="H5" s="4">
        <v>11</v>
      </c>
      <c r="I5" s="4">
        <v>13</v>
      </c>
    </row>
    <row r="6" spans="1:9">
      <c r="A6" s="50" t="s">
        <v>41</v>
      </c>
      <c r="B6" s="51"/>
      <c r="C6" s="51"/>
      <c r="D6" s="51"/>
      <c r="E6" s="51"/>
      <c r="F6" s="51"/>
      <c r="G6" s="51"/>
      <c r="H6" s="51"/>
      <c r="I6" s="52"/>
    </row>
    <row r="7" spans="1:9" ht="24.75" customHeight="1" thickBot="1">
      <c r="A7" s="53"/>
      <c r="B7" s="54"/>
      <c r="C7" s="54"/>
      <c r="D7" s="54"/>
      <c r="E7" s="54"/>
      <c r="F7" s="54"/>
      <c r="G7" s="54"/>
      <c r="H7" s="54"/>
      <c r="I7" s="55"/>
    </row>
    <row r="8" spans="1:9" s="13" customFormat="1" ht="26.25" customHeight="1" thickBot="1">
      <c r="A8" s="44" t="s">
        <v>5</v>
      </c>
      <c r="B8" s="44" t="s">
        <v>38</v>
      </c>
      <c r="C8" s="44" t="s">
        <v>63</v>
      </c>
      <c r="D8" s="44" t="s">
        <v>79</v>
      </c>
      <c r="E8" s="44" t="s">
        <v>28</v>
      </c>
      <c r="F8" s="14" t="s">
        <v>6</v>
      </c>
      <c r="G8" s="12">
        <f t="shared" ref="G8:H8" si="0">G11+G12+G15</f>
        <v>79338513.020000011</v>
      </c>
      <c r="H8" s="12">
        <f t="shared" si="0"/>
        <v>74566485</v>
      </c>
      <c r="I8" s="58" t="s">
        <v>49</v>
      </c>
    </row>
    <row r="9" spans="1:9" s="13" customFormat="1" ht="14.4" thickBot="1">
      <c r="A9" s="45"/>
      <c r="B9" s="45"/>
      <c r="C9" s="64"/>
      <c r="D9" s="64"/>
      <c r="E9" s="45"/>
      <c r="F9" s="14" t="s">
        <v>7</v>
      </c>
      <c r="G9" s="15"/>
      <c r="H9" s="12"/>
      <c r="I9" s="59"/>
    </row>
    <row r="10" spans="1:9" s="13" customFormat="1" ht="27" customHeight="1" thickBot="1">
      <c r="A10" s="45"/>
      <c r="B10" s="45"/>
      <c r="C10" s="64"/>
      <c r="D10" s="64"/>
      <c r="E10" s="45"/>
      <c r="F10" s="14" t="s">
        <v>47</v>
      </c>
      <c r="G10" s="16">
        <v>0</v>
      </c>
      <c r="H10" s="6">
        <v>0</v>
      </c>
      <c r="I10" s="59"/>
    </row>
    <row r="11" spans="1:9" s="13" customFormat="1" ht="24.6" thickBot="1">
      <c r="A11" s="45"/>
      <c r="B11" s="45"/>
      <c r="C11" s="64"/>
      <c r="D11" s="64"/>
      <c r="E11" s="45"/>
      <c r="F11" s="14" t="s">
        <v>8</v>
      </c>
      <c r="G11" s="15">
        <v>0</v>
      </c>
      <c r="H11" s="12">
        <v>0</v>
      </c>
      <c r="I11" s="59"/>
    </row>
    <row r="12" spans="1:9" s="13" customFormat="1" ht="24.6" thickBot="1">
      <c r="A12" s="45"/>
      <c r="B12" s="45"/>
      <c r="C12" s="64"/>
      <c r="D12" s="64"/>
      <c r="E12" s="45"/>
      <c r="F12" s="14" t="s">
        <v>33</v>
      </c>
      <c r="G12" s="15">
        <f>(12909250+39863217.02+4748997+22130809)-313760</f>
        <v>79338513.020000011</v>
      </c>
      <c r="H12" s="12">
        <f>74722672.55-1087817.55+137020+1195410-230800-170000</f>
        <v>74566485</v>
      </c>
      <c r="I12" s="59"/>
    </row>
    <row r="13" spans="1:9" s="13" customFormat="1" ht="14.4" thickBot="1">
      <c r="A13" s="45"/>
      <c r="B13" s="45"/>
      <c r="C13" s="64"/>
      <c r="D13" s="64"/>
      <c r="E13" s="45"/>
      <c r="F13" s="14" t="s">
        <v>7</v>
      </c>
      <c r="G13" s="15"/>
      <c r="H13" s="12"/>
      <c r="I13" s="59"/>
    </row>
    <row r="14" spans="1:9" s="13" customFormat="1" ht="24.6" thickBot="1">
      <c r="A14" s="45"/>
      <c r="B14" s="45"/>
      <c r="C14" s="64"/>
      <c r="D14" s="64"/>
      <c r="E14" s="45"/>
      <c r="F14" s="14" t="s">
        <v>39</v>
      </c>
      <c r="G14" s="15">
        <v>11451647.91</v>
      </c>
      <c r="H14" s="12">
        <f>13507221-70612-10000+1195410</f>
        <v>14622019</v>
      </c>
      <c r="I14" s="59"/>
    </row>
    <row r="15" spans="1:9" s="13" customFormat="1" ht="26.25" customHeight="1" thickBot="1">
      <c r="A15" s="46"/>
      <c r="B15" s="46"/>
      <c r="C15" s="65"/>
      <c r="D15" s="65"/>
      <c r="E15" s="46"/>
      <c r="F15" s="14" t="s">
        <v>9</v>
      </c>
      <c r="G15" s="15">
        <v>0</v>
      </c>
      <c r="H15" s="12">
        <v>0</v>
      </c>
      <c r="I15" s="60"/>
    </row>
    <row r="16" spans="1:9" s="13" customFormat="1" ht="26.25" customHeight="1" thickBot="1">
      <c r="A16" s="44" t="s">
        <v>23</v>
      </c>
      <c r="B16" s="44" t="s">
        <v>42</v>
      </c>
      <c r="C16" s="44" t="s">
        <v>63</v>
      </c>
      <c r="D16" s="44" t="s">
        <v>81</v>
      </c>
      <c r="E16" s="44" t="s">
        <v>28</v>
      </c>
      <c r="F16" s="14" t="s">
        <v>6</v>
      </c>
      <c r="G16" s="15">
        <f t="shared" ref="G16:H16" si="1">G19+G20+G23+G18</f>
        <v>2690141.21</v>
      </c>
      <c r="H16" s="15">
        <f t="shared" si="1"/>
        <v>1901517.55</v>
      </c>
      <c r="I16" s="58" t="s">
        <v>82</v>
      </c>
    </row>
    <row r="17" spans="1:9" s="13" customFormat="1" ht="14.4" thickBot="1">
      <c r="A17" s="45"/>
      <c r="B17" s="45"/>
      <c r="C17" s="64"/>
      <c r="D17" s="64"/>
      <c r="E17" s="45"/>
      <c r="F17" s="14" t="s">
        <v>7</v>
      </c>
      <c r="G17" s="15"/>
      <c r="H17" s="12"/>
      <c r="I17" s="59"/>
    </row>
    <row r="18" spans="1:9" s="13" customFormat="1" ht="26.25" customHeight="1" thickBot="1">
      <c r="A18" s="45"/>
      <c r="B18" s="45"/>
      <c r="C18" s="64"/>
      <c r="D18" s="64"/>
      <c r="E18" s="45"/>
      <c r="F18" s="14" t="s">
        <v>47</v>
      </c>
      <c r="G18" s="16">
        <v>100000</v>
      </c>
      <c r="H18" s="6">
        <v>0</v>
      </c>
      <c r="I18" s="59"/>
    </row>
    <row r="19" spans="1:9" s="13" customFormat="1" ht="24.6" thickBot="1">
      <c r="A19" s="45"/>
      <c r="B19" s="45"/>
      <c r="C19" s="64"/>
      <c r="D19" s="64"/>
      <c r="E19" s="45"/>
      <c r="F19" s="14" t="s">
        <v>8</v>
      </c>
      <c r="G19" s="15">
        <f>60000+1070000+20000+110000+140000+60000</f>
        <v>1460000</v>
      </c>
      <c r="H19" s="15">
        <f>23700+790000</f>
        <v>813700</v>
      </c>
      <c r="I19" s="59"/>
    </row>
    <row r="20" spans="1:9" s="13" customFormat="1" ht="24.6" thickBot="1">
      <c r="A20" s="45"/>
      <c r="B20" s="45"/>
      <c r="C20" s="64"/>
      <c r="D20" s="64"/>
      <c r="E20" s="45"/>
      <c r="F20" s="14" t="s">
        <v>33</v>
      </c>
      <c r="G20" s="15">
        <f>770166+313760+46215.21</f>
        <v>1130141.21</v>
      </c>
      <c r="H20" s="12">
        <f>1111517.55-23700</f>
        <v>1087817.55</v>
      </c>
      <c r="I20" s="59"/>
    </row>
    <row r="21" spans="1:9" s="13" customFormat="1" ht="14.4" thickBot="1">
      <c r="A21" s="45"/>
      <c r="B21" s="45"/>
      <c r="C21" s="64"/>
      <c r="D21" s="64"/>
      <c r="E21" s="45"/>
      <c r="F21" s="14" t="s">
        <v>7</v>
      </c>
      <c r="G21" s="15"/>
      <c r="H21" s="12"/>
      <c r="I21" s="59"/>
    </row>
    <row r="22" spans="1:9" s="13" customFormat="1" ht="24.6" thickBot="1">
      <c r="A22" s="45"/>
      <c r="B22" s="45"/>
      <c r="C22" s="64"/>
      <c r="D22" s="64"/>
      <c r="E22" s="45"/>
      <c r="F22" s="14" t="s">
        <v>39</v>
      </c>
      <c r="G22" s="15">
        <v>1257600</v>
      </c>
      <c r="H22" s="12">
        <f>790000+70612</f>
        <v>860612</v>
      </c>
      <c r="I22" s="59"/>
    </row>
    <row r="23" spans="1:9" s="13" customFormat="1" ht="26.25" customHeight="1" thickBot="1">
      <c r="A23" s="46"/>
      <c r="B23" s="46"/>
      <c r="C23" s="65"/>
      <c r="D23" s="65"/>
      <c r="E23" s="46"/>
      <c r="F23" s="14" t="s">
        <v>9</v>
      </c>
      <c r="G23" s="15">
        <v>0</v>
      </c>
      <c r="H23" s="12">
        <v>0</v>
      </c>
      <c r="I23" s="60"/>
    </row>
    <row r="24" spans="1:9" ht="48.75" customHeight="1" thickBot="1">
      <c r="A24" s="88" t="s">
        <v>44</v>
      </c>
      <c r="B24" s="89"/>
      <c r="C24" s="89"/>
      <c r="D24" s="89"/>
      <c r="E24" s="89"/>
      <c r="F24" s="89"/>
      <c r="G24" s="89"/>
      <c r="H24" s="89"/>
      <c r="I24" s="90"/>
    </row>
    <row r="25" spans="1:9" s="13" customFormat="1" ht="24.6" thickBot="1">
      <c r="A25" s="44" t="s">
        <v>10</v>
      </c>
      <c r="B25" s="44" t="s">
        <v>43</v>
      </c>
      <c r="C25" s="61" t="s">
        <v>63</v>
      </c>
      <c r="D25" s="61" t="s">
        <v>78</v>
      </c>
      <c r="E25" s="44" t="s">
        <v>28</v>
      </c>
      <c r="F25" s="14" t="s">
        <v>6</v>
      </c>
      <c r="G25" s="12">
        <f t="shared" ref="G25:H25" si="2">G28+G29+G30+G27</f>
        <v>1050000</v>
      </c>
      <c r="H25" s="12">
        <f t="shared" si="2"/>
        <v>687000</v>
      </c>
      <c r="I25" s="58" t="s">
        <v>50</v>
      </c>
    </row>
    <row r="26" spans="1:9" s="13" customFormat="1" ht="14.4" thickBot="1">
      <c r="A26" s="45"/>
      <c r="B26" s="45"/>
      <c r="C26" s="62"/>
      <c r="D26" s="62"/>
      <c r="E26" s="45"/>
      <c r="F26" s="14" t="s">
        <v>7</v>
      </c>
      <c r="G26" s="15"/>
      <c r="H26" s="12"/>
      <c r="I26" s="59"/>
    </row>
    <row r="27" spans="1:9" s="13" customFormat="1" ht="25.5" customHeight="1" thickBot="1">
      <c r="A27" s="45"/>
      <c r="B27" s="45"/>
      <c r="C27" s="62"/>
      <c r="D27" s="62"/>
      <c r="E27" s="45"/>
      <c r="F27" s="14" t="s">
        <v>47</v>
      </c>
      <c r="G27" s="16">
        <v>0</v>
      </c>
      <c r="H27" s="6">
        <v>0</v>
      </c>
      <c r="I27" s="59"/>
    </row>
    <row r="28" spans="1:9" s="13" customFormat="1" ht="24.6" thickBot="1">
      <c r="A28" s="45"/>
      <c r="B28" s="45"/>
      <c r="C28" s="62"/>
      <c r="D28" s="62"/>
      <c r="E28" s="45"/>
      <c r="F28" s="14" t="s">
        <v>8</v>
      </c>
      <c r="G28" s="15">
        <v>500000</v>
      </c>
      <c r="H28" s="15">
        <v>206200</v>
      </c>
      <c r="I28" s="59"/>
    </row>
    <row r="29" spans="1:9" s="13" customFormat="1" ht="24.6" thickBot="1">
      <c r="A29" s="45"/>
      <c r="B29" s="45"/>
      <c r="C29" s="62"/>
      <c r="D29" s="62"/>
      <c r="E29" s="45"/>
      <c r="F29" s="14" t="s">
        <v>33</v>
      </c>
      <c r="G29" s="15">
        <v>300000</v>
      </c>
      <c r="H29" s="15">
        <v>230800</v>
      </c>
      <c r="I29" s="59"/>
    </row>
    <row r="30" spans="1:9" s="13" customFormat="1" ht="29.25" customHeight="1" thickBot="1">
      <c r="A30" s="46"/>
      <c r="B30" s="46"/>
      <c r="C30" s="63"/>
      <c r="D30" s="63"/>
      <c r="E30" s="46"/>
      <c r="F30" s="14" t="s">
        <v>9</v>
      </c>
      <c r="G30" s="15">
        <v>250000</v>
      </c>
      <c r="H30" s="12">
        <v>250000</v>
      </c>
      <c r="I30" s="60"/>
    </row>
    <row r="31" spans="1:9" s="13" customFormat="1" ht="24.6" thickBot="1">
      <c r="A31" s="44" t="s">
        <v>11</v>
      </c>
      <c r="B31" s="44" t="s">
        <v>17</v>
      </c>
      <c r="C31" s="44" t="s">
        <v>63</v>
      </c>
      <c r="D31" s="44" t="s">
        <v>26</v>
      </c>
      <c r="E31" s="44" t="s">
        <v>28</v>
      </c>
      <c r="F31" s="14" t="s">
        <v>6</v>
      </c>
      <c r="G31" s="15">
        <f>SUM(G34:G36)</f>
        <v>0</v>
      </c>
      <c r="H31" s="12">
        <f>SUM(H34:H36)</f>
        <v>0</v>
      </c>
      <c r="I31" s="61" t="s">
        <v>51</v>
      </c>
    </row>
    <row r="32" spans="1:9" s="13" customFormat="1" ht="14.4" thickBot="1">
      <c r="A32" s="45"/>
      <c r="B32" s="45"/>
      <c r="C32" s="45"/>
      <c r="D32" s="45"/>
      <c r="E32" s="45"/>
      <c r="F32" s="14" t="s">
        <v>7</v>
      </c>
      <c r="G32" s="15"/>
      <c r="H32" s="12"/>
      <c r="I32" s="62"/>
    </row>
    <row r="33" spans="1:9" s="13" customFormat="1" ht="25.5" customHeight="1" thickBot="1">
      <c r="A33" s="45"/>
      <c r="B33" s="45"/>
      <c r="C33" s="45"/>
      <c r="D33" s="45"/>
      <c r="E33" s="45"/>
      <c r="F33" s="14" t="s">
        <v>47</v>
      </c>
      <c r="G33" s="16">
        <v>0</v>
      </c>
      <c r="H33" s="6">
        <v>0</v>
      </c>
      <c r="I33" s="62"/>
    </row>
    <row r="34" spans="1:9" s="13" customFormat="1" ht="24.6" thickBot="1">
      <c r="A34" s="45"/>
      <c r="B34" s="45"/>
      <c r="C34" s="45"/>
      <c r="D34" s="45"/>
      <c r="E34" s="45"/>
      <c r="F34" s="14" t="s">
        <v>8</v>
      </c>
      <c r="G34" s="15">
        <v>0</v>
      </c>
      <c r="H34" s="12">
        <v>0</v>
      </c>
      <c r="I34" s="62"/>
    </row>
    <row r="35" spans="1:9" s="13" customFormat="1" ht="24.6" thickBot="1">
      <c r="A35" s="45"/>
      <c r="B35" s="45"/>
      <c r="C35" s="45"/>
      <c r="D35" s="45"/>
      <c r="E35" s="45"/>
      <c r="F35" s="14" t="s">
        <v>32</v>
      </c>
      <c r="G35" s="15">
        <v>0</v>
      </c>
      <c r="H35" s="12">
        <v>0</v>
      </c>
      <c r="I35" s="62"/>
    </row>
    <row r="36" spans="1:9" s="13" customFormat="1" ht="24.6" thickBot="1">
      <c r="A36" s="46"/>
      <c r="B36" s="46"/>
      <c r="C36" s="46"/>
      <c r="D36" s="46"/>
      <c r="E36" s="46"/>
      <c r="F36" s="14" t="s">
        <v>9</v>
      </c>
      <c r="G36" s="15">
        <v>0</v>
      </c>
      <c r="H36" s="12">
        <v>0</v>
      </c>
      <c r="I36" s="63"/>
    </row>
    <row r="37" spans="1:9" s="13" customFormat="1" ht="24.6" thickBot="1">
      <c r="A37" s="44" t="s">
        <v>12</v>
      </c>
      <c r="B37" s="44" t="s">
        <v>24</v>
      </c>
      <c r="C37" s="44" t="s">
        <v>63</v>
      </c>
      <c r="D37" s="44" t="s">
        <v>76</v>
      </c>
      <c r="E37" s="44" t="s">
        <v>28</v>
      </c>
      <c r="F37" s="14" t="s">
        <v>6</v>
      </c>
      <c r="G37" s="15">
        <f>SUM(G40:G42)</f>
        <v>0</v>
      </c>
      <c r="H37" s="12">
        <f>SUM(H40:H42)</f>
        <v>0</v>
      </c>
      <c r="I37" s="41" t="s">
        <v>52</v>
      </c>
    </row>
    <row r="38" spans="1:9" s="13" customFormat="1" ht="14.4" thickBot="1">
      <c r="A38" s="45"/>
      <c r="B38" s="45"/>
      <c r="C38" s="45"/>
      <c r="D38" s="45"/>
      <c r="E38" s="45"/>
      <c r="F38" s="14" t="s">
        <v>7</v>
      </c>
      <c r="G38" s="15"/>
      <c r="H38" s="12"/>
      <c r="I38" s="42"/>
    </row>
    <row r="39" spans="1:9" s="13" customFormat="1" ht="27" customHeight="1" thickBot="1">
      <c r="A39" s="45"/>
      <c r="B39" s="45"/>
      <c r="C39" s="45"/>
      <c r="D39" s="45"/>
      <c r="E39" s="45"/>
      <c r="F39" s="14" t="s">
        <v>47</v>
      </c>
      <c r="G39" s="16">
        <v>0</v>
      </c>
      <c r="H39" s="6">
        <v>0</v>
      </c>
      <c r="I39" s="42"/>
    </row>
    <row r="40" spans="1:9" s="13" customFormat="1" ht="24.6" thickBot="1">
      <c r="A40" s="45"/>
      <c r="B40" s="45"/>
      <c r="C40" s="45"/>
      <c r="D40" s="45"/>
      <c r="E40" s="45"/>
      <c r="F40" s="14" t="s">
        <v>8</v>
      </c>
      <c r="G40" s="15">
        <v>0</v>
      </c>
      <c r="H40" s="12">
        <v>0</v>
      </c>
      <c r="I40" s="42"/>
    </row>
    <row r="41" spans="1:9" s="13" customFormat="1" ht="24.6" thickBot="1">
      <c r="A41" s="45"/>
      <c r="B41" s="45"/>
      <c r="C41" s="45"/>
      <c r="D41" s="45"/>
      <c r="E41" s="45"/>
      <c r="F41" s="14" t="s">
        <v>32</v>
      </c>
      <c r="G41" s="15">
        <v>0</v>
      </c>
      <c r="H41" s="12">
        <v>0</v>
      </c>
      <c r="I41" s="42"/>
    </row>
    <row r="42" spans="1:9" s="13" customFormat="1" ht="24.6" thickBot="1">
      <c r="A42" s="46"/>
      <c r="B42" s="46"/>
      <c r="C42" s="46"/>
      <c r="D42" s="46"/>
      <c r="E42" s="46"/>
      <c r="F42" s="14" t="s">
        <v>9</v>
      </c>
      <c r="G42" s="15">
        <v>0</v>
      </c>
      <c r="H42" s="12">
        <v>0</v>
      </c>
      <c r="I42" s="43"/>
    </row>
    <row r="43" spans="1:9" s="13" customFormat="1" ht="24.6" thickBot="1">
      <c r="A43" s="44" t="s">
        <v>13</v>
      </c>
      <c r="B43" s="44" t="s">
        <v>18</v>
      </c>
      <c r="C43" s="44" t="s">
        <v>63</v>
      </c>
      <c r="D43" s="44" t="s">
        <v>27</v>
      </c>
      <c r="E43" s="44" t="s">
        <v>28</v>
      </c>
      <c r="F43" s="14" t="s">
        <v>6</v>
      </c>
      <c r="G43" s="15">
        <f>SUM(G46:G48)</f>
        <v>300000</v>
      </c>
      <c r="H43" s="12">
        <f>SUM(H46:H48)</f>
        <v>300000</v>
      </c>
      <c r="I43" s="41" t="s">
        <v>53</v>
      </c>
    </row>
    <row r="44" spans="1:9" s="13" customFormat="1" ht="14.4" thickBot="1">
      <c r="A44" s="45"/>
      <c r="B44" s="45"/>
      <c r="C44" s="45"/>
      <c r="D44" s="45"/>
      <c r="E44" s="45"/>
      <c r="F44" s="14" t="s">
        <v>7</v>
      </c>
      <c r="G44" s="15"/>
      <c r="H44" s="12"/>
      <c r="I44" s="42"/>
    </row>
    <row r="45" spans="1:9" s="13" customFormat="1" ht="27.75" customHeight="1" thickBot="1">
      <c r="A45" s="45"/>
      <c r="B45" s="45"/>
      <c r="C45" s="45"/>
      <c r="D45" s="45"/>
      <c r="E45" s="45"/>
      <c r="F45" s="14" t="s">
        <v>47</v>
      </c>
      <c r="G45" s="16">
        <v>0</v>
      </c>
      <c r="H45" s="6">
        <v>0</v>
      </c>
      <c r="I45" s="42"/>
    </row>
    <row r="46" spans="1:9" s="13" customFormat="1" ht="24.6" thickBot="1">
      <c r="A46" s="45"/>
      <c r="B46" s="45"/>
      <c r="C46" s="45"/>
      <c r="D46" s="45"/>
      <c r="E46" s="45"/>
      <c r="F46" s="14" t="s">
        <v>8</v>
      </c>
      <c r="G46" s="15">
        <v>0</v>
      </c>
      <c r="H46" s="12">
        <v>0</v>
      </c>
      <c r="I46" s="42"/>
    </row>
    <row r="47" spans="1:9" s="13" customFormat="1" ht="24.6" thickBot="1">
      <c r="A47" s="45"/>
      <c r="B47" s="45"/>
      <c r="C47" s="45"/>
      <c r="D47" s="45"/>
      <c r="E47" s="45"/>
      <c r="F47" s="14" t="s">
        <v>32</v>
      </c>
      <c r="G47" s="15">
        <v>0</v>
      </c>
      <c r="H47" s="12">
        <v>0</v>
      </c>
      <c r="I47" s="42"/>
    </row>
    <row r="48" spans="1:9" s="13" customFormat="1" ht="66.75" customHeight="1" thickBot="1">
      <c r="A48" s="46"/>
      <c r="B48" s="46"/>
      <c r="C48" s="46"/>
      <c r="D48" s="46"/>
      <c r="E48" s="46"/>
      <c r="F48" s="14" t="s">
        <v>9</v>
      </c>
      <c r="G48" s="15">
        <v>300000</v>
      </c>
      <c r="H48" s="12">
        <v>300000</v>
      </c>
      <c r="I48" s="43"/>
    </row>
    <row r="49" spans="1:9" s="13" customFormat="1" ht="24.6" thickBot="1">
      <c r="A49" s="44" t="s">
        <v>14</v>
      </c>
      <c r="B49" s="44" t="s">
        <v>19</v>
      </c>
      <c r="C49" s="44" t="s">
        <v>63</v>
      </c>
      <c r="D49" s="44" t="s">
        <v>26</v>
      </c>
      <c r="E49" s="44" t="s">
        <v>28</v>
      </c>
      <c r="F49" s="14" t="s">
        <v>6</v>
      </c>
      <c r="G49" s="15">
        <f>SUM(G51:G54)</f>
        <v>26000</v>
      </c>
      <c r="H49" s="12">
        <f>SUM(H51:H54)</f>
        <v>42760</v>
      </c>
      <c r="I49" s="41" t="s">
        <v>54</v>
      </c>
    </row>
    <row r="50" spans="1:9" s="13" customFormat="1" ht="14.4" thickBot="1">
      <c r="A50" s="45"/>
      <c r="B50" s="45"/>
      <c r="C50" s="45"/>
      <c r="D50" s="45"/>
      <c r="E50" s="45"/>
      <c r="F50" s="14" t="s">
        <v>7</v>
      </c>
      <c r="G50" s="15"/>
      <c r="H50" s="12"/>
      <c r="I50" s="42"/>
    </row>
    <row r="51" spans="1:9" s="13" customFormat="1" ht="25.5" customHeight="1" thickBot="1">
      <c r="A51" s="45"/>
      <c r="B51" s="45"/>
      <c r="C51" s="45"/>
      <c r="D51" s="45"/>
      <c r="E51" s="45"/>
      <c r="F51" s="14" t="s">
        <v>47</v>
      </c>
      <c r="G51" s="16">
        <v>26000</v>
      </c>
      <c r="H51" s="15">
        <v>28340</v>
      </c>
      <c r="I51" s="42"/>
    </row>
    <row r="52" spans="1:9" s="13" customFormat="1" ht="24.6" thickBot="1">
      <c r="A52" s="45"/>
      <c r="B52" s="45"/>
      <c r="C52" s="45"/>
      <c r="D52" s="45"/>
      <c r="E52" s="45"/>
      <c r="F52" s="14" t="s">
        <v>8</v>
      </c>
      <c r="G52" s="15">
        <v>0</v>
      </c>
      <c r="H52" s="15">
        <v>9420</v>
      </c>
      <c r="I52" s="42"/>
    </row>
    <row r="53" spans="1:9" s="13" customFormat="1" ht="24.6" thickBot="1">
      <c r="A53" s="45"/>
      <c r="B53" s="45"/>
      <c r="C53" s="45"/>
      <c r="D53" s="45"/>
      <c r="E53" s="45"/>
      <c r="F53" s="14" t="s">
        <v>32</v>
      </c>
      <c r="G53" s="15">
        <v>0</v>
      </c>
      <c r="H53" s="15">
        <v>5000</v>
      </c>
      <c r="I53" s="42"/>
    </row>
    <row r="54" spans="1:9" s="13" customFormat="1" ht="26.25" customHeight="1" thickBot="1">
      <c r="A54" s="46"/>
      <c r="B54" s="46"/>
      <c r="C54" s="46"/>
      <c r="D54" s="46"/>
      <c r="E54" s="46"/>
      <c r="F54" s="14" t="s">
        <v>9</v>
      </c>
      <c r="G54" s="15">
        <v>0</v>
      </c>
      <c r="H54" s="12">
        <v>0</v>
      </c>
      <c r="I54" s="43"/>
    </row>
    <row r="55" spans="1:9" s="13" customFormat="1" ht="24.6" thickBot="1">
      <c r="A55" s="44" t="s">
        <v>15</v>
      </c>
      <c r="B55" s="44" t="s">
        <v>20</v>
      </c>
      <c r="C55" s="44" t="s">
        <v>63</v>
      </c>
      <c r="D55" s="44" t="s">
        <v>26</v>
      </c>
      <c r="E55" s="44" t="s">
        <v>28</v>
      </c>
      <c r="F55" s="14" t="s">
        <v>6</v>
      </c>
      <c r="G55" s="15">
        <f>SUM(G57:G60)</f>
        <v>257530</v>
      </c>
      <c r="H55" s="12">
        <f>SUM(H57:H60)</f>
        <v>25000</v>
      </c>
      <c r="I55" s="41" t="s">
        <v>56</v>
      </c>
    </row>
    <row r="56" spans="1:9" s="13" customFormat="1" ht="14.4" thickBot="1">
      <c r="A56" s="45"/>
      <c r="B56" s="45"/>
      <c r="C56" s="45"/>
      <c r="D56" s="45"/>
      <c r="E56" s="45"/>
      <c r="F56" s="14" t="s">
        <v>7</v>
      </c>
      <c r="G56" s="15"/>
      <c r="H56" s="12"/>
      <c r="I56" s="42"/>
    </row>
    <row r="57" spans="1:9" s="13" customFormat="1" ht="24.6" thickBot="1">
      <c r="A57" s="45"/>
      <c r="B57" s="45"/>
      <c r="C57" s="45"/>
      <c r="D57" s="45"/>
      <c r="E57" s="45"/>
      <c r="F57" s="14" t="s">
        <v>47</v>
      </c>
      <c r="G57" s="15">
        <v>226100</v>
      </c>
      <c r="H57" s="12">
        <v>0</v>
      </c>
      <c r="I57" s="42"/>
    </row>
    <row r="58" spans="1:9" s="13" customFormat="1" ht="24.6" thickBot="1">
      <c r="A58" s="45"/>
      <c r="B58" s="45"/>
      <c r="C58" s="45"/>
      <c r="D58" s="45"/>
      <c r="E58" s="45"/>
      <c r="F58" s="14" t="s">
        <v>8</v>
      </c>
      <c r="G58" s="15">
        <v>0</v>
      </c>
      <c r="H58" s="12">
        <v>0</v>
      </c>
      <c r="I58" s="42"/>
    </row>
    <row r="59" spans="1:9" s="13" customFormat="1" ht="24.6" thickBot="1">
      <c r="A59" s="45"/>
      <c r="B59" s="45"/>
      <c r="C59" s="45"/>
      <c r="D59" s="45"/>
      <c r="E59" s="45"/>
      <c r="F59" s="14" t="s">
        <v>32</v>
      </c>
      <c r="G59" s="15">
        <v>31430</v>
      </c>
      <c r="H59" s="15">
        <v>25000</v>
      </c>
      <c r="I59" s="42"/>
    </row>
    <row r="60" spans="1:9" s="13" customFormat="1" ht="29.25" customHeight="1" thickBot="1">
      <c r="A60" s="46"/>
      <c r="B60" s="46"/>
      <c r="C60" s="46"/>
      <c r="D60" s="46"/>
      <c r="E60" s="46"/>
      <c r="F60" s="14" t="s">
        <v>9</v>
      </c>
      <c r="G60" s="15">
        <v>0</v>
      </c>
      <c r="H60" s="12">
        <v>0</v>
      </c>
      <c r="I60" s="43"/>
    </row>
    <row r="61" spans="1:9" s="13" customFormat="1" ht="26.25" customHeight="1" thickBot="1">
      <c r="A61" s="44" t="s">
        <v>16</v>
      </c>
      <c r="B61" s="44" t="s">
        <v>22</v>
      </c>
      <c r="C61" s="44" t="s">
        <v>63</v>
      </c>
      <c r="D61" s="44" t="s">
        <v>74</v>
      </c>
      <c r="E61" s="44" t="s">
        <v>28</v>
      </c>
      <c r="F61" s="14" t="s">
        <v>6</v>
      </c>
      <c r="G61" s="15">
        <f>SUM(G64:G66)</f>
        <v>0</v>
      </c>
      <c r="H61" s="12">
        <f>SUM(H64:H66)</f>
        <v>0</v>
      </c>
      <c r="I61" s="61" t="s">
        <v>55</v>
      </c>
    </row>
    <row r="62" spans="1:9" s="13" customFormat="1" ht="14.4" thickBot="1">
      <c r="A62" s="45"/>
      <c r="B62" s="45"/>
      <c r="C62" s="45"/>
      <c r="D62" s="45"/>
      <c r="E62" s="45"/>
      <c r="F62" s="14" t="s">
        <v>7</v>
      </c>
      <c r="G62" s="15"/>
      <c r="H62" s="12"/>
      <c r="I62" s="62"/>
    </row>
    <row r="63" spans="1:9" s="13" customFormat="1" ht="28.5" customHeight="1" thickBot="1">
      <c r="A63" s="45"/>
      <c r="B63" s="45"/>
      <c r="C63" s="45"/>
      <c r="D63" s="45"/>
      <c r="E63" s="45"/>
      <c r="F63" s="14" t="s">
        <v>47</v>
      </c>
      <c r="G63" s="16">
        <v>0</v>
      </c>
      <c r="H63" s="6">
        <v>0</v>
      </c>
      <c r="I63" s="62"/>
    </row>
    <row r="64" spans="1:9" s="13" customFormat="1" ht="24.6" thickBot="1">
      <c r="A64" s="45"/>
      <c r="B64" s="45"/>
      <c r="C64" s="45"/>
      <c r="D64" s="45"/>
      <c r="E64" s="45"/>
      <c r="F64" s="14" t="s">
        <v>8</v>
      </c>
      <c r="G64" s="15">
        <v>0</v>
      </c>
      <c r="H64" s="12">
        <v>0</v>
      </c>
      <c r="I64" s="62"/>
    </row>
    <row r="65" spans="1:9" s="13" customFormat="1" ht="24.6" thickBot="1">
      <c r="A65" s="45"/>
      <c r="B65" s="45"/>
      <c r="C65" s="45"/>
      <c r="D65" s="45"/>
      <c r="E65" s="45"/>
      <c r="F65" s="14" t="s">
        <v>32</v>
      </c>
      <c r="G65" s="15">
        <v>0</v>
      </c>
      <c r="H65" s="12">
        <v>0</v>
      </c>
      <c r="I65" s="62"/>
    </row>
    <row r="66" spans="1:9" s="13" customFormat="1" ht="28.5" customHeight="1" thickBot="1">
      <c r="A66" s="46"/>
      <c r="B66" s="46"/>
      <c r="C66" s="46"/>
      <c r="D66" s="46"/>
      <c r="E66" s="46"/>
      <c r="F66" s="14" t="s">
        <v>9</v>
      </c>
      <c r="G66" s="15">
        <v>0</v>
      </c>
      <c r="H66" s="12">
        <v>0</v>
      </c>
      <c r="I66" s="63"/>
    </row>
    <row r="67" spans="1:9" s="13" customFormat="1" ht="23.25" customHeight="1" thickBot="1">
      <c r="A67" s="69" t="s">
        <v>31</v>
      </c>
      <c r="B67" s="70"/>
      <c r="C67" s="70"/>
      <c r="D67" s="70"/>
      <c r="E67" s="70"/>
      <c r="F67" s="70"/>
      <c r="G67" s="70"/>
      <c r="H67" s="70"/>
      <c r="I67" s="70"/>
    </row>
    <row r="68" spans="1:9" s="13" customFormat="1" ht="27.75" customHeight="1" thickBot="1">
      <c r="A68" s="44" t="s">
        <v>25</v>
      </c>
      <c r="B68" s="44" t="s">
        <v>21</v>
      </c>
      <c r="C68" s="44" t="s">
        <v>63</v>
      </c>
      <c r="D68" s="44" t="s">
        <v>77</v>
      </c>
      <c r="E68" s="44" t="s">
        <v>28</v>
      </c>
      <c r="F68" s="14" t="s">
        <v>6</v>
      </c>
      <c r="G68" s="15">
        <f>SUM(G70:G73)</f>
        <v>0</v>
      </c>
      <c r="H68" s="12">
        <f>SUM(H70:H73)</f>
        <v>532130</v>
      </c>
      <c r="I68" s="41" t="s">
        <v>30</v>
      </c>
    </row>
    <row r="69" spans="1:9" s="13" customFormat="1" ht="14.4" thickBot="1">
      <c r="A69" s="45"/>
      <c r="B69" s="45"/>
      <c r="C69" s="45"/>
      <c r="D69" s="45"/>
      <c r="E69" s="45"/>
      <c r="F69" s="14" t="s">
        <v>7</v>
      </c>
      <c r="G69" s="15"/>
      <c r="H69" s="12"/>
      <c r="I69" s="42"/>
    </row>
    <row r="70" spans="1:9" s="13" customFormat="1" ht="28.5" customHeight="1" thickBot="1">
      <c r="A70" s="45"/>
      <c r="B70" s="45"/>
      <c r="C70" s="45"/>
      <c r="D70" s="45"/>
      <c r="E70" s="45"/>
      <c r="F70" s="14" t="s">
        <v>47</v>
      </c>
      <c r="G70" s="16">
        <v>0</v>
      </c>
      <c r="H70" s="16">
        <v>235920</v>
      </c>
      <c r="I70" s="42"/>
    </row>
    <row r="71" spans="1:9" s="13" customFormat="1" ht="24.6" thickBot="1">
      <c r="A71" s="45"/>
      <c r="B71" s="45"/>
      <c r="C71" s="45"/>
      <c r="D71" s="45"/>
      <c r="E71" s="45"/>
      <c r="F71" s="14" t="s">
        <v>8</v>
      </c>
      <c r="G71" s="15">
        <v>0</v>
      </c>
      <c r="H71" s="16">
        <v>26210</v>
      </c>
      <c r="I71" s="42"/>
    </row>
    <row r="72" spans="1:9" s="13" customFormat="1" ht="24.6" thickBot="1">
      <c r="A72" s="45"/>
      <c r="B72" s="45"/>
      <c r="C72" s="45"/>
      <c r="D72" s="45"/>
      <c r="E72" s="45"/>
      <c r="F72" s="14" t="s">
        <v>32</v>
      </c>
      <c r="G72" s="15">
        <v>0</v>
      </c>
      <c r="H72" s="15">
        <f>200000+70000</f>
        <v>270000</v>
      </c>
      <c r="I72" s="42"/>
    </row>
    <row r="73" spans="1:9" s="13" customFormat="1" ht="38.25" customHeight="1" thickBot="1">
      <c r="A73" s="46"/>
      <c r="B73" s="46"/>
      <c r="C73" s="46"/>
      <c r="D73" s="46"/>
      <c r="E73" s="46"/>
      <c r="F73" s="14" t="s">
        <v>9</v>
      </c>
      <c r="G73" s="15">
        <v>0</v>
      </c>
      <c r="H73" s="12">
        <v>0</v>
      </c>
      <c r="I73" s="43"/>
    </row>
    <row r="74" spans="1:9" s="13" customFormat="1" ht="24.6" thickBot="1">
      <c r="A74" s="44" t="s">
        <v>34</v>
      </c>
      <c r="B74" s="44" t="s">
        <v>45</v>
      </c>
      <c r="C74" s="44" t="s">
        <v>63</v>
      </c>
      <c r="D74" s="44" t="s">
        <v>77</v>
      </c>
      <c r="E74" s="44" t="s">
        <v>28</v>
      </c>
      <c r="F74" s="14" t="s">
        <v>6</v>
      </c>
      <c r="G74" s="15">
        <f>SUM(G77:G79)</f>
        <v>0</v>
      </c>
      <c r="H74" s="12">
        <f>SUM(H77:H79)</f>
        <v>0</v>
      </c>
      <c r="I74" s="41" t="s">
        <v>57</v>
      </c>
    </row>
    <row r="75" spans="1:9" s="13" customFormat="1" ht="14.4" thickBot="1">
      <c r="A75" s="45"/>
      <c r="B75" s="45"/>
      <c r="C75" s="45"/>
      <c r="D75" s="45"/>
      <c r="E75" s="45"/>
      <c r="F75" s="14" t="s">
        <v>7</v>
      </c>
      <c r="G75" s="15"/>
      <c r="H75" s="12"/>
      <c r="I75" s="42"/>
    </row>
    <row r="76" spans="1:9" s="13" customFormat="1" ht="28.5" customHeight="1" thickBot="1">
      <c r="A76" s="45"/>
      <c r="B76" s="45"/>
      <c r="C76" s="45"/>
      <c r="D76" s="45"/>
      <c r="E76" s="45"/>
      <c r="F76" s="14" t="s">
        <v>47</v>
      </c>
      <c r="G76" s="16">
        <v>0</v>
      </c>
      <c r="H76" s="6">
        <v>0</v>
      </c>
      <c r="I76" s="42"/>
    </row>
    <row r="77" spans="1:9" s="13" customFormat="1" ht="24.6" thickBot="1">
      <c r="A77" s="45"/>
      <c r="B77" s="45"/>
      <c r="C77" s="45"/>
      <c r="D77" s="45"/>
      <c r="E77" s="45"/>
      <c r="F77" s="14" t="s">
        <v>8</v>
      </c>
      <c r="G77" s="15">
        <v>0</v>
      </c>
      <c r="H77" s="12">
        <v>0</v>
      </c>
      <c r="I77" s="42"/>
    </row>
    <row r="78" spans="1:9" s="13" customFormat="1" ht="24.6" thickBot="1">
      <c r="A78" s="45"/>
      <c r="B78" s="45"/>
      <c r="C78" s="45"/>
      <c r="D78" s="45"/>
      <c r="E78" s="45"/>
      <c r="F78" s="14" t="s">
        <v>32</v>
      </c>
      <c r="G78" s="15">
        <v>0</v>
      </c>
      <c r="H78" s="12">
        <v>0</v>
      </c>
      <c r="I78" s="42"/>
    </row>
    <row r="79" spans="1:9" s="13" customFormat="1" ht="36.75" customHeight="1" thickBot="1">
      <c r="A79" s="46"/>
      <c r="B79" s="46"/>
      <c r="C79" s="46"/>
      <c r="D79" s="46"/>
      <c r="E79" s="46"/>
      <c r="F79" s="14" t="s">
        <v>9</v>
      </c>
      <c r="G79" s="15">
        <v>0</v>
      </c>
      <c r="H79" s="12">
        <v>0</v>
      </c>
      <c r="I79" s="43"/>
    </row>
    <row r="80" spans="1:9" s="13" customFormat="1" ht="24.6" thickBot="1">
      <c r="A80" s="44" t="s">
        <v>36</v>
      </c>
      <c r="B80" s="44" t="s">
        <v>80</v>
      </c>
      <c r="C80" s="61" t="s">
        <v>63</v>
      </c>
      <c r="D80" s="61" t="s">
        <v>78</v>
      </c>
      <c r="E80" s="44" t="s">
        <v>28</v>
      </c>
      <c r="F80" s="14" t="s">
        <v>6</v>
      </c>
      <c r="G80" s="12">
        <f t="shared" ref="G80:H80" si="3">G83+G84+G85</f>
        <v>50000</v>
      </c>
      <c r="H80" s="12">
        <f t="shared" si="3"/>
        <v>50000</v>
      </c>
      <c r="I80" s="41" t="s">
        <v>58</v>
      </c>
    </row>
    <row r="81" spans="1:9" s="13" customFormat="1" ht="14.4" thickBot="1">
      <c r="A81" s="45"/>
      <c r="B81" s="45"/>
      <c r="C81" s="62"/>
      <c r="D81" s="62"/>
      <c r="E81" s="45"/>
      <c r="F81" s="14" t="s">
        <v>7</v>
      </c>
      <c r="G81" s="15"/>
      <c r="H81" s="12"/>
      <c r="I81" s="42"/>
    </row>
    <row r="82" spans="1:9" s="13" customFormat="1" ht="24.6" thickBot="1">
      <c r="A82" s="45"/>
      <c r="B82" s="45"/>
      <c r="C82" s="62"/>
      <c r="D82" s="62"/>
      <c r="E82" s="45"/>
      <c r="F82" s="14" t="s">
        <v>47</v>
      </c>
      <c r="G82" s="16">
        <v>0</v>
      </c>
      <c r="H82" s="6">
        <v>0</v>
      </c>
      <c r="I82" s="42"/>
    </row>
    <row r="83" spans="1:9" s="13" customFormat="1" ht="58.95" customHeight="1" thickBot="1">
      <c r="A83" s="45"/>
      <c r="B83" s="45"/>
      <c r="C83" s="62"/>
      <c r="D83" s="62"/>
      <c r="E83" s="45"/>
      <c r="F83" s="14" t="s">
        <v>8</v>
      </c>
      <c r="G83" s="15">
        <v>0</v>
      </c>
      <c r="H83" s="12">
        <v>0</v>
      </c>
      <c r="I83" s="42"/>
    </row>
    <row r="84" spans="1:9" s="13" customFormat="1" ht="24.6" thickBot="1">
      <c r="A84" s="45"/>
      <c r="B84" s="45"/>
      <c r="C84" s="62"/>
      <c r="D84" s="62"/>
      <c r="E84" s="45"/>
      <c r="F84" s="14" t="s">
        <v>33</v>
      </c>
      <c r="G84" s="15">
        <v>0</v>
      </c>
      <c r="H84" s="12">
        <v>0</v>
      </c>
      <c r="I84" s="42"/>
    </row>
    <row r="85" spans="1:9" s="13" customFormat="1" ht="25.2" customHeight="1" thickBot="1">
      <c r="A85" s="46"/>
      <c r="B85" s="46"/>
      <c r="C85" s="63"/>
      <c r="D85" s="63"/>
      <c r="E85" s="46"/>
      <c r="F85" s="14" t="s">
        <v>9</v>
      </c>
      <c r="G85" s="15">
        <v>50000</v>
      </c>
      <c r="H85" s="12">
        <v>50000</v>
      </c>
      <c r="I85" s="43"/>
    </row>
    <row r="86" spans="1:9" s="8" customFormat="1" ht="24.75" customHeight="1" thickBot="1">
      <c r="A86" s="56" t="s">
        <v>35</v>
      </c>
      <c r="B86" s="57"/>
      <c r="C86" s="57"/>
      <c r="D86" s="57"/>
      <c r="E86" s="57"/>
      <c r="F86" s="57"/>
      <c r="G86" s="57"/>
      <c r="H86" s="57"/>
      <c r="I86" s="57"/>
    </row>
    <row r="87" spans="1:9" ht="27" thickBot="1">
      <c r="A87" s="66" t="s">
        <v>40</v>
      </c>
      <c r="B87" s="44" t="s">
        <v>37</v>
      </c>
      <c r="C87" s="44" t="s">
        <v>46</v>
      </c>
      <c r="D87" s="80"/>
      <c r="E87" s="66" t="s">
        <v>28</v>
      </c>
      <c r="F87" s="5" t="s">
        <v>6</v>
      </c>
      <c r="G87" s="6">
        <f t="shared" ref="G87:H87" si="4">G90+G91+G92+G89</f>
        <v>5146101.96</v>
      </c>
      <c r="H87" s="6">
        <f t="shared" si="4"/>
        <v>5032565</v>
      </c>
      <c r="I87" s="58" t="s">
        <v>59</v>
      </c>
    </row>
    <row r="88" spans="1:9" ht="16.2" thickBot="1">
      <c r="A88" s="67"/>
      <c r="B88" s="45"/>
      <c r="C88" s="67"/>
      <c r="D88" s="81"/>
      <c r="E88" s="67"/>
      <c r="F88" s="5" t="s">
        <v>7</v>
      </c>
      <c r="G88" s="16"/>
      <c r="H88" s="6"/>
      <c r="I88" s="59"/>
    </row>
    <row r="89" spans="1:9" ht="27" thickBot="1">
      <c r="A89" s="67"/>
      <c r="B89" s="45"/>
      <c r="C89" s="67"/>
      <c r="D89" s="81"/>
      <c r="E89" s="67"/>
      <c r="F89" s="5" t="s">
        <v>47</v>
      </c>
      <c r="G89" s="16">
        <v>0</v>
      </c>
      <c r="H89" s="6">
        <v>0</v>
      </c>
      <c r="I89" s="59"/>
    </row>
    <row r="90" spans="1:9" ht="27" thickBot="1">
      <c r="A90" s="67"/>
      <c r="B90" s="45"/>
      <c r="C90" s="67"/>
      <c r="D90" s="81"/>
      <c r="E90" s="67"/>
      <c r="F90" s="5" t="s">
        <v>8</v>
      </c>
      <c r="G90" s="16">
        <v>0</v>
      </c>
      <c r="H90" s="6">
        <v>0</v>
      </c>
      <c r="I90" s="59"/>
    </row>
    <row r="91" spans="1:9" ht="27" thickBot="1">
      <c r="A91" s="67"/>
      <c r="B91" s="45"/>
      <c r="C91" s="67"/>
      <c r="D91" s="81"/>
      <c r="E91" s="67"/>
      <c r="F91" s="5" t="s">
        <v>33</v>
      </c>
      <c r="G91" s="16">
        <f>5069922+76179.96</f>
        <v>5146101.96</v>
      </c>
      <c r="H91" s="6">
        <v>5032565</v>
      </c>
      <c r="I91" s="59"/>
    </row>
    <row r="92" spans="1:9" ht="29.25" customHeight="1" thickBot="1">
      <c r="A92" s="68"/>
      <c r="B92" s="46"/>
      <c r="C92" s="68"/>
      <c r="D92" s="82"/>
      <c r="E92" s="68"/>
      <c r="F92" s="5" t="s">
        <v>9</v>
      </c>
      <c r="G92" s="16">
        <v>0</v>
      </c>
      <c r="H92" s="6">
        <v>0</v>
      </c>
      <c r="I92" s="60"/>
    </row>
    <row r="93" spans="1:9" s="11" customFormat="1" ht="27" thickBot="1">
      <c r="A93" s="47"/>
      <c r="B93" s="77" t="s">
        <v>29</v>
      </c>
      <c r="C93" s="47"/>
      <c r="D93" s="47"/>
      <c r="E93" s="47"/>
      <c r="F93" s="9" t="s">
        <v>6</v>
      </c>
      <c r="G93" s="25">
        <f t="shared" ref="G93:H93" si="5">G80+G74+G68+G61+G55+G49+G43+G37+G31+G87+G25+G8+G16</f>
        <v>88858286.189999998</v>
      </c>
      <c r="H93" s="10">
        <f t="shared" si="5"/>
        <v>83137457.549999997</v>
      </c>
      <c r="I93" s="74"/>
    </row>
    <row r="94" spans="1:9" s="11" customFormat="1" ht="16.2" thickBot="1">
      <c r="A94" s="48"/>
      <c r="B94" s="78"/>
      <c r="C94" s="48"/>
      <c r="D94" s="48"/>
      <c r="E94" s="48"/>
      <c r="F94" s="9" t="s">
        <v>7</v>
      </c>
      <c r="G94" s="25"/>
      <c r="H94" s="10"/>
      <c r="I94" s="75"/>
    </row>
    <row r="95" spans="1:9" s="11" customFormat="1" ht="27" thickBot="1">
      <c r="A95" s="48"/>
      <c r="B95" s="78"/>
      <c r="C95" s="48"/>
      <c r="D95" s="48"/>
      <c r="E95" s="48"/>
      <c r="F95" s="9" t="s">
        <v>47</v>
      </c>
      <c r="G95" s="10">
        <f t="shared" ref="G95:H95" si="6">G82+G76+G70+G63+G57+G51+G45+G39+G33+G89+G27+G10+G18</f>
        <v>352100</v>
      </c>
      <c r="H95" s="10">
        <f t="shared" si="6"/>
        <v>264260</v>
      </c>
      <c r="I95" s="75"/>
    </row>
    <row r="96" spans="1:9" s="11" customFormat="1" ht="27" thickBot="1">
      <c r="A96" s="48"/>
      <c r="B96" s="78"/>
      <c r="C96" s="48"/>
      <c r="D96" s="48"/>
      <c r="E96" s="48"/>
      <c r="F96" s="9" t="s">
        <v>8</v>
      </c>
      <c r="G96" s="10">
        <f t="shared" ref="G96:H98" si="7">G83+G77+G71+G64+G58+G52+G46+G40+G34+G90+G28+G11+G19</f>
        <v>1960000</v>
      </c>
      <c r="H96" s="10">
        <f t="shared" si="7"/>
        <v>1055530</v>
      </c>
      <c r="I96" s="75"/>
    </row>
    <row r="97" spans="1:9" s="11" customFormat="1" ht="27" thickBot="1">
      <c r="A97" s="48"/>
      <c r="B97" s="78"/>
      <c r="C97" s="48"/>
      <c r="D97" s="48"/>
      <c r="E97" s="48"/>
      <c r="F97" s="9" t="s">
        <v>33</v>
      </c>
      <c r="G97" s="10">
        <f t="shared" si="7"/>
        <v>85946186.189999998</v>
      </c>
      <c r="H97" s="10">
        <f t="shared" si="7"/>
        <v>81217667.549999997</v>
      </c>
      <c r="I97" s="75"/>
    </row>
    <row r="98" spans="1:9" s="11" customFormat="1" ht="40.200000000000003" thickBot="1">
      <c r="A98" s="49"/>
      <c r="B98" s="79"/>
      <c r="C98" s="49"/>
      <c r="D98" s="49"/>
      <c r="E98" s="49"/>
      <c r="F98" s="9" t="s">
        <v>9</v>
      </c>
      <c r="G98" s="10">
        <f t="shared" si="7"/>
        <v>600000</v>
      </c>
      <c r="H98" s="10">
        <f t="shared" si="7"/>
        <v>600000</v>
      </c>
      <c r="I98" s="76"/>
    </row>
    <row r="100" spans="1:9">
      <c r="G100" s="26"/>
      <c r="H100" s="26"/>
    </row>
    <row r="101" spans="1:9">
      <c r="G101" s="29"/>
    </row>
    <row r="102" spans="1:9">
      <c r="G102" s="26"/>
      <c r="H102" s="17"/>
    </row>
  </sheetData>
  <mergeCells count="89">
    <mergeCell ref="I16:I23"/>
    <mergeCell ref="A2:I2"/>
    <mergeCell ref="A6:I7"/>
    <mergeCell ref="A8:A15"/>
    <mergeCell ref="B8:B15"/>
    <mergeCell ref="C8:C15"/>
    <mergeCell ref="D8:D15"/>
    <mergeCell ref="E8:E15"/>
    <mergeCell ref="I8:I15"/>
    <mergeCell ref="A16:A23"/>
    <mergeCell ref="B16:B23"/>
    <mergeCell ref="C16:C23"/>
    <mergeCell ref="D16:D23"/>
    <mergeCell ref="E16:E23"/>
    <mergeCell ref="A24:I24"/>
    <mergeCell ref="A25:A30"/>
    <mergeCell ref="B25:B30"/>
    <mergeCell ref="C25:C30"/>
    <mergeCell ref="D25:D30"/>
    <mergeCell ref="E25:E30"/>
    <mergeCell ref="I25:I30"/>
    <mergeCell ref="I37:I42"/>
    <mergeCell ref="A31:A36"/>
    <mergeCell ref="B31:B36"/>
    <mergeCell ref="C31:C36"/>
    <mergeCell ref="D31:D36"/>
    <mergeCell ref="E31:E36"/>
    <mergeCell ref="I31:I36"/>
    <mergeCell ref="A37:A42"/>
    <mergeCell ref="B37:B42"/>
    <mergeCell ref="C37:C42"/>
    <mergeCell ref="D37:D42"/>
    <mergeCell ref="E37:E42"/>
    <mergeCell ref="I49:I54"/>
    <mergeCell ref="A43:A48"/>
    <mergeCell ref="B43:B48"/>
    <mergeCell ref="C43:C48"/>
    <mergeCell ref="D43:D48"/>
    <mergeCell ref="E43:E48"/>
    <mergeCell ref="I43:I48"/>
    <mergeCell ref="A49:A54"/>
    <mergeCell ref="B49:B54"/>
    <mergeCell ref="C49:C54"/>
    <mergeCell ref="D49:D54"/>
    <mergeCell ref="E49:E54"/>
    <mergeCell ref="I61:I66"/>
    <mergeCell ref="A55:A60"/>
    <mergeCell ref="B55:B60"/>
    <mergeCell ref="C55:C60"/>
    <mergeCell ref="D55:D60"/>
    <mergeCell ref="E55:E60"/>
    <mergeCell ref="I55:I60"/>
    <mergeCell ref="A61:A66"/>
    <mergeCell ref="B61:B66"/>
    <mergeCell ref="C61:C66"/>
    <mergeCell ref="D61:D66"/>
    <mergeCell ref="E61:E66"/>
    <mergeCell ref="A67:I67"/>
    <mergeCell ref="A68:A73"/>
    <mergeCell ref="B68:B73"/>
    <mergeCell ref="C68:C73"/>
    <mergeCell ref="D68:D73"/>
    <mergeCell ref="E68:E73"/>
    <mergeCell ref="I68:I73"/>
    <mergeCell ref="I80:I85"/>
    <mergeCell ref="A74:A79"/>
    <mergeCell ref="B74:B79"/>
    <mergeCell ref="C74:C79"/>
    <mergeCell ref="D74:D79"/>
    <mergeCell ref="E74:E79"/>
    <mergeCell ref="I74:I79"/>
    <mergeCell ref="A80:A85"/>
    <mergeCell ref="B80:B85"/>
    <mergeCell ref="C80:C85"/>
    <mergeCell ref="D80:D85"/>
    <mergeCell ref="E80:E85"/>
    <mergeCell ref="I93:I98"/>
    <mergeCell ref="A86:I86"/>
    <mergeCell ref="A87:A92"/>
    <mergeCell ref="B87:B92"/>
    <mergeCell ref="C87:C92"/>
    <mergeCell ref="D87:D92"/>
    <mergeCell ref="E87:E92"/>
    <mergeCell ref="I87:I92"/>
    <mergeCell ref="A93:A98"/>
    <mergeCell ref="B93:B98"/>
    <mergeCell ref="C93:C98"/>
    <mergeCell ref="D93:D98"/>
    <mergeCell ref="E93:E98"/>
  </mergeCells>
  <pageMargins left="0.59" right="0.31496062992125984" top="0.78740157480314965" bottom="0.59055118110236227" header="0.94488188976377963" footer="0.51181102362204722"/>
  <pageSetup paperSize="9" scale="58" orientation="landscape" r:id="rId1"/>
  <headerFooter alignWithMargins="0"/>
  <rowBreaks count="3" manualBreakCount="3">
    <brk id="30" max="8" man="1"/>
    <brk id="54" max="8" man="1"/>
    <brk id="79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6"/>
  <sheetViews>
    <sheetView view="pageBreakPreview" zoomScale="75" zoomScaleSheetLayoutView="75" workbookViewId="0">
      <pane xSplit="6" ySplit="7" topLeftCell="G29" activePane="bottomRight" state="frozen"/>
      <selection pane="topRight" activeCell="G1" sqref="G1"/>
      <selection pane="bottomLeft" activeCell="A8" sqref="A8"/>
      <selection pane="bottomRight" activeCell="L5" sqref="L5"/>
    </sheetView>
  </sheetViews>
  <sheetFormatPr defaultRowHeight="13.2"/>
  <cols>
    <col min="2" max="2" width="27.6640625" customWidth="1"/>
    <col min="3" max="4" width="17" customWidth="1"/>
    <col min="5" max="5" width="9.6640625" customWidth="1"/>
    <col min="6" max="6" width="13.109375" customWidth="1"/>
    <col min="7" max="9" width="17.44140625" customWidth="1"/>
    <col min="10" max="10" width="17.44140625" style="8" customWidth="1"/>
    <col min="11" max="12" width="17.44140625" customWidth="1"/>
    <col min="13" max="13" width="40.88671875" customWidth="1"/>
  </cols>
  <sheetData>
    <row r="1" spans="1:13" ht="79.2" customHeight="1">
      <c r="A1" s="1"/>
      <c r="B1" s="7"/>
      <c r="C1" s="7"/>
      <c r="D1" s="7"/>
      <c r="E1" s="7"/>
      <c r="F1" s="7"/>
      <c r="G1" s="7"/>
      <c r="H1" s="7"/>
      <c r="I1" s="7"/>
      <c r="J1" s="83" t="s">
        <v>88</v>
      </c>
      <c r="K1" s="84"/>
      <c r="L1" s="84"/>
      <c r="M1" s="84"/>
    </row>
    <row r="2" spans="1:13" ht="17.399999999999999">
      <c r="A2" s="91" t="s">
        <v>89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6.2" thickBot="1">
      <c r="A3" s="2"/>
      <c r="B3" s="7"/>
      <c r="C3" s="7"/>
      <c r="D3" s="7"/>
      <c r="E3" s="7"/>
      <c r="F3" s="7"/>
      <c r="G3" s="7"/>
      <c r="H3" s="7"/>
      <c r="I3" s="7"/>
      <c r="J3" s="22"/>
      <c r="K3" s="7"/>
      <c r="L3" s="7"/>
      <c r="M3" s="28" t="s">
        <v>75</v>
      </c>
    </row>
    <row r="4" spans="1:13" ht="40.200000000000003" thickBot="1">
      <c r="A4" s="19" t="s">
        <v>0</v>
      </c>
      <c r="B4" s="19" t="s">
        <v>1</v>
      </c>
      <c r="C4" s="19" t="s">
        <v>60</v>
      </c>
      <c r="D4" s="19" t="s">
        <v>61</v>
      </c>
      <c r="E4" s="19" t="s">
        <v>62</v>
      </c>
      <c r="F4" s="19" t="s">
        <v>2</v>
      </c>
      <c r="G4" s="18" t="s">
        <v>4</v>
      </c>
      <c r="H4" s="18">
        <v>2014</v>
      </c>
      <c r="I4" s="18">
        <v>2015</v>
      </c>
      <c r="J4" s="23">
        <v>2016</v>
      </c>
      <c r="K4" s="18">
        <v>2017</v>
      </c>
      <c r="L4" s="18">
        <v>2018</v>
      </c>
      <c r="M4" s="19" t="s">
        <v>3</v>
      </c>
    </row>
    <row r="5" spans="1:13" ht="13.8" thickBot="1">
      <c r="A5" s="32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24">
        <v>10</v>
      </c>
      <c r="K5" s="4">
        <v>11</v>
      </c>
      <c r="L5" s="4">
        <v>12</v>
      </c>
      <c r="M5" s="4">
        <v>13</v>
      </c>
    </row>
    <row r="6" spans="1:13">
      <c r="A6" s="50" t="s">
        <v>41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24.75" customHeight="1" thickBot="1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s="13" customFormat="1" ht="26.25" customHeight="1" thickBot="1">
      <c r="A8" s="44" t="s">
        <v>5</v>
      </c>
      <c r="B8" s="44" t="s">
        <v>38</v>
      </c>
      <c r="C8" s="44" t="s">
        <v>63</v>
      </c>
      <c r="D8" s="44" t="s">
        <v>79</v>
      </c>
      <c r="E8" s="44" t="s">
        <v>28</v>
      </c>
      <c r="F8" s="14" t="s">
        <v>6</v>
      </c>
      <c r="G8" s="12">
        <f>H8+I8+J8+K8+L8</f>
        <v>331538975.31999999</v>
      </c>
      <c r="H8" s="12">
        <f>H11+H12+H15</f>
        <v>51209010</v>
      </c>
      <c r="I8" s="12">
        <f t="shared" ref="I8:K8" si="0">I11+I12+I15</f>
        <v>50643933</v>
      </c>
      <c r="J8" s="12">
        <f t="shared" si="0"/>
        <v>79338513.020000011</v>
      </c>
      <c r="K8" s="12">
        <f t="shared" si="0"/>
        <v>74429465</v>
      </c>
      <c r="L8" s="12">
        <f>L11+L12+L15</f>
        <v>75918054.299999997</v>
      </c>
      <c r="M8" s="58" t="s">
        <v>49</v>
      </c>
    </row>
    <row r="9" spans="1:13" s="13" customFormat="1" ht="14.4" thickBot="1">
      <c r="A9" s="45"/>
      <c r="B9" s="45"/>
      <c r="C9" s="64"/>
      <c r="D9" s="64"/>
      <c r="E9" s="45"/>
      <c r="F9" s="14" t="s">
        <v>7</v>
      </c>
      <c r="G9" s="12"/>
      <c r="H9" s="12"/>
      <c r="I9" s="12"/>
      <c r="J9" s="15"/>
      <c r="K9" s="12"/>
      <c r="L9" s="12"/>
      <c r="M9" s="59"/>
    </row>
    <row r="10" spans="1:13" s="13" customFormat="1" ht="27" customHeight="1" thickBot="1">
      <c r="A10" s="45"/>
      <c r="B10" s="45"/>
      <c r="C10" s="64"/>
      <c r="D10" s="64"/>
      <c r="E10" s="45"/>
      <c r="F10" s="14" t="s">
        <v>47</v>
      </c>
      <c r="G10" s="6">
        <v>0</v>
      </c>
      <c r="H10" s="6">
        <v>0</v>
      </c>
      <c r="I10" s="6">
        <v>0</v>
      </c>
      <c r="J10" s="16">
        <v>0</v>
      </c>
      <c r="K10" s="6">
        <v>0</v>
      </c>
      <c r="L10" s="6">
        <v>0</v>
      </c>
      <c r="M10" s="59"/>
    </row>
    <row r="11" spans="1:13" s="13" customFormat="1" ht="24.6" thickBot="1">
      <c r="A11" s="45"/>
      <c r="B11" s="45"/>
      <c r="C11" s="64"/>
      <c r="D11" s="64"/>
      <c r="E11" s="45"/>
      <c r="F11" s="14" t="s">
        <v>8</v>
      </c>
      <c r="G11" s="12">
        <f>H11+I11+J11+K11+L11</f>
        <v>0</v>
      </c>
      <c r="H11" s="12">
        <v>0</v>
      </c>
      <c r="I11" s="12">
        <v>0</v>
      </c>
      <c r="J11" s="15">
        <v>0</v>
      </c>
      <c r="K11" s="12">
        <v>0</v>
      </c>
      <c r="L11" s="12">
        <v>0</v>
      </c>
      <c r="M11" s="59"/>
    </row>
    <row r="12" spans="1:13" s="13" customFormat="1" ht="24.6" thickBot="1">
      <c r="A12" s="45"/>
      <c r="B12" s="45"/>
      <c r="C12" s="64"/>
      <c r="D12" s="64"/>
      <c r="E12" s="45"/>
      <c r="F12" s="14" t="s">
        <v>33</v>
      </c>
      <c r="G12" s="12">
        <f>H12+I12+J12+K12+L12</f>
        <v>331538975.31999999</v>
      </c>
      <c r="H12" s="12">
        <v>51209010</v>
      </c>
      <c r="I12" s="12">
        <f>50811198-88125-79140</f>
        <v>50643933</v>
      </c>
      <c r="J12" s="15">
        <f>(12909250+39863217.02+4748997+22130809)-313760</f>
        <v>79338513.020000011</v>
      </c>
      <c r="K12" s="12">
        <f>74722672.55-1087817.55+1195410-230800-170000</f>
        <v>74429465</v>
      </c>
      <c r="L12" s="12">
        <f>K12*1.02</f>
        <v>75918054.299999997</v>
      </c>
      <c r="M12" s="59"/>
    </row>
    <row r="13" spans="1:13" s="13" customFormat="1" ht="14.4" thickBot="1">
      <c r="A13" s="45"/>
      <c r="B13" s="45"/>
      <c r="C13" s="64"/>
      <c r="D13" s="64"/>
      <c r="E13" s="45"/>
      <c r="F13" s="14" t="s">
        <v>7</v>
      </c>
      <c r="G13" s="12"/>
      <c r="H13" s="12"/>
      <c r="I13" s="12"/>
      <c r="J13" s="15"/>
      <c r="K13" s="12"/>
      <c r="L13" s="12"/>
      <c r="M13" s="59"/>
    </row>
    <row r="14" spans="1:13" s="13" customFormat="1" ht="24.6" thickBot="1">
      <c r="A14" s="45"/>
      <c r="B14" s="45"/>
      <c r="C14" s="64"/>
      <c r="D14" s="64"/>
      <c r="E14" s="45"/>
      <c r="F14" s="14" t="s">
        <v>39</v>
      </c>
      <c r="G14" s="12">
        <f>SUM(H14:L14)</f>
        <v>65624460.289999999</v>
      </c>
      <c r="H14" s="12">
        <v>11924300</v>
      </c>
      <c r="I14" s="12">
        <v>12712034</v>
      </c>
      <c r="J14" s="15">
        <v>11451647.91</v>
      </c>
      <c r="K14" s="12">
        <f>13507221-70612-10000+1195410</f>
        <v>14622019</v>
      </c>
      <c r="L14" s="12">
        <f>K14*1.02</f>
        <v>14914459.380000001</v>
      </c>
      <c r="M14" s="59"/>
    </row>
    <row r="15" spans="1:13" s="13" customFormat="1" ht="26.25" customHeight="1" thickBot="1">
      <c r="A15" s="46"/>
      <c r="B15" s="46"/>
      <c r="C15" s="65"/>
      <c r="D15" s="65"/>
      <c r="E15" s="46"/>
      <c r="F15" s="14" t="s">
        <v>9</v>
      </c>
      <c r="G15" s="12">
        <f>H15+I15+J15+K15+L15</f>
        <v>0</v>
      </c>
      <c r="H15" s="12">
        <v>0</v>
      </c>
      <c r="I15" s="12">
        <v>0</v>
      </c>
      <c r="J15" s="15">
        <v>0</v>
      </c>
      <c r="K15" s="12">
        <v>0</v>
      </c>
      <c r="L15" s="12">
        <v>0</v>
      </c>
      <c r="M15" s="60"/>
    </row>
    <row r="16" spans="1:13" s="13" customFormat="1" ht="26.25" customHeight="1" thickBot="1">
      <c r="A16" s="44" t="s">
        <v>23</v>
      </c>
      <c r="B16" s="44" t="s">
        <v>85</v>
      </c>
      <c r="C16" s="44" t="s">
        <v>63</v>
      </c>
      <c r="D16" s="44" t="s">
        <v>79</v>
      </c>
      <c r="E16" s="44" t="s">
        <v>28</v>
      </c>
      <c r="F16" s="14" t="s">
        <v>6</v>
      </c>
      <c r="G16" s="12">
        <f>H16+I16+J16+K16+L16</f>
        <v>20517853</v>
      </c>
      <c r="H16" s="12">
        <f>H19+H20+H23</f>
        <v>0</v>
      </c>
      <c r="I16" s="12">
        <f t="shared" ref="I16:K16" si="1">I19+I20+I23</f>
        <v>0</v>
      </c>
      <c r="J16" s="12">
        <f t="shared" si="1"/>
        <v>0</v>
      </c>
      <c r="K16" s="12">
        <f t="shared" si="1"/>
        <v>20517853</v>
      </c>
      <c r="L16" s="12">
        <f>L19+L20+L23</f>
        <v>0</v>
      </c>
      <c r="M16" s="58" t="s">
        <v>87</v>
      </c>
    </row>
    <row r="17" spans="1:13" s="13" customFormat="1" ht="14.4" thickBot="1">
      <c r="A17" s="45"/>
      <c r="B17" s="45"/>
      <c r="C17" s="64"/>
      <c r="D17" s="64"/>
      <c r="E17" s="45"/>
      <c r="F17" s="14" t="s">
        <v>7</v>
      </c>
      <c r="G17" s="12"/>
      <c r="H17" s="12"/>
      <c r="I17" s="12"/>
      <c r="J17" s="15"/>
      <c r="K17" s="12"/>
      <c r="L17" s="12"/>
      <c r="M17" s="59"/>
    </row>
    <row r="18" spans="1:13" s="13" customFormat="1" ht="27" customHeight="1" thickBot="1">
      <c r="A18" s="45"/>
      <c r="B18" s="45"/>
      <c r="C18" s="64"/>
      <c r="D18" s="64"/>
      <c r="E18" s="45"/>
      <c r="F18" s="14" t="s">
        <v>47</v>
      </c>
      <c r="G18" s="6">
        <v>0</v>
      </c>
      <c r="H18" s="6">
        <v>0</v>
      </c>
      <c r="I18" s="6">
        <v>0</v>
      </c>
      <c r="J18" s="16">
        <v>0</v>
      </c>
      <c r="K18" s="6">
        <v>0</v>
      </c>
      <c r="L18" s="6">
        <v>0</v>
      </c>
      <c r="M18" s="59"/>
    </row>
    <row r="19" spans="1:13" s="13" customFormat="1" ht="24.6" thickBot="1">
      <c r="A19" s="45"/>
      <c r="B19" s="45"/>
      <c r="C19" s="64"/>
      <c r="D19" s="64"/>
      <c r="E19" s="45"/>
      <c r="F19" s="14" t="s">
        <v>8</v>
      </c>
      <c r="G19" s="12">
        <f>H19+I19+J19+K19+L19</f>
        <v>20380831</v>
      </c>
      <c r="H19" s="12">
        <v>0</v>
      </c>
      <c r="I19" s="12">
        <v>0</v>
      </c>
      <c r="J19" s="15">
        <v>0</v>
      </c>
      <c r="K19" s="12">
        <f>17674000+2706831</f>
        <v>20380831</v>
      </c>
      <c r="L19" s="12">
        <v>0</v>
      </c>
      <c r="M19" s="59"/>
    </row>
    <row r="20" spans="1:13" s="13" customFormat="1" ht="24.6" thickBot="1">
      <c r="A20" s="45"/>
      <c r="B20" s="45"/>
      <c r="C20" s="64"/>
      <c r="D20" s="64"/>
      <c r="E20" s="45"/>
      <c r="F20" s="14" t="s">
        <v>33</v>
      </c>
      <c r="G20" s="12">
        <f>H20+I20+J20+K20+L20</f>
        <v>137022</v>
      </c>
      <c r="H20" s="12">
        <v>0</v>
      </c>
      <c r="I20" s="12">
        <v>0</v>
      </c>
      <c r="J20" s="15">
        <v>0</v>
      </c>
      <c r="K20" s="12">
        <v>137022</v>
      </c>
      <c r="L20" s="12">
        <v>0</v>
      </c>
      <c r="M20" s="59"/>
    </row>
    <row r="21" spans="1:13" s="13" customFormat="1" ht="14.4" thickBot="1">
      <c r="A21" s="45"/>
      <c r="B21" s="45"/>
      <c r="C21" s="64"/>
      <c r="D21" s="64"/>
      <c r="E21" s="45"/>
      <c r="F21" s="14" t="s">
        <v>7</v>
      </c>
      <c r="G21" s="12"/>
      <c r="H21" s="12"/>
      <c r="I21" s="12"/>
      <c r="J21" s="15"/>
      <c r="K21" s="12"/>
      <c r="L21" s="12"/>
      <c r="M21" s="59"/>
    </row>
    <row r="22" spans="1:13" s="13" customFormat="1" ht="24.6" thickBot="1">
      <c r="A22" s="45"/>
      <c r="B22" s="45"/>
      <c r="C22" s="64"/>
      <c r="D22" s="64"/>
      <c r="E22" s="45"/>
      <c r="F22" s="14" t="s">
        <v>39</v>
      </c>
      <c r="G22" s="12">
        <f>SUM(H22:L22)</f>
        <v>2706831</v>
      </c>
      <c r="H22" s="12">
        <v>0</v>
      </c>
      <c r="I22" s="12">
        <v>0</v>
      </c>
      <c r="J22" s="15">
        <v>0</v>
      </c>
      <c r="K22" s="12">
        <v>2706831</v>
      </c>
      <c r="L22" s="12">
        <v>0</v>
      </c>
      <c r="M22" s="59"/>
    </row>
    <row r="23" spans="1:13" s="13" customFormat="1" ht="26.25" customHeight="1" thickBot="1">
      <c r="A23" s="46"/>
      <c r="B23" s="46"/>
      <c r="C23" s="65"/>
      <c r="D23" s="65"/>
      <c r="E23" s="46"/>
      <c r="F23" s="14" t="s">
        <v>9</v>
      </c>
      <c r="G23" s="12">
        <f>H23+I23+J23+K23+L23</f>
        <v>0</v>
      </c>
      <c r="H23" s="12">
        <v>0</v>
      </c>
      <c r="I23" s="12">
        <v>0</v>
      </c>
      <c r="J23" s="15">
        <v>0</v>
      </c>
      <c r="K23" s="12">
        <v>0</v>
      </c>
      <c r="L23" s="12">
        <v>0</v>
      </c>
      <c r="M23" s="60"/>
    </row>
    <row r="24" spans="1:13" s="13" customFormat="1" ht="26.25" customHeight="1" thickBot="1">
      <c r="A24" s="44" t="s">
        <v>10</v>
      </c>
      <c r="B24" s="44" t="s">
        <v>42</v>
      </c>
      <c r="C24" s="44" t="s">
        <v>63</v>
      </c>
      <c r="D24" s="44" t="s">
        <v>81</v>
      </c>
      <c r="E24" s="44" t="s">
        <v>28</v>
      </c>
      <c r="F24" s="14" t="s">
        <v>6</v>
      </c>
      <c r="G24" s="12">
        <f>H24+I24+J24+K24+L24</f>
        <v>6383012.6610000003</v>
      </c>
      <c r="H24" s="15">
        <f>H27+H28+H31+H26</f>
        <v>233880</v>
      </c>
      <c r="I24" s="15">
        <f t="shared" ref="I24:L24" si="2">I27+I28+I31+I26</f>
        <v>302900</v>
      </c>
      <c r="J24" s="15">
        <f t="shared" si="2"/>
        <v>2690141.21</v>
      </c>
      <c r="K24" s="15">
        <f t="shared" si="2"/>
        <v>2046517.55</v>
      </c>
      <c r="L24" s="15">
        <f t="shared" si="2"/>
        <v>1109573.9010000001</v>
      </c>
      <c r="M24" s="58" t="s">
        <v>82</v>
      </c>
    </row>
    <row r="25" spans="1:13" s="13" customFormat="1" ht="14.4" thickBot="1">
      <c r="A25" s="45"/>
      <c r="B25" s="45"/>
      <c r="C25" s="64"/>
      <c r="D25" s="64"/>
      <c r="E25" s="45"/>
      <c r="F25" s="14" t="s">
        <v>7</v>
      </c>
      <c r="G25" s="12"/>
      <c r="H25" s="12"/>
      <c r="I25" s="12"/>
      <c r="J25" s="15"/>
      <c r="K25" s="12"/>
      <c r="L25" s="12"/>
      <c r="M25" s="59"/>
    </row>
    <row r="26" spans="1:13" s="13" customFormat="1" ht="26.25" customHeight="1" thickBot="1">
      <c r="A26" s="45"/>
      <c r="B26" s="45"/>
      <c r="C26" s="64"/>
      <c r="D26" s="64"/>
      <c r="E26" s="45"/>
      <c r="F26" s="14" t="s">
        <v>47</v>
      </c>
      <c r="G26" s="6">
        <f>SUM(H26:L26)</f>
        <v>100000</v>
      </c>
      <c r="H26" s="6">
        <v>0</v>
      </c>
      <c r="I26" s="6">
        <v>0</v>
      </c>
      <c r="J26" s="16">
        <v>100000</v>
      </c>
      <c r="K26" s="6">
        <v>0</v>
      </c>
      <c r="L26" s="6">
        <v>0</v>
      </c>
      <c r="M26" s="59"/>
    </row>
    <row r="27" spans="1:13" s="13" customFormat="1" ht="24.6" thickBot="1">
      <c r="A27" s="45"/>
      <c r="B27" s="45"/>
      <c r="C27" s="64"/>
      <c r="D27" s="64"/>
      <c r="E27" s="45"/>
      <c r="F27" s="14" t="s">
        <v>8</v>
      </c>
      <c r="G27" s="12">
        <f>H27+I27+J27+K27+L27</f>
        <v>2418700</v>
      </c>
      <c r="H27" s="12">
        <v>0</v>
      </c>
      <c r="I27" s="12">
        <v>0</v>
      </c>
      <c r="J27" s="15">
        <f>60000+1070000+20000+110000+140000+60000</f>
        <v>1460000</v>
      </c>
      <c r="K27" s="15">
        <f>23700+935000</f>
        <v>958700</v>
      </c>
      <c r="L27" s="12">
        <v>0</v>
      </c>
      <c r="M27" s="59"/>
    </row>
    <row r="28" spans="1:13" s="13" customFormat="1" ht="24.6" thickBot="1">
      <c r="A28" s="45"/>
      <c r="B28" s="45"/>
      <c r="C28" s="64"/>
      <c r="D28" s="64"/>
      <c r="E28" s="45"/>
      <c r="F28" s="14" t="s">
        <v>33</v>
      </c>
      <c r="G28" s="12">
        <f>H28+I28+J28+K28+L28</f>
        <v>3864312.6609999998</v>
      </c>
      <c r="H28" s="12">
        <v>233880</v>
      </c>
      <c r="I28" s="12">
        <f>223760+79140</f>
        <v>302900</v>
      </c>
      <c r="J28" s="15">
        <f>770166+313760+46215.21</f>
        <v>1130141.21</v>
      </c>
      <c r="K28" s="12">
        <f>1111517.55-23700</f>
        <v>1087817.55</v>
      </c>
      <c r="L28" s="12">
        <f>K28*1.02</f>
        <v>1109573.9010000001</v>
      </c>
      <c r="M28" s="59"/>
    </row>
    <row r="29" spans="1:13" s="13" customFormat="1" ht="14.4" thickBot="1">
      <c r="A29" s="45"/>
      <c r="B29" s="45"/>
      <c r="C29" s="64"/>
      <c r="D29" s="64"/>
      <c r="E29" s="45"/>
      <c r="F29" s="14" t="s">
        <v>7</v>
      </c>
      <c r="G29" s="12"/>
      <c r="H29" s="12"/>
      <c r="I29" s="12"/>
      <c r="J29" s="15"/>
      <c r="K29" s="12"/>
      <c r="L29" s="12"/>
      <c r="M29" s="59"/>
    </row>
    <row r="30" spans="1:13" s="13" customFormat="1" ht="24.6" thickBot="1">
      <c r="A30" s="45"/>
      <c r="B30" s="45"/>
      <c r="C30" s="64"/>
      <c r="D30" s="64"/>
      <c r="E30" s="45"/>
      <c r="F30" s="14" t="s">
        <v>39</v>
      </c>
      <c r="G30" s="12">
        <f>SUM(H30:L30)</f>
        <v>3480204.6</v>
      </c>
      <c r="H30" s="12">
        <v>83500</v>
      </c>
      <c r="I30" s="12">
        <v>77600</v>
      </c>
      <c r="J30" s="15">
        <v>1257600</v>
      </c>
      <c r="K30" s="12">
        <f>935000+70612</f>
        <v>1005612</v>
      </c>
      <c r="L30" s="12">
        <f>K30*1.05</f>
        <v>1055892.6000000001</v>
      </c>
      <c r="M30" s="59"/>
    </row>
    <row r="31" spans="1:13" s="13" customFormat="1" ht="26.25" customHeight="1" thickBot="1">
      <c r="A31" s="46"/>
      <c r="B31" s="46"/>
      <c r="C31" s="65"/>
      <c r="D31" s="65"/>
      <c r="E31" s="46"/>
      <c r="F31" s="14" t="s">
        <v>9</v>
      </c>
      <c r="G31" s="12">
        <f>H31+I31+J31+K31+L31</f>
        <v>0</v>
      </c>
      <c r="H31" s="12">
        <v>0</v>
      </c>
      <c r="I31" s="12">
        <v>0</v>
      </c>
      <c r="J31" s="15">
        <v>0</v>
      </c>
      <c r="K31" s="12">
        <v>0</v>
      </c>
      <c r="L31" s="12">
        <v>0</v>
      </c>
      <c r="M31" s="60"/>
    </row>
    <row r="32" spans="1:13">
      <c r="G32" s="17"/>
    </row>
    <row r="33" spans="8:12">
      <c r="H33" s="17"/>
      <c r="I33" s="17"/>
      <c r="J33" s="26"/>
      <c r="K33" s="26"/>
      <c r="L33" s="17"/>
    </row>
    <row r="34" spans="8:12">
      <c r="I34" s="17"/>
      <c r="J34" s="29"/>
    </row>
    <row r="35" spans="8:12">
      <c r="J35" s="26"/>
      <c r="K35" s="17"/>
    </row>
    <row r="36" spans="8:12">
      <c r="I36" s="17"/>
    </row>
  </sheetData>
  <mergeCells count="21">
    <mergeCell ref="J1:M1"/>
    <mergeCell ref="A2:M2"/>
    <mergeCell ref="A6:M7"/>
    <mergeCell ref="A8:A15"/>
    <mergeCell ref="B8:B15"/>
    <mergeCell ref="C8:C15"/>
    <mergeCell ref="D8:D15"/>
    <mergeCell ref="E8:E15"/>
    <mergeCell ref="M8:M15"/>
    <mergeCell ref="M24:M31"/>
    <mergeCell ref="A16:A23"/>
    <mergeCell ref="B16:B23"/>
    <mergeCell ref="C16:C23"/>
    <mergeCell ref="D16:D23"/>
    <mergeCell ref="E16:E23"/>
    <mergeCell ref="M16:M23"/>
    <mergeCell ref="A24:A31"/>
    <mergeCell ref="B24:B31"/>
    <mergeCell ref="C24:C31"/>
    <mergeCell ref="D24:D31"/>
    <mergeCell ref="E24:E31"/>
  </mergeCells>
  <pageMargins left="0.59" right="0.31496062992125984" top="0.78740157480314965" bottom="0.59055118110236227" header="0.94488188976377963" footer="0.51181102362204722"/>
  <pageSetup paperSize="9" scale="5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 №2</vt:lpstr>
      <vt:lpstr>приложение №2 (2)</vt:lpstr>
      <vt:lpstr>Распределение (справочно)</vt:lpstr>
      <vt:lpstr>для прокуратуры</vt:lpstr>
      <vt:lpstr>выписка в Министерство к соглаш</vt:lpstr>
      <vt:lpstr>'выписка в Министерство к соглаш'!Область_печати</vt:lpstr>
      <vt:lpstr>'для прокуратуры'!Область_печати</vt:lpstr>
      <vt:lpstr>'приложение №2'!Область_печати</vt:lpstr>
      <vt:lpstr>'приложение №2 (2)'!Область_печати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2017-10-05T13:38:34Z</cp:lastPrinted>
  <dcterms:created xsi:type="dcterms:W3CDTF">2013-09-19T05:29:29Z</dcterms:created>
  <dcterms:modified xsi:type="dcterms:W3CDTF">2017-11-15T11:34:57Z</dcterms:modified>
</cp:coreProperties>
</file>