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32" windowWidth="15480" windowHeight="9180"/>
  </bookViews>
  <sheets>
    <sheet name="приложение №2" sheetId="4" r:id="rId1"/>
    <sheet name="Распределение (справочно)" sheetId="5" r:id="rId2"/>
  </sheets>
  <definedNames>
    <definedName name="_xlnm.Print_Area" localSheetId="0">'приложение №2'!$A$1:$M$112</definedName>
  </definedNames>
  <calcPr calcId="124519"/>
</workbook>
</file>

<file path=xl/calcChain.xml><?xml version="1.0" encoding="utf-8"?>
<calcChain xmlns="http://schemas.openxmlformats.org/spreadsheetml/2006/main">
  <c r="K21" i="4"/>
  <c r="K23"/>
  <c r="J20" l="1"/>
  <c r="J17" s="1"/>
  <c r="J23"/>
  <c r="J12"/>
  <c r="J21"/>
  <c r="L23"/>
  <c r="G23" s="1"/>
  <c r="J103"/>
  <c r="J99" s="1"/>
  <c r="H17"/>
  <c r="I17"/>
  <c r="G19"/>
  <c r="H108"/>
  <c r="K17"/>
  <c r="I21"/>
  <c r="I12"/>
  <c r="I8" s="1"/>
  <c r="H8"/>
  <c r="K99"/>
  <c r="H103"/>
  <c r="H99"/>
  <c r="I103"/>
  <c r="I99"/>
  <c r="H91"/>
  <c r="I91"/>
  <c r="J91"/>
  <c r="K91"/>
  <c r="L91"/>
  <c r="G91"/>
  <c r="H84"/>
  <c r="I84"/>
  <c r="J84"/>
  <c r="K84"/>
  <c r="L84"/>
  <c r="G84"/>
  <c r="H77"/>
  <c r="I77"/>
  <c r="J77"/>
  <c r="K77"/>
  <c r="L77"/>
  <c r="G77"/>
  <c r="H69"/>
  <c r="I69"/>
  <c r="J69"/>
  <c r="K69"/>
  <c r="L69"/>
  <c r="G69"/>
  <c r="H62"/>
  <c r="I62"/>
  <c r="J62"/>
  <c r="G62" s="1"/>
  <c r="K62"/>
  <c r="L62"/>
  <c r="H55"/>
  <c r="I55"/>
  <c r="J55"/>
  <c r="K55"/>
  <c r="L55"/>
  <c r="G55"/>
  <c r="H48"/>
  <c r="I48"/>
  <c r="J48"/>
  <c r="K48"/>
  <c r="G48" s="1"/>
  <c r="L48"/>
  <c r="H41"/>
  <c r="I41"/>
  <c r="J41"/>
  <c r="K41"/>
  <c r="G41" s="1"/>
  <c r="L41"/>
  <c r="H34"/>
  <c r="I34"/>
  <c r="J34"/>
  <c r="K34"/>
  <c r="L34"/>
  <c r="G34"/>
  <c r="H27"/>
  <c r="I27"/>
  <c r="J27"/>
  <c r="K27"/>
  <c r="L27"/>
  <c r="B5" i="5"/>
  <c r="C5"/>
  <c r="D5"/>
  <c r="E5"/>
  <c r="F5"/>
  <c r="G5"/>
  <c r="G64" i="4"/>
  <c r="G57"/>
  <c r="C6" i="5"/>
  <c r="I108" i="4"/>
  <c r="D6" i="5"/>
  <c r="J108" i="4"/>
  <c r="E6" i="5" s="1"/>
  <c r="K108" i="4"/>
  <c r="F6" i="5" s="1"/>
  <c r="L108" i="4"/>
  <c r="G6" i="5"/>
  <c r="G94" i="4"/>
  <c r="G87"/>
  <c r="G80"/>
  <c r="G72"/>
  <c r="G65"/>
  <c r="G58"/>
  <c r="G51"/>
  <c r="G44"/>
  <c r="G37"/>
  <c r="G102"/>
  <c r="G30"/>
  <c r="G11"/>
  <c r="H109"/>
  <c r="C7" i="5"/>
  <c r="I109" i="4"/>
  <c r="D7" i="5" s="1"/>
  <c r="K109" i="4"/>
  <c r="F7" i="5" s="1"/>
  <c r="L109" i="4"/>
  <c r="G7" i="5"/>
  <c r="G95" i="4"/>
  <c r="G88"/>
  <c r="G81"/>
  <c r="G73"/>
  <c r="G66"/>
  <c r="G59"/>
  <c r="G52"/>
  <c r="G45"/>
  <c r="G38"/>
  <c r="G31"/>
  <c r="H110"/>
  <c r="C8" i="5"/>
  <c r="G96" i="4"/>
  <c r="G111"/>
  <c r="B9" i="5" s="1"/>
  <c r="G89" i="4"/>
  <c r="G82"/>
  <c r="G74"/>
  <c r="G67"/>
  <c r="G60"/>
  <c r="G53"/>
  <c r="G46"/>
  <c r="G39"/>
  <c r="G104"/>
  <c r="G32"/>
  <c r="H111"/>
  <c r="C9" i="5"/>
  <c r="I111" i="4"/>
  <c r="D9" i="5"/>
  <c r="J111" i="4"/>
  <c r="E9" i="5"/>
  <c r="K111" i="4"/>
  <c r="F9" i="5" s="1"/>
  <c r="L111" i="4"/>
  <c r="G9" i="5"/>
  <c r="G97" i="4"/>
  <c r="G90"/>
  <c r="G83"/>
  <c r="G75"/>
  <c r="G68"/>
  <c r="G61"/>
  <c r="G54"/>
  <c r="G47"/>
  <c r="G40"/>
  <c r="G105"/>
  <c r="G33"/>
  <c r="G16"/>
  <c r="G25"/>
  <c r="H112"/>
  <c r="C10" i="5"/>
  <c r="I112" i="4"/>
  <c r="D10" i="5"/>
  <c r="J112" i="4"/>
  <c r="E10" i="5"/>
  <c r="K112" i="4"/>
  <c r="F10" i="5" s="1"/>
  <c r="L112" i="4"/>
  <c r="G10" i="5"/>
  <c r="H106" i="4"/>
  <c r="C4" i="5" s="1"/>
  <c r="G15" i="4"/>
  <c r="G24"/>
  <c r="G112" l="1"/>
  <c r="B10" i="5" s="1"/>
  <c r="G27" i="4"/>
  <c r="L103"/>
  <c r="L99" s="1"/>
  <c r="G99" s="1"/>
  <c r="G108"/>
  <c r="B6" i="5" s="1"/>
  <c r="J109" i="4"/>
  <c r="G20"/>
  <c r="G109" s="1"/>
  <c r="B7" i="5" s="1"/>
  <c r="J14" i="4"/>
  <c r="L14" s="1"/>
  <c r="I106"/>
  <c r="D4" i="5" s="1"/>
  <c r="I110" i="4"/>
  <c r="L21"/>
  <c r="L17" s="1"/>
  <c r="G14"/>
  <c r="J110"/>
  <c r="J114" s="1"/>
  <c r="J8"/>
  <c r="G103" l="1"/>
  <c r="E7" i="5"/>
  <c r="J116" i="4"/>
  <c r="G21"/>
  <c r="G17"/>
  <c r="K110"/>
  <c r="D8" i="5"/>
  <c r="L12" i="4"/>
  <c r="L110" s="1"/>
  <c r="K8"/>
  <c r="E8" i="5"/>
  <c r="J106" i="4"/>
  <c r="E4" i="5" s="1"/>
  <c r="F8" l="1"/>
  <c r="K114" i="4"/>
  <c r="K116" s="1"/>
  <c r="K106"/>
  <c r="F4" i="5" s="1"/>
  <c r="L8" i="4"/>
  <c r="L106" s="1"/>
  <c r="G4" i="5" s="1"/>
  <c r="G12" i="4"/>
  <c r="G8"/>
  <c r="G110" l="1"/>
  <c r="B8" i="5" s="1"/>
  <c r="G106" i="4"/>
  <c r="B4" i="5" s="1"/>
  <c r="G12" s="1"/>
  <c r="G8"/>
  <c r="L114" i="4"/>
  <c r="L115" l="1"/>
</calcChain>
</file>

<file path=xl/comments1.xml><?xml version="1.0" encoding="utf-8"?>
<comments xmlns="http://schemas.openxmlformats.org/spreadsheetml/2006/main">
  <authors>
    <author>user</author>
  </authors>
  <commentList>
    <comment ref="K20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соцпод.область
</t>
        </r>
      </text>
    </comment>
    <comment ref="K23" author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проезд-мер-я</t>
        </r>
      </text>
    </comment>
  </commentList>
</comments>
</file>

<file path=xl/sharedStrings.xml><?xml version="1.0" encoding="utf-8"?>
<sst xmlns="http://schemas.openxmlformats.org/spreadsheetml/2006/main" count="206" uniqueCount="85">
  <si>
    <t>№ п/п</t>
  </si>
  <si>
    <t>Наименование мероприятия программы</t>
  </si>
  <si>
    <t>Источники финансирования</t>
  </si>
  <si>
    <t>Ожидаемые результаты реализации мероприятий</t>
  </si>
  <si>
    <t>Всего</t>
  </si>
  <si>
    <t>1.</t>
  </si>
  <si>
    <t>Общий объем средств</t>
  </si>
  <si>
    <t>в том числе:</t>
  </si>
  <si>
    <t>Областной бюджет</t>
  </si>
  <si>
    <t>Внебюджетные источники</t>
  </si>
  <si>
    <t>3.</t>
  </si>
  <si>
    <t>4.</t>
  </si>
  <si>
    <t>5.</t>
  </si>
  <si>
    <t>6.</t>
  </si>
  <si>
    <t>7.</t>
  </si>
  <si>
    <t>8.</t>
  </si>
  <si>
    <t>9.</t>
  </si>
  <si>
    <t xml:space="preserve">Развитие библиотечного дела
        </t>
  </si>
  <si>
    <t xml:space="preserve">Развитие музейного дела     </t>
  </si>
  <si>
    <t xml:space="preserve">Комплектование книжных фондов муниципальных общедоступных библиотек     </t>
  </si>
  <si>
    <t xml:space="preserve">Подключение к информационно-телекоммуникационной сети
«Интернет» муниципальных общедоступных (публичных) библиотек и развитие
системы библиотечного дела с учетом задачи расширения
информационных технологий и оцифровки
    </t>
  </si>
  <si>
    <t xml:space="preserve">Капитальный ремонт, реконструкция и строительство объектов культуры и образования в сфере культуры и искусства                                                                                                     </t>
  </si>
  <si>
    <t xml:space="preserve">Реализация мер популяризации и государственной охраны 
памятников истории и культуры, расположенных на территории
Устьянского района
        </t>
  </si>
  <si>
    <t>2.</t>
  </si>
  <si>
    <t>Издательская деятельность</t>
  </si>
  <si>
    <t>10.</t>
  </si>
  <si>
    <t>МБУК "УМЦРБ"</t>
  </si>
  <si>
    <t>МБУК "Устьянский краеведческий музей"</t>
  </si>
  <si>
    <t>в течение года</t>
  </si>
  <si>
    <t>Итого по программе</t>
  </si>
  <si>
    <t xml:space="preserve">
 Отремонтированы не менее трех учреждений в год, проведено не менее одного капитального ремонта в год
</t>
  </si>
  <si>
    <t>3. Создание благоприятных условий для устойчивого развития учреждений культуры и учреждений дополнительного образования в сфере культуры.</t>
  </si>
  <si>
    <t>Районный бюджет</t>
  </si>
  <si>
    <t>районный бюджет</t>
  </si>
  <si>
    <t>11.</t>
  </si>
  <si>
    <t>4. Осуществление функций органов местного самоуправления в сфере культуры</t>
  </si>
  <si>
    <t>12.</t>
  </si>
  <si>
    <t>Расходы органов местного самоуправления в сфере культуры</t>
  </si>
  <si>
    <t>Средства бюджета поселений</t>
  </si>
  <si>
    <t>Финансовое обеспечение муниципального задания на оказание муниципальных услуг (выполнение работ)</t>
  </si>
  <si>
    <t>детские школы искусств</t>
  </si>
  <si>
    <t>13.</t>
  </si>
  <si>
    <t>1. Выполнение показателей плана мероприятий («дорожной карты») «Изменения в отраслях социальной сферы, 
направленные на повышение эффективности сферы культуры Устьянского района».</t>
  </si>
  <si>
    <t>Финансовое обеспечение учреждений на иные цели</t>
  </si>
  <si>
    <t>Проведение культурно-массовых мероприятий на территории МО "Устьянский муниципальный район"</t>
  </si>
  <si>
    <t>2. Создание условий для повышения качества и многообразия услуг, предоставляемых муниципальными бюджетными учреждениями культуры Устьянского района, муниципальными учреждениями культуры муниципальных образований, муниципальными образовательными учреждения</t>
  </si>
  <si>
    <t xml:space="preserve">Проведение мероприятий по повышению безопасности эксплуатации зданий и условий труда специалистов муниципальных учреждений культуры, подведомственных УКСТИМ, учреждений дополнительного образования в сфере культуры, муниципальных учреждений культуры </t>
  </si>
  <si>
    <t xml:space="preserve">УКСТиМ         </t>
  </si>
  <si>
    <t>Федеральный бюджет</t>
  </si>
  <si>
    <t>Перечень мероприятий муниципальной программы  «Развитие культуры  Устьянского района"  на 2014-2018 годы</t>
  </si>
  <si>
    <t xml:space="preserve">Выполнение муниципальными бюджетыми учреждениями культуры  и учреждениями дополнительного образования детей (в том числе ДШИ) муниципальных заданий (100%)
</t>
  </si>
  <si>
    <t xml:space="preserve">Исполнение органами местного самоуправления полномочий по созданию условий для организации досуга и обеспечения жителей Устьянского района услугами организаций культуры (не менее 10 мероприятий в год).
</t>
  </si>
  <si>
    <t xml:space="preserve">. Проведение обучающих семинаров, вебсеминаров (не менее 2 в год). Обучение специалистов специальным библиотечным технологиям (не менее 1 в год). Проведение областных семинаров и участие в них (не менее 1 в год).
                                                                                                                          </t>
  </si>
  <si>
    <t>Пополнение фонда краеведческой литературы не менее одного издания в год (пять изданий всего).</t>
  </si>
  <si>
    <t>Создание и поддержка музейного сайта в информационно-телекоммуникационной сети "Интернет", создание виртуального музея (экспозиций) (всего 1 виртуальный музей),  увеличение количества выставочных проектов (один проект в год, всего пять проектов), осуществляемых на территории района.</t>
  </si>
  <si>
    <t xml:space="preserve">Число новых поступлений в библиотечные фонды на тысячу жителей - 200 книг (5 600  книг в год, всего 28 000 книг).
</t>
  </si>
  <si>
    <t xml:space="preserve"> Увеличение количества выявленных памятников истории и культуры, приведение в соответствие границ памятников (не менее одного памятника в год, всего пять памятников).
                                                                               </t>
  </si>
  <si>
    <t xml:space="preserve">8. Подключение к информационно-телекоммуникационной сети
«Интернет» муниципальных общедоступных (публичных) библиотек и развитие системы библиотечного дела с учетом задачи расширения информационных технологий и оцифровки (не менее 3 библиотек в год (всего 15 библиотек).
</t>
  </si>
  <si>
    <t xml:space="preserve">  Проведение аттестации рабочих мест муниципальных учреждений культуры, мероприятия по экологической безопасности учреждений культуры и дополнительного образования (не менее одного учреждения в год) всего пять учреждений.</t>
  </si>
  <si>
    <t xml:space="preserve"> Увеличение количества учреждений культуры, дополнительного образования    детей в сфере искусства (детских школ искусств по видам искусств), обновивших музыкальные инструменты и улучшивших материально-техническую базу (не менее одного учреждения в год) всего пять учреждений.</t>
  </si>
  <si>
    <t xml:space="preserve">      Осуществление функций органов местного самоуправления в сфере культуры (100%).    
</t>
  </si>
  <si>
    <t>Ответственный исполнитель</t>
  </si>
  <si>
    <t>Соисполнители</t>
  </si>
  <si>
    <t>Срок реализации</t>
  </si>
  <si>
    <t>УКСТиМ</t>
  </si>
  <si>
    <t xml:space="preserve">РАСПРЕДЕЛЕНИЕ
ОБЪЕМОВ ФИНАНСИРОВАНИЯ ПРОГРАММЫ ПО ИСТОЧНИКАМ,
НАПРАВЛЕНИЯМ РАСХОДОВАНИЯ СРЕДСТВ И ГОДАМ
</t>
  </si>
  <si>
    <t>Источники и направления финансирования</t>
  </si>
  <si>
    <t>Объем финансирования всего</t>
  </si>
  <si>
    <t>В том числе по годам</t>
  </si>
  <si>
    <t>Всего по программе</t>
  </si>
  <si>
    <t>федеральный бюджет</t>
  </si>
  <si>
    <t>областной бюджет</t>
  </si>
  <si>
    <t>местные бюджеты</t>
  </si>
  <si>
    <t>внебюджетные средства</t>
  </si>
  <si>
    <t>средства бюджета поселений</t>
  </si>
  <si>
    <t>МБУК "Устьянский краеведческий музей"  администрации муниципальных образований</t>
  </si>
  <si>
    <t>рублей</t>
  </si>
  <si>
    <t>МБУК "Устьянский краеведческий музей",  МБУК "УМЦРБ", МБУК "УЦК", МБУК "Устьяны"</t>
  </si>
  <si>
    <t>Учреждения культуры и дополнительного образования в сфере культуры</t>
  </si>
  <si>
    <t>МБУК "Устьянский краеведческий музей",  МБУК "УМЦРБ", МБУК "УЦК", МБУК "Устьяны", МБУ ДО ДШИ "Радуга", МБУ ДО УДШИ</t>
  </si>
  <si>
    <t xml:space="preserve"> МБУК "Устьянский краеведческий музей",  МБУК "УМЦРБ", МБУК "УЦК", МБУК "Устьяны", МБУ ДО ДШИ "Радуга", МБУ ДО УДШИ</t>
  </si>
  <si>
    <t>Модернизация муниципальных бюджетных учреждений культуры,
подведомственных управлению культуры, спорта, туризма и молодёжи Устьянского района, муниципальных образовательных учреждений дополнительного образования детей (детских школ искусств по видам искусств)</t>
  </si>
  <si>
    <t xml:space="preserve"> МБУК "Устьянский краеведческий музей",  МБУК "УМЦРБ", МБУК "УЦК", МБУК "Устьяны", МБУ ДО ДШИ "Радуга", МБУ ДО УДШИ, МБУ ДО "Устьянская СДЮСШОР"</t>
  </si>
  <si>
    <t>Выплата работникам соцподдержки (830166) и оплата проезда к месту отдыха и обратно(313760), субсидия на государственую поддержку муниципальных учреждений культуры (100000) (100%)</t>
  </si>
  <si>
    <t>Приложение №2
к постановлению администрации
муниципального образования
 "Устьянский муниципальный район"
от 02 декабря 2016 года № 926</t>
  </si>
</sst>
</file>

<file path=xl/styles.xml><?xml version="1.0" encoding="utf-8"?>
<styleSheet xmlns="http://schemas.openxmlformats.org/spreadsheetml/2006/main">
  <fonts count="16"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FF0000"/>
      <name val="Arial Cyr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2" fillId="0" borderId="0" xfId="0" applyFont="1"/>
    <xf numFmtId="0" fontId="0" fillId="0" borderId="0" xfId="0" applyFill="1"/>
    <xf numFmtId="0" fontId="3" fillId="0" borderId="2" xfId="0" applyFont="1" applyBorder="1" applyAlignment="1">
      <alignment vertical="top" wrapText="1"/>
    </xf>
    <xf numFmtId="4" fontId="4" fillId="0" borderId="2" xfId="0" applyNumberFormat="1" applyFont="1" applyBorder="1" applyAlignment="1">
      <alignment horizontal="center" vertical="top" wrapText="1"/>
    </xf>
    <xf numFmtId="0" fontId="9" fillId="0" borderId="0" xfId="0" applyFont="1"/>
    <xf numFmtId="4" fontId="6" fillId="0" borderId="2" xfId="0" applyNumberFormat="1" applyFont="1" applyBorder="1" applyAlignment="1">
      <alignment horizontal="center" vertical="top" wrapText="1"/>
    </xf>
    <xf numFmtId="0" fontId="10" fillId="0" borderId="0" xfId="0" applyFont="1"/>
    <xf numFmtId="0" fontId="11" fillId="0" borderId="2" xfId="0" applyFont="1" applyBorder="1" applyAlignment="1">
      <alignment vertical="top" wrapText="1"/>
    </xf>
    <xf numFmtId="4" fontId="6" fillId="0" borderId="2" xfId="0" applyNumberFormat="1" applyFont="1" applyFill="1" applyBorder="1" applyAlignment="1">
      <alignment horizontal="center" vertical="top" wrapText="1"/>
    </xf>
    <xf numFmtId="4" fontId="1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/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0" fillId="0" borderId="7" xfId="0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0" xfId="0" applyFont="1" applyFill="1"/>
    <xf numFmtId="0" fontId="3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4" fontId="1" fillId="0" borderId="7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/>
    </xf>
    <xf numFmtId="4" fontId="13" fillId="0" borderId="0" xfId="0" applyNumberFormat="1" applyFont="1" applyFill="1"/>
    <xf numFmtId="0" fontId="0" fillId="0" borderId="0" xfId="0" applyFont="1" applyFill="1"/>
    <xf numFmtId="4" fontId="0" fillId="0" borderId="0" xfId="0" applyNumberFormat="1" applyFont="1" applyFill="1"/>
    <xf numFmtId="0" fontId="6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0" fillId="0" borderId="4" xfId="0" applyFont="1" applyBorder="1"/>
    <xf numFmtId="0" fontId="10" fillId="0" borderId="1" xfId="0" applyFont="1" applyBorder="1"/>
    <xf numFmtId="0" fontId="7" fillId="0" borderId="0" xfId="0" applyFont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vertical="top" wrapText="1"/>
    </xf>
    <xf numFmtId="0" fontId="12" fillId="0" borderId="13" xfId="0" applyFont="1" applyBorder="1" applyAlignment="1">
      <alignment horizontal="center" vertical="top" wrapText="1"/>
    </xf>
    <xf numFmtId="0" fontId="12" fillId="0" borderId="14" xfId="0" applyFont="1" applyBorder="1" applyAlignment="1">
      <alignment wrapText="1"/>
    </xf>
    <xf numFmtId="0" fontId="0" fillId="0" borderId="7" xfId="0" applyBorder="1" applyAlignment="1">
      <alignment horizontal="left" vertical="top" wrapText="1"/>
    </xf>
    <xf numFmtId="0" fontId="0" fillId="0" borderId="1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17"/>
  <sheetViews>
    <sheetView tabSelected="1" view="pageBreakPreview" zoomScale="86" zoomScaleSheetLayoutView="86" workbookViewId="0">
      <pane xSplit="6" ySplit="7" topLeftCell="G110" activePane="bottomRight" state="frozen"/>
      <selection pane="topRight" activeCell="G1" sqref="G1"/>
      <selection pane="bottomLeft" activeCell="A8" sqref="A8"/>
      <selection pane="bottomRight" activeCell="F1" sqref="F1"/>
    </sheetView>
  </sheetViews>
  <sheetFormatPr defaultRowHeight="13.2"/>
  <cols>
    <col min="2" max="2" width="27.6640625" customWidth="1"/>
    <col min="3" max="4" width="17" customWidth="1"/>
    <col min="5" max="5" width="9.6640625" customWidth="1"/>
    <col min="6" max="6" width="13.109375" customWidth="1"/>
    <col min="7" max="9" width="17.44140625" customWidth="1"/>
    <col min="10" max="10" width="17.44140625" style="8" customWidth="1"/>
    <col min="11" max="11" width="17.44140625" style="30" customWidth="1"/>
    <col min="12" max="12" width="17.44140625" customWidth="1"/>
    <col min="13" max="13" width="27.5546875" customWidth="1"/>
  </cols>
  <sheetData>
    <row r="1" spans="1:13" ht="79.2" customHeight="1">
      <c r="A1" s="1"/>
      <c r="B1" s="7"/>
      <c r="C1" s="7"/>
      <c r="D1" s="7"/>
      <c r="E1" s="7"/>
      <c r="F1" s="7"/>
      <c r="G1" s="7"/>
      <c r="H1" s="7"/>
      <c r="I1" s="7"/>
      <c r="J1" s="32" t="s">
        <v>84</v>
      </c>
      <c r="K1" s="33"/>
      <c r="L1" s="33"/>
      <c r="M1" s="33"/>
    </row>
    <row r="2" spans="1:13" ht="17.399999999999999">
      <c r="A2" s="66" t="s">
        <v>49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6.2" thickBot="1">
      <c r="A3" s="2"/>
      <c r="B3" s="7"/>
      <c r="C3" s="7"/>
      <c r="D3" s="7"/>
      <c r="E3" s="7"/>
      <c r="F3" s="7"/>
      <c r="G3" s="7"/>
      <c r="H3" s="7"/>
      <c r="I3" s="7"/>
      <c r="J3" s="22"/>
      <c r="K3" s="22"/>
      <c r="L3" s="7"/>
      <c r="M3" s="28" t="s">
        <v>76</v>
      </c>
    </row>
    <row r="4" spans="1:13" ht="40.200000000000003" thickBot="1">
      <c r="A4" s="19" t="s">
        <v>0</v>
      </c>
      <c r="B4" s="19" t="s">
        <v>1</v>
      </c>
      <c r="C4" s="19" t="s">
        <v>61</v>
      </c>
      <c r="D4" s="19" t="s">
        <v>62</v>
      </c>
      <c r="E4" s="19" t="s">
        <v>63</v>
      </c>
      <c r="F4" s="19" t="s">
        <v>2</v>
      </c>
      <c r="G4" s="18" t="s">
        <v>4</v>
      </c>
      <c r="H4" s="18">
        <v>2014</v>
      </c>
      <c r="I4" s="18">
        <v>2015</v>
      </c>
      <c r="J4" s="23">
        <v>2016</v>
      </c>
      <c r="K4" s="23">
        <v>2017</v>
      </c>
      <c r="L4" s="18">
        <v>2018</v>
      </c>
      <c r="M4" s="19" t="s">
        <v>3</v>
      </c>
    </row>
    <row r="5" spans="1:13" ht="13.8" thickBot="1">
      <c r="A5" s="3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24">
        <v>10</v>
      </c>
      <c r="K5" s="24">
        <v>11</v>
      </c>
      <c r="L5" s="4">
        <v>12</v>
      </c>
      <c r="M5" s="4">
        <v>13</v>
      </c>
    </row>
    <row r="6" spans="1:13">
      <c r="A6" s="67" t="s">
        <v>42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9"/>
    </row>
    <row r="7" spans="1:13" ht="24.75" customHeight="1" thickBot="1">
      <c r="A7" s="70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2"/>
    </row>
    <row r="8" spans="1:13" s="13" customFormat="1" ht="26.25" customHeight="1" thickBot="1">
      <c r="A8" s="40" t="s">
        <v>5</v>
      </c>
      <c r="B8" s="40" t="s">
        <v>39</v>
      </c>
      <c r="C8" s="40" t="s">
        <v>64</v>
      </c>
      <c r="D8" s="40" t="s">
        <v>80</v>
      </c>
      <c r="E8" s="40" t="s">
        <v>28</v>
      </c>
      <c r="F8" s="14" t="s">
        <v>6</v>
      </c>
      <c r="G8" s="12">
        <f>H8+I8+J8+K8+L8</f>
        <v>333229553.72000003</v>
      </c>
      <c r="H8" s="12">
        <f>H11+H12+H16+H15</f>
        <v>51209010</v>
      </c>
      <c r="I8" s="12">
        <f>I11+I12+I16+I15</f>
        <v>50643933</v>
      </c>
      <c r="J8" s="15">
        <f>J11+J12+J16+J15</f>
        <v>79338513.020000011</v>
      </c>
      <c r="K8" s="15">
        <f>K11+K12+K16+K15</f>
        <v>75266385</v>
      </c>
      <c r="L8" s="12">
        <f>L11+L12+L16+L15</f>
        <v>76771712.700000003</v>
      </c>
      <c r="M8" s="55" t="s">
        <v>50</v>
      </c>
    </row>
    <row r="9" spans="1:13" s="13" customFormat="1" ht="14.4" thickBot="1">
      <c r="A9" s="41"/>
      <c r="B9" s="41"/>
      <c r="C9" s="64"/>
      <c r="D9" s="64"/>
      <c r="E9" s="41"/>
      <c r="F9" s="14" t="s">
        <v>7</v>
      </c>
      <c r="G9" s="12"/>
      <c r="H9" s="12"/>
      <c r="I9" s="12"/>
      <c r="J9" s="15"/>
      <c r="K9" s="15"/>
      <c r="L9" s="12"/>
      <c r="M9" s="56"/>
    </row>
    <row r="10" spans="1:13" s="13" customFormat="1" ht="27" customHeight="1" thickBot="1">
      <c r="A10" s="41"/>
      <c r="B10" s="41"/>
      <c r="C10" s="64"/>
      <c r="D10" s="64"/>
      <c r="E10" s="41"/>
      <c r="F10" s="14" t="s">
        <v>48</v>
      </c>
      <c r="G10" s="6">
        <v>0</v>
      </c>
      <c r="H10" s="6">
        <v>0</v>
      </c>
      <c r="I10" s="6">
        <v>0</v>
      </c>
      <c r="J10" s="16">
        <v>0</v>
      </c>
      <c r="K10" s="16">
        <v>0</v>
      </c>
      <c r="L10" s="6">
        <v>0</v>
      </c>
      <c r="M10" s="56"/>
    </row>
    <row r="11" spans="1:13" s="13" customFormat="1" ht="24.6" thickBot="1">
      <c r="A11" s="41"/>
      <c r="B11" s="41"/>
      <c r="C11" s="64"/>
      <c r="D11" s="64"/>
      <c r="E11" s="41"/>
      <c r="F11" s="14" t="s">
        <v>8</v>
      </c>
      <c r="G11" s="12">
        <f>H11+I11+J11+K11+L11</f>
        <v>0</v>
      </c>
      <c r="H11" s="12">
        <v>0</v>
      </c>
      <c r="I11" s="12">
        <v>0</v>
      </c>
      <c r="J11" s="15">
        <v>0</v>
      </c>
      <c r="K11" s="15">
        <v>0</v>
      </c>
      <c r="L11" s="12">
        <v>0</v>
      </c>
      <c r="M11" s="56"/>
    </row>
    <row r="12" spans="1:13" s="13" customFormat="1" ht="24.6" thickBot="1">
      <c r="A12" s="41"/>
      <c r="B12" s="41"/>
      <c r="C12" s="64"/>
      <c r="D12" s="64"/>
      <c r="E12" s="41"/>
      <c r="F12" s="14" t="s">
        <v>33</v>
      </c>
      <c r="G12" s="12">
        <f>H12+I12+J12+K12+L12</f>
        <v>333229553.72000003</v>
      </c>
      <c r="H12" s="12">
        <v>51209010</v>
      </c>
      <c r="I12" s="12">
        <f>50811198-88125-79140</f>
        <v>50643933</v>
      </c>
      <c r="J12" s="15">
        <f>(12909250+39863217.02+4748997+22130809)-313760</f>
        <v>79338513.020000011</v>
      </c>
      <c r="K12" s="15">
        <v>75266385</v>
      </c>
      <c r="L12" s="12">
        <f>K12*1.02</f>
        <v>76771712.700000003</v>
      </c>
      <c r="M12" s="56"/>
    </row>
    <row r="13" spans="1:13" s="13" customFormat="1" ht="14.4" thickBot="1">
      <c r="A13" s="41"/>
      <c r="B13" s="41"/>
      <c r="C13" s="64"/>
      <c r="D13" s="64"/>
      <c r="E13" s="41"/>
      <c r="F13" s="14" t="s">
        <v>7</v>
      </c>
      <c r="G13" s="12"/>
      <c r="H13" s="12"/>
      <c r="I13" s="12"/>
      <c r="J13" s="15"/>
      <c r="K13" s="15"/>
      <c r="L13" s="12"/>
      <c r="M13" s="56"/>
    </row>
    <row r="14" spans="1:13" s="13" customFormat="1" ht="24.6" thickBot="1">
      <c r="A14" s="41"/>
      <c r="B14" s="41"/>
      <c r="C14" s="64"/>
      <c r="D14" s="64"/>
      <c r="E14" s="41"/>
      <c r="F14" s="14" t="s">
        <v>40</v>
      </c>
      <c r="G14" s="12">
        <f>SUM(H14:L14)</f>
        <v>62137732.089999996</v>
      </c>
      <c r="H14" s="12">
        <v>11924300</v>
      </c>
      <c r="I14" s="12">
        <v>12712034</v>
      </c>
      <c r="J14" s="15">
        <f>12709247.91-J23</f>
        <v>11591647.91</v>
      </c>
      <c r="K14" s="15">
        <v>12826609</v>
      </c>
      <c r="L14" s="12">
        <f>K14*1.02</f>
        <v>13083141.18</v>
      </c>
      <c r="M14" s="56"/>
    </row>
    <row r="15" spans="1:13" s="13" customFormat="1" ht="36.6" thickBot="1">
      <c r="A15" s="41"/>
      <c r="B15" s="41"/>
      <c r="C15" s="64"/>
      <c r="D15" s="64"/>
      <c r="E15" s="41"/>
      <c r="F15" s="14" t="s">
        <v>38</v>
      </c>
      <c r="G15" s="12">
        <f>H15+I15+J15+K15+L15</f>
        <v>0</v>
      </c>
      <c r="H15" s="12">
        <v>0</v>
      </c>
      <c r="I15" s="12">
        <v>0</v>
      </c>
      <c r="J15" s="15">
        <v>0</v>
      </c>
      <c r="K15" s="15">
        <v>0</v>
      </c>
      <c r="L15" s="12">
        <v>0</v>
      </c>
      <c r="M15" s="56"/>
    </row>
    <row r="16" spans="1:13" s="13" customFormat="1" ht="26.25" customHeight="1" thickBot="1">
      <c r="A16" s="42"/>
      <c r="B16" s="42"/>
      <c r="C16" s="65"/>
      <c r="D16" s="65"/>
      <c r="E16" s="42"/>
      <c r="F16" s="14" t="s">
        <v>9</v>
      </c>
      <c r="G16" s="12">
        <f>H16+I16+J16+K16+L16</f>
        <v>0</v>
      </c>
      <c r="H16" s="12">
        <v>0</v>
      </c>
      <c r="I16" s="12">
        <v>0</v>
      </c>
      <c r="J16" s="15">
        <v>0</v>
      </c>
      <c r="K16" s="15">
        <v>0</v>
      </c>
      <c r="L16" s="12">
        <v>0</v>
      </c>
      <c r="M16" s="57"/>
    </row>
    <row r="17" spans="1:13" s="13" customFormat="1" ht="26.25" customHeight="1" thickBot="1">
      <c r="A17" s="40" t="s">
        <v>23</v>
      </c>
      <c r="B17" s="40" t="s">
        <v>43</v>
      </c>
      <c r="C17" s="40" t="s">
        <v>64</v>
      </c>
      <c r="D17" s="40" t="s">
        <v>82</v>
      </c>
      <c r="E17" s="40" t="s">
        <v>28</v>
      </c>
      <c r="F17" s="14" t="s">
        <v>6</v>
      </c>
      <c r="G17" s="12">
        <f>H17+I17+J17+K17+L17</f>
        <v>4830956.29</v>
      </c>
      <c r="H17" s="15">
        <f t="shared" ref="H17:I17" si="0">H20+H21+H25+H24+H19</f>
        <v>233880</v>
      </c>
      <c r="I17" s="15">
        <f t="shared" si="0"/>
        <v>302900</v>
      </c>
      <c r="J17" s="15">
        <f>J20+J21+J25+J24+J19</f>
        <v>2490141.21</v>
      </c>
      <c r="K17" s="15">
        <f t="shared" ref="K17:L17" si="1">K20+K21+K25+K24+K19</f>
        <v>905054</v>
      </c>
      <c r="L17" s="15">
        <f t="shared" si="1"/>
        <v>898981.08</v>
      </c>
      <c r="M17" s="55" t="s">
        <v>83</v>
      </c>
    </row>
    <row r="18" spans="1:13" s="13" customFormat="1" ht="14.4" thickBot="1">
      <c r="A18" s="41"/>
      <c r="B18" s="41"/>
      <c r="C18" s="64"/>
      <c r="D18" s="64"/>
      <c r="E18" s="41"/>
      <c r="F18" s="14" t="s">
        <v>7</v>
      </c>
      <c r="G18" s="12"/>
      <c r="H18" s="12"/>
      <c r="I18" s="12"/>
      <c r="J18" s="15"/>
      <c r="K18" s="15"/>
      <c r="L18" s="12"/>
      <c r="M18" s="56"/>
    </row>
    <row r="19" spans="1:13" s="13" customFormat="1" ht="26.25" customHeight="1" thickBot="1">
      <c r="A19" s="41"/>
      <c r="B19" s="41"/>
      <c r="C19" s="64"/>
      <c r="D19" s="64"/>
      <c r="E19" s="41"/>
      <c r="F19" s="14" t="s">
        <v>48</v>
      </c>
      <c r="G19" s="6">
        <f>SUM(H19:L19)</f>
        <v>100000</v>
      </c>
      <c r="H19" s="6">
        <v>0</v>
      </c>
      <c r="I19" s="6">
        <v>0</v>
      </c>
      <c r="J19" s="16">
        <v>100000</v>
      </c>
      <c r="K19" s="16">
        <v>0</v>
      </c>
      <c r="L19" s="6">
        <v>0</v>
      </c>
      <c r="M19" s="56"/>
    </row>
    <row r="20" spans="1:13" s="13" customFormat="1" ht="24.6" thickBot="1">
      <c r="A20" s="41"/>
      <c r="B20" s="41"/>
      <c r="C20" s="64"/>
      <c r="D20" s="64"/>
      <c r="E20" s="41"/>
      <c r="F20" s="14" t="s">
        <v>8</v>
      </c>
      <c r="G20" s="12">
        <f>H20+I20+J20+K20+L20</f>
        <v>1283700</v>
      </c>
      <c r="H20" s="12">
        <v>0</v>
      </c>
      <c r="I20" s="12">
        <v>0</v>
      </c>
      <c r="J20" s="15">
        <f>60000+1070000+20000+110000</f>
        <v>1260000</v>
      </c>
      <c r="K20" s="15">
        <v>23700</v>
      </c>
      <c r="L20" s="12">
        <v>0</v>
      </c>
      <c r="M20" s="56"/>
    </row>
    <row r="21" spans="1:13" s="13" customFormat="1" ht="24.6" thickBot="1">
      <c r="A21" s="41"/>
      <c r="B21" s="41"/>
      <c r="C21" s="64"/>
      <c r="D21" s="64"/>
      <c r="E21" s="41"/>
      <c r="F21" s="14" t="s">
        <v>33</v>
      </c>
      <c r="G21" s="12">
        <f>H21+I21+J21+K21+L21</f>
        <v>3447256.29</v>
      </c>
      <c r="H21" s="12">
        <v>233880</v>
      </c>
      <c r="I21" s="12">
        <f>223760+79140</f>
        <v>302900</v>
      </c>
      <c r="J21" s="15">
        <f>770166+313760+46215.21</f>
        <v>1130141.21</v>
      </c>
      <c r="K21" s="15">
        <f>1112154-230800</f>
        <v>881354</v>
      </c>
      <c r="L21" s="12">
        <f>K21*1.02</f>
        <v>898981.08</v>
      </c>
      <c r="M21" s="56"/>
    </row>
    <row r="22" spans="1:13" s="13" customFormat="1" ht="14.4" thickBot="1">
      <c r="A22" s="41"/>
      <c r="B22" s="41"/>
      <c r="C22" s="64"/>
      <c r="D22" s="64"/>
      <c r="E22" s="41"/>
      <c r="F22" s="14" t="s">
        <v>7</v>
      </c>
      <c r="G22" s="12"/>
      <c r="H22" s="12"/>
      <c r="I22" s="12"/>
      <c r="J22" s="15"/>
      <c r="K22" s="15"/>
      <c r="L22" s="12"/>
      <c r="M22" s="56"/>
    </row>
    <row r="23" spans="1:13" s="13" customFormat="1" ht="24.6" thickBot="1">
      <c r="A23" s="41"/>
      <c r="B23" s="41"/>
      <c r="C23" s="64"/>
      <c r="D23" s="64"/>
      <c r="E23" s="41"/>
      <c r="F23" s="14" t="s">
        <v>40</v>
      </c>
      <c r="G23" s="12">
        <f>SUM(H23:L23)</f>
        <v>1416833.1</v>
      </c>
      <c r="H23" s="12">
        <v>83500</v>
      </c>
      <c r="I23" s="12">
        <v>77600</v>
      </c>
      <c r="J23" s="15">
        <f>43600+44000+830000+180000+20000</f>
        <v>1117600</v>
      </c>
      <c r="K23" s="15">
        <f>77382-10000</f>
        <v>67382</v>
      </c>
      <c r="L23" s="12">
        <f>K23*1.05</f>
        <v>70751.100000000006</v>
      </c>
      <c r="M23" s="56"/>
    </row>
    <row r="24" spans="1:13" s="13" customFormat="1" ht="36.6" thickBot="1">
      <c r="A24" s="41"/>
      <c r="B24" s="41"/>
      <c r="C24" s="64"/>
      <c r="D24" s="64"/>
      <c r="E24" s="41"/>
      <c r="F24" s="14" t="s">
        <v>38</v>
      </c>
      <c r="G24" s="12">
        <f>H24+I24+J24+K24+L24</f>
        <v>0</v>
      </c>
      <c r="H24" s="12">
        <v>0</v>
      </c>
      <c r="I24" s="12">
        <v>0</v>
      </c>
      <c r="J24" s="15">
        <v>0</v>
      </c>
      <c r="K24" s="15">
        <v>0</v>
      </c>
      <c r="L24" s="12">
        <v>0</v>
      </c>
      <c r="M24" s="56"/>
    </row>
    <row r="25" spans="1:13" s="13" customFormat="1" ht="26.25" customHeight="1" thickBot="1">
      <c r="A25" s="42"/>
      <c r="B25" s="42"/>
      <c r="C25" s="65"/>
      <c r="D25" s="65"/>
      <c r="E25" s="42"/>
      <c r="F25" s="14" t="s">
        <v>9</v>
      </c>
      <c r="G25" s="12">
        <f>H25+I25+J25+K25+L25</f>
        <v>0</v>
      </c>
      <c r="H25" s="12">
        <v>0</v>
      </c>
      <c r="I25" s="12">
        <v>0</v>
      </c>
      <c r="J25" s="15">
        <v>0</v>
      </c>
      <c r="K25" s="15">
        <v>0</v>
      </c>
      <c r="L25" s="12">
        <v>0</v>
      </c>
      <c r="M25" s="57"/>
    </row>
    <row r="26" spans="1:13" ht="48.75" customHeight="1" thickBot="1">
      <c r="A26" s="37" t="s">
        <v>45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9"/>
    </row>
    <row r="27" spans="1:13" s="13" customFormat="1" ht="24.6" thickBot="1">
      <c r="A27" s="40" t="s">
        <v>10</v>
      </c>
      <c r="B27" s="40" t="s">
        <v>44</v>
      </c>
      <c r="C27" s="34" t="s">
        <v>64</v>
      </c>
      <c r="D27" s="34" t="s">
        <v>79</v>
      </c>
      <c r="E27" s="40" t="s">
        <v>28</v>
      </c>
      <c r="F27" s="14" t="s">
        <v>6</v>
      </c>
      <c r="G27" s="12">
        <f>H27+I27+J27+K27+L27</f>
        <v>3611920</v>
      </c>
      <c r="H27" s="12">
        <f>H30+H31+H33+H32</f>
        <v>750000</v>
      </c>
      <c r="I27" s="12">
        <f>I30+I31+I33+I32</f>
        <v>746120</v>
      </c>
      <c r="J27" s="15">
        <f>J30+J31+J33+J32</f>
        <v>1050000</v>
      </c>
      <c r="K27" s="15">
        <f>K30+K31+K33+K32</f>
        <v>415800</v>
      </c>
      <c r="L27" s="12">
        <f>L30+L31+L33+L32</f>
        <v>650000</v>
      </c>
      <c r="M27" s="55" t="s">
        <v>51</v>
      </c>
    </row>
    <row r="28" spans="1:13" s="13" customFormat="1" ht="14.4" thickBot="1">
      <c r="A28" s="41"/>
      <c r="B28" s="41"/>
      <c r="C28" s="35"/>
      <c r="D28" s="35"/>
      <c r="E28" s="41"/>
      <c r="F28" s="14" t="s">
        <v>7</v>
      </c>
      <c r="G28" s="12"/>
      <c r="H28" s="12"/>
      <c r="I28" s="12"/>
      <c r="J28" s="15"/>
      <c r="K28" s="15"/>
      <c r="L28" s="12"/>
      <c r="M28" s="56"/>
    </row>
    <row r="29" spans="1:13" s="13" customFormat="1" ht="25.5" customHeight="1" thickBot="1">
      <c r="A29" s="41"/>
      <c r="B29" s="41"/>
      <c r="C29" s="35"/>
      <c r="D29" s="35"/>
      <c r="E29" s="41"/>
      <c r="F29" s="14" t="s">
        <v>48</v>
      </c>
      <c r="G29" s="6">
        <v>0</v>
      </c>
      <c r="H29" s="6">
        <v>0</v>
      </c>
      <c r="I29" s="6">
        <v>0</v>
      </c>
      <c r="J29" s="16">
        <v>0</v>
      </c>
      <c r="K29" s="16">
        <v>0</v>
      </c>
      <c r="L29" s="6">
        <v>0</v>
      </c>
      <c r="M29" s="56"/>
    </row>
    <row r="30" spans="1:13" s="13" customFormat="1" ht="24.6" thickBot="1">
      <c r="A30" s="41"/>
      <c r="B30" s="41"/>
      <c r="C30" s="35"/>
      <c r="D30" s="35"/>
      <c r="E30" s="41"/>
      <c r="F30" s="14" t="s">
        <v>8</v>
      </c>
      <c r="G30" s="12">
        <f>H30+I30+J30+K30+L30</f>
        <v>910000</v>
      </c>
      <c r="H30" s="12">
        <v>200000</v>
      </c>
      <c r="I30" s="12">
        <v>210000</v>
      </c>
      <c r="J30" s="15">
        <v>500000</v>
      </c>
      <c r="K30" s="15">
        <v>0</v>
      </c>
      <c r="L30" s="12">
        <v>0</v>
      </c>
      <c r="M30" s="56"/>
    </row>
    <row r="31" spans="1:13" s="13" customFormat="1" ht="24.6" thickBot="1">
      <c r="A31" s="41"/>
      <c r="B31" s="41"/>
      <c r="C31" s="35"/>
      <c r="D31" s="35"/>
      <c r="E31" s="41"/>
      <c r="F31" s="14" t="s">
        <v>33</v>
      </c>
      <c r="G31" s="12">
        <f>H31+I31+J31+K31+L31</f>
        <v>1530800</v>
      </c>
      <c r="H31" s="12">
        <v>300000</v>
      </c>
      <c r="I31" s="15">
        <v>300000</v>
      </c>
      <c r="J31" s="15">
        <v>300000</v>
      </c>
      <c r="K31" s="15">
        <v>230800</v>
      </c>
      <c r="L31" s="12">
        <v>400000</v>
      </c>
      <c r="M31" s="56"/>
    </row>
    <row r="32" spans="1:13" s="13" customFormat="1" ht="36.6" thickBot="1">
      <c r="A32" s="41"/>
      <c r="B32" s="41"/>
      <c r="C32" s="35"/>
      <c r="D32" s="35"/>
      <c r="E32" s="41"/>
      <c r="F32" s="14" t="s">
        <v>38</v>
      </c>
      <c r="G32" s="12">
        <f>H32+I32+J32+K32+L32</f>
        <v>0</v>
      </c>
      <c r="H32" s="12">
        <v>0</v>
      </c>
      <c r="I32" s="12">
        <v>0</v>
      </c>
      <c r="J32" s="15">
        <v>0</v>
      </c>
      <c r="K32" s="15">
        <v>0</v>
      </c>
      <c r="L32" s="12">
        <v>0</v>
      </c>
      <c r="M32" s="56"/>
    </row>
    <row r="33" spans="1:13" s="13" customFormat="1" ht="29.25" customHeight="1" thickBot="1">
      <c r="A33" s="42"/>
      <c r="B33" s="42"/>
      <c r="C33" s="36"/>
      <c r="D33" s="36"/>
      <c r="E33" s="42"/>
      <c r="F33" s="14" t="s">
        <v>9</v>
      </c>
      <c r="G33" s="12">
        <f>H33+I33+J33+K33+L33</f>
        <v>1171120</v>
      </c>
      <c r="H33" s="12">
        <v>250000</v>
      </c>
      <c r="I33" s="12">
        <v>236120</v>
      </c>
      <c r="J33" s="15">
        <v>250000</v>
      </c>
      <c r="K33" s="15">
        <v>185000</v>
      </c>
      <c r="L33" s="12">
        <v>250000</v>
      </c>
      <c r="M33" s="57"/>
    </row>
    <row r="34" spans="1:13" s="13" customFormat="1" ht="24.6" thickBot="1">
      <c r="A34" s="40" t="s">
        <v>11</v>
      </c>
      <c r="B34" s="40" t="s">
        <v>17</v>
      </c>
      <c r="C34" s="40" t="s">
        <v>64</v>
      </c>
      <c r="D34" s="40" t="s">
        <v>26</v>
      </c>
      <c r="E34" s="40" t="s">
        <v>28</v>
      </c>
      <c r="F34" s="14" t="s">
        <v>6</v>
      </c>
      <c r="G34" s="12">
        <f>SUM(H34:L34)</f>
        <v>300000</v>
      </c>
      <c r="H34" s="12">
        <f>SUM(H37:H40)</f>
        <v>0</v>
      </c>
      <c r="I34" s="12">
        <f>SUM(I37:I40)</f>
        <v>0</v>
      </c>
      <c r="J34" s="15">
        <f>SUM(J37:J40)</f>
        <v>0</v>
      </c>
      <c r="K34" s="15">
        <f>SUM(K37:K40)</f>
        <v>0</v>
      </c>
      <c r="L34" s="12">
        <f>SUM(L37:L40)</f>
        <v>300000</v>
      </c>
      <c r="M34" s="34" t="s">
        <v>52</v>
      </c>
    </row>
    <row r="35" spans="1:13" s="13" customFormat="1" ht="14.4" thickBot="1">
      <c r="A35" s="41"/>
      <c r="B35" s="41"/>
      <c r="C35" s="41"/>
      <c r="D35" s="41"/>
      <c r="E35" s="41"/>
      <c r="F35" s="14" t="s">
        <v>7</v>
      </c>
      <c r="G35" s="12"/>
      <c r="H35" s="12"/>
      <c r="I35" s="12"/>
      <c r="J35" s="15"/>
      <c r="K35" s="15"/>
      <c r="L35" s="12"/>
      <c r="M35" s="35"/>
    </row>
    <row r="36" spans="1:13" s="13" customFormat="1" ht="25.5" customHeight="1" thickBot="1">
      <c r="A36" s="41"/>
      <c r="B36" s="41"/>
      <c r="C36" s="41"/>
      <c r="D36" s="41"/>
      <c r="E36" s="41"/>
      <c r="F36" s="14" t="s">
        <v>48</v>
      </c>
      <c r="G36" s="6">
        <v>0</v>
      </c>
      <c r="H36" s="6">
        <v>0</v>
      </c>
      <c r="I36" s="6">
        <v>0</v>
      </c>
      <c r="J36" s="16">
        <v>0</v>
      </c>
      <c r="K36" s="16">
        <v>0</v>
      </c>
      <c r="L36" s="6">
        <v>0</v>
      </c>
      <c r="M36" s="35"/>
    </row>
    <row r="37" spans="1:13" s="13" customFormat="1" ht="24.6" thickBot="1">
      <c r="A37" s="41"/>
      <c r="B37" s="41"/>
      <c r="C37" s="41"/>
      <c r="D37" s="41"/>
      <c r="E37" s="41"/>
      <c r="F37" s="14" t="s">
        <v>8</v>
      </c>
      <c r="G37" s="12">
        <f>SUM(H37:L37)</f>
        <v>0</v>
      </c>
      <c r="H37" s="12">
        <v>0</v>
      </c>
      <c r="I37" s="12">
        <v>0</v>
      </c>
      <c r="J37" s="15">
        <v>0</v>
      </c>
      <c r="K37" s="15">
        <v>0</v>
      </c>
      <c r="L37" s="12">
        <v>0</v>
      </c>
      <c r="M37" s="35"/>
    </row>
    <row r="38" spans="1:13" s="13" customFormat="1" ht="24.6" thickBot="1">
      <c r="A38" s="41"/>
      <c r="B38" s="41"/>
      <c r="C38" s="41"/>
      <c r="D38" s="41"/>
      <c r="E38" s="41"/>
      <c r="F38" s="14" t="s">
        <v>32</v>
      </c>
      <c r="G38" s="12">
        <f>SUM(H38:L38)</f>
        <v>300000</v>
      </c>
      <c r="H38" s="12">
        <v>0</v>
      </c>
      <c r="I38" s="12">
        <v>0</v>
      </c>
      <c r="J38" s="15">
        <v>0</v>
      </c>
      <c r="K38" s="15">
        <v>0</v>
      </c>
      <c r="L38" s="12">
        <v>300000</v>
      </c>
      <c r="M38" s="35"/>
    </row>
    <row r="39" spans="1:13" s="13" customFormat="1" ht="36.6" thickBot="1">
      <c r="A39" s="41"/>
      <c r="B39" s="41"/>
      <c r="C39" s="41"/>
      <c r="D39" s="41"/>
      <c r="E39" s="41"/>
      <c r="F39" s="14" t="s">
        <v>38</v>
      </c>
      <c r="G39" s="12">
        <f>SUM(H39:L39)</f>
        <v>0</v>
      </c>
      <c r="H39" s="12">
        <v>0</v>
      </c>
      <c r="I39" s="12">
        <v>0</v>
      </c>
      <c r="J39" s="15">
        <v>0</v>
      </c>
      <c r="K39" s="15">
        <v>0</v>
      </c>
      <c r="L39" s="12">
        <v>0</v>
      </c>
      <c r="M39" s="35"/>
    </row>
    <row r="40" spans="1:13" s="13" customFormat="1" ht="24.6" thickBot="1">
      <c r="A40" s="42"/>
      <c r="B40" s="42"/>
      <c r="C40" s="42"/>
      <c r="D40" s="42"/>
      <c r="E40" s="42"/>
      <c r="F40" s="14" t="s">
        <v>9</v>
      </c>
      <c r="G40" s="12">
        <f>SUM(H40:L40)</f>
        <v>0</v>
      </c>
      <c r="H40" s="12">
        <v>0</v>
      </c>
      <c r="I40" s="12">
        <v>0</v>
      </c>
      <c r="J40" s="15">
        <v>0</v>
      </c>
      <c r="K40" s="15">
        <v>0</v>
      </c>
      <c r="L40" s="12">
        <v>0</v>
      </c>
      <c r="M40" s="36"/>
    </row>
    <row r="41" spans="1:13" s="13" customFormat="1" ht="24.6" thickBot="1">
      <c r="A41" s="40" t="s">
        <v>12</v>
      </c>
      <c r="B41" s="40" t="s">
        <v>24</v>
      </c>
      <c r="C41" s="40" t="s">
        <v>64</v>
      </c>
      <c r="D41" s="40" t="s">
        <v>77</v>
      </c>
      <c r="E41" s="40" t="s">
        <v>28</v>
      </c>
      <c r="F41" s="14" t="s">
        <v>6</v>
      </c>
      <c r="G41" s="12">
        <f>SUM(H41:L41)</f>
        <v>300000</v>
      </c>
      <c r="H41" s="12">
        <f>SUM(H44:H47)</f>
        <v>0</v>
      </c>
      <c r="I41" s="12">
        <f>SUM(I44:I47)</f>
        <v>0</v>
      </c>
      <c r="J41" s="15">
        <f>SUM(J44:J47)</f>
        <v>0</v>
      </c>
      <c r="K41" s="15">
        <f>SUM(K44:K47)</f>
        <v>0</v>
      </c>
      <c r="L41" s="12">
        <f>SUM(L44:L47)</f>
        <v>300000</v>
      </c>
      <c r="M41" s="43" t="s">
        <v>53</v>
      </c>
    </row>
    <row r="42" spans="1:13" s="13" customFormat="1" ht="14.4" thickBot="1">
      <c r="A42" s="41"/>
      <c r="B42" s="41"/>
      <c r="C42" s="41"/>
      <c r="D42" s="41"/>
      <c r="E42" s="41"/>
      <c r="F42" s="14" t="s">
        <v>7</v>
      </c>
      <c r="G42" s="12"/>
      <c r="H42" s="12"/>
      <c r="I42" s="12"/>
      <c r="J42" s="15"/>
      <c r="K42" s="15"/>
      <c r="L42" s="12"/>
      <c r="M42" s="44"/>
    </row>
    <row r="43" spans="1:13" s="13" customFormat="1" ht="27" customHeight="1" thickBot="1">
      <c r="A43" s="41"/>
      <c r="B43" s="41"/>
      <c r="C43" s="41"/>
      <c r="D43" s="41"/>
      <c r="E43" s="41"/>
      <c r="F43" s="14" t="s">
        <v>48</v>
      </c>
      <c r="G43" s="6">
        <v>0</v>
      </c>
      <c r="H43" s="6">
        <v>0</v>
      </c>
      <c r="I43" s="6">
        <v>0</v>
      </c>
      <c r="J43" s="16">
        <v>0</v>
      </c>
      <c r="K43" s="16">
        <v>0</v>
      </c>
      <c r="L43" s="6">
        <v>0</v>
      </c>
      <c r="M43" s="44"/>
    </row>
    <row r="44" spans="1:13" s="13" customFormat="1" ht="24.6" thickBot="1">
      <c r="A44" s="41"/>
      <c r="B44" s="41"/>
      <c r="C44" s="41"/>
      <c r="D44" s="41"/>
      <c r="E44" s="41"/>
      <c r="F44" s="14" t="s">
        <v>8</v>
      </c>
      <c r="G44" s="12">
        <f>SUM(H44:L44)</f>
        <v>0</v>
      </c>
      <c r="H44" s="12">
        <v>0</v>
      </c>
      <c r="I44" s="12">
        <v>0</v>
      </c>
      <c r="J44" s="15">
        <v>0</v>
      </c>
      <c r="K44" s="15">
        <v>0</v>
      </c>
      <c r="L44" s="12">
        <v>0</v>
      </c>
      <c r="M44" s="44"/>
    </row>
    <row r="45" spans="1:13" s="13" customFormat="1" ht="24.6" thickBot="1">
      <c r="A45" s="41"/>
      <c r="B45" s="41"/>
      <c r="C45" s="41"/>
      <c r="D45" s="41"/>
      <c r="E45" s="41"/>
      <c r="F45" s="14" t="s">
        <v>32</v>
      </c>
      <c r="G45" s="12">
        <f>SUM(H45:L45)</f>
        <v>300000</v>
      </c>
      <c r="H45" s="12">
        <v>0</v>
      </c>
      <c r="I45" s="12">
        <v>0</v>
      </c>
      <c r="J45" s="15">
        <v>0</v>
      </c>
      <c r="K45" s="15">
        <v>0</v>
      </c>
      <c r="L45" s="12">
        <v>300000</v>
      </c>
      <c r="M45" s="44"/>
    </row>
    <row r="46" spans="1:13" s="13" customFormat="1" ht="36.6" thickBot="1">
      <c r="A46" s="41"/>
      <c r="B46" s="41"/>
      <c r="C46" s="41"/>
      <c r="D46" s="41"/>
      <c r="E46" s="41"/>
      <c r="F46" s="14" t="s">
        <v>38</v>
      </c>
      <c r="G46" s="12">
        <f>SUM(H46:L46)</f>
        <v>0</v>
      </c>
      <c r="H46" s="12">
        <v>0</v>
      </c>
      <c r="I46" s="12">
        <v>0</v>
      </c>
      <c r="J46" s="15">
        <v>0</v>
      </c>
      <c r="K46" s="15">
        <v>0</v>
      </c>
      <c r="L46" s="12">
        <v>0</v>
      </c>
      <c r="M46" s="44"/>
    </row>
    <row r="47" spans="1:13" s="13" customFormat="1" ht="24.6" thickBot="1">
      <c r="A47" s="42"/>
      <c r="B47" s="42"/>
      <c r="C47" s="42"/>
      <c r="D47" s="42"/>
      <c r="E47" s="42"/>
      <c r="F47" s="14" t="s">
        <v>9</v>
      </c>
      <c r="G47" s="12">
        <f>SUM(H47:L47)</f>
        <v>0</v>
      </c>
      <c r="H47" s="12">
        <v>0</v>
      </c>
      <c r="I47" s="12">
        <v>0</v>
      </c>
      <c r="J47" s="15">
        <v>0</v>
      </c>
      <c r="K47" s="15">
        <v>0</v>
      </c>
      <c r="L47" s="12">
        <v>0</v>
      </c>
      <c r="M47" s="45"/>
    </row>
    <row r="48" spans="1:13" s="13" customFormat="1" ht="24.6" thickBot="1">
      <c r="A48" s="40" t="s">
        <v>13</v>
      </c>
      <c r="B48" s="40" t="s">
        <v>18</v>
      </c>
      <c r="C48" s="40" t="s">
        <v>64</v>
      </c>
      <c r="D48" s="40" t="s">
        <v>27</v>
      </c>
      <c r="E48" s="40" t="s">
        <v>28</v>
      </c>
      <c r="F48" s="14" t="s">
        <v>6</v>
      </c>
      <c r="G48" s="12">
        <f>SUM(H48:L48)</f>
        <v>1350000</v>
      </c>
      <c r="H48" s="12">
        <f>SUM(H51:H54)</f>
        <v>300000</v>
      </c>
      <c r="I48" s="12">
        <f>SUM(I51:I54)</f>
        <v>300000</v>
      </c>
      <c r="J48" s="15">
        <f>SUM(J51:J54)</f>
        <v>300000</v>
      </c>
      <c r="K48" s="15">
        <f>SUM(K51:K54)</f>
        <v>100000</v>
      </c>
      <c r="L48" s="12">
        <f>SUM(L51:L54)</f>
        <v>350000</v>
      </c>
      <c r="M48" s="43" t="s">
        <v>54</v>
      </c>
    </row>
    <row r="49" spans="1:13" s="13" customFormat="1" ht="14.4" thickBot="1">
      <c r="A49" s="41"/>
      <c r="B49" s="41"/>
      <c r="C49" s="41"/>
      <c r="D49" s="41"/>
      <c r="E49" s="41"/>
      <c r="F49" s="14" t="s">
        <v>7</v>
      </c>
      <c r="G49" s="12"/>
      <c r="H49" s="12"/>
      <c r="I49" s="12"/>
      <c r="J49" s="15"/>
      <c r="K49" s="15"/>
      <c r="L49" s="12"/>
      <c r="M49" s="44"/>
    </row>
    <row r="50" spans="1:13" s="13" customFormat="1" ht="27.75" customHeight="1" thickBot="1">
      <c r="A50" s="41"/>
      <c r="B50" s="41"/>
      <c r="C50" s="41"/>
      <c r="D50" s="41"/>
      <c r="E50" s="41"/>
      <c r="F50" s="14" t="s">
        <v>48</v>
      </c>
      <c r="G50" s="6">
        <v>0</v>
      </c>
      <c r="H50" s="6">
        <v>0</v>
      </c>
      <c r="I50" s="6">
        <v>0</v>
      </c>
      <c r="J50" s="16">
        <v>0</v>
      </c>
      <c r="K50" s="16">
        <v>0</v>
      </c>
      <c r="L50" s="6">
        <v>0</v>
      </c>
      <c r="M50" s="44"/>
    </row>
    <row r="51" spans="1:13" s="13" customFormat="1" ht="24.6" thickBot="1">
      <c r="A51" s="41"/>
      <c r="B51" s="41"/>
      <c r="C51" s="41"/>
      <c r="D51" s="41"/>
      <c r="E51" s="41"/>
      <c r="F51" s="14" t="s">
        <v>8</v>
      </c>
      <c r="G51" s="12">
        <f>SUM(H51:L51)</f>
        <v>0</v>
      </c>
      <c r="H51" s="12">
        <v>0</v>
      </c>
      <c r="I51" s="12">
        <v>0</v>
      </c>
      <c r="J51" s="15">
        <v>0</v>
      </c>
      <c r="K51" s="15">
        <v>0</v>
      </c>
      <c r="L51" s="12">
        <v>0</v>
      </c>
      <c r="M51" s="44"/>
    </row>
    <row r="52" spans="1:13" s="13" customFormat="1" ht="24.6" thickBot="1">
      <c r="A52" s="41"/>
      <c r="B52" s="41"/>
      <c r="C52" s="41"/>
      <c r="D52" s="41"/>
      <c r="E52" s="41"/>
      <c r="F52" s="14" t="s">
        <v>32</v>
      </c>
      <c r="G52" s="12">
        <f>SUM(H52:L52)</f>
        <v>50000</v>
      </c>
      <c r="H52" s="12">
        <v>0</v>
      </c>
      <c r="I52" s="12">
        <v>0</v>
      </c>
      <c r="J52" s="15">
        <v>0</v>
      </c>
      <c r="K52" s="15">
        <v>0</v>
      </c>
      <c r="L52" s="12">
        <v>50000</v>
      </c>
      <c r="M52" s="44"/>
    </row>
    <row r="53" spans="1:13" s="13" customFormat="1" ht="36.6" thickBot="1">
      <c r="A53" s="41"/>
      <c r="B53" s="41"/>
      <c r="C53" s="41"/>
      <c r="D53" s="41"/>
      <c r="E53" s="41"/>
      <c r="F53" s="14" t="s">
        <v>38</v>
      </c>
      <c r="G53" s="12">
        <f>SUM(H53:L53)</f>
        <v>0</v>
      </c>
      <c r="H53" s="12">
        <v>0</v>
      </c>
      <c r="I53" s="12">
        <v>0</v>
      </c>
      <c r="J53" s="15">
        <v>0</v>
      </c>
      <c r="K53" s="15">
        <v>0</v>
      </c>
      <c r="L53" s="12">
        <v>0</v>
      </c>
      <c r="M53" s="44"/>
    </row>
    <row r="54" spans="1:13" s="13" customFormat="1" ht="66.75" customHeight="1" thickBot="1">
      <c r="A54" s="42"/>
      <c r="B54" s="42"/>
      <c r="C54" s="42"/>
      <c r="D54" s="42"/>
      <c r="E54" s="42"/>
      <c r="F54" s="14" t="s">
        <v>9</v>
      </c>
      <c r="G54" s="12">
        <f>SUM(H54:L54)</f>
        <v>1300000</v>
      </c>
      <c r="H54" s="12">
        <v>300000</v>
      </c>
      <c r="I54" s="12">
        <v>300000</v>
      </c>
      <c r="J54" s="15">
        <v>300000</v>
      </c>
      <c r="K54" s="15">
        <v>100000</v>
      </c>
      <c r="L54" s="12">
        <v>300000</v>
      </c>
      <c r="M54" s="45"/>
    </row>
    <row r="55" spans="1:13" s="13" customFormat="1" ht="24.6" thickBot="1">
      <c r="A55" s="40" t="s">
        <v>14</v>
      </c>
      <c r="B55" s="40" t="s">
        <v>19</v>
      </c>
      <c r="C55" s="40" t="s">
        <v>64</v>
      </c>
      <c r="D55" s="40" t="s">
        <v>26</v>
      </c>
      <c r="E55" s="40" t="s">
        <v>28</v>
      </c>
      <c r="F55" s="14" t="s">
        <v>6</v>
      </c>
      <c r="G55" s="12">
        <f>SUM(H55:L55)</f>
        <v>519900</v>
      </c>
      <c r="H55" s="12">
        <f>SUM(H57:H61)</f>
        <v>0</v>
      </c>
      <c r="I55" s="12">
        <f>SUM(I57:I61)</f>
        <v>28500</v>
      </c>
      <c r="J55" s="15">
        <f>SUM(J57:J61)</f>
        <v>26000</v>
      </c>
      <c r="K55" s="15">
        <f>SUM(K57:K61)</f>
        <v>0</v>
      </c>
      <c r="L55" s="12">
        <f>SUM(L57:L61)</f>
        <v>465400</v>
      </c>
      <c r="M55" s="43" t="s">
        <v>55</v>
      </c>
    </row>
    <row r="56" spans="1:13" s="13" customFormat="1" ht="14.4" thickBot="1">
      <c r="A56" s="41"/>
      <c r="B56" s="41"/>
      <c r="C56" s="41"/>
      <c r="D56" s="41"/>
      <c r="E56" s="41"/>
      <c r="F56" s="14" t="s">
        <v>7</v>
      </c>
      <c r="G56" s="12"/>
      <c r="H56" s="12"/>
      <c r="I56" s="12"/>
      <c r="J56" s="15"/>
      <c r="K56" s="15"/>
      <c r="L56" s="12"/>
      <c r="M56" s="44"/>
    </row>
    <row r="57" spans="1:13" s="13" customFormat="1" ht="25.5" customHeight="1" thickBot="1">
      <c r="A57" s="41"/>
      <c r="B57" s="41"/>
      <c r="C57" s="41"/>
      <c r="D57" s="41"/>
      <c r="E57" s="41"/>
      <c r="F57" s="14" t="s">
        <v>48</v>
      </c>
      <c r="G57" s="6">
        <f t="shared" ref="G57:G62" si="2">SUM(H57:L57)</f>
        <v>287200</v>
      </c>
      <c r="H57" s="6">
        <v>0</v>
      </c>
      <c r="I57" s="12">
        <v>28500</v>
      </c>
      <c r="J57" s="16">
        <v>26000</v>
      </c>
      <c r="K57" s="15">
        <v>0</v>
      </c>
      <c r="L57" s="12">
        <v>232700</v>
      </c>
      <c r="M57" s="44"/>
    </row>
    <row r="58" spans="1:13" s="13" customFormat="1" ht="24.6" thickBot="1">
      <c r="A58" s="41"/>
      <c r="B58" s="41"/>
      <c r="C58" s="41"/>
      <c r="D58" s="41"/>
      <c r="E58" s="41"/>
      <c r="F58" s="14" t="s">
        <v>8</v>
      </c>
      <c r="G58" s="6">
        <f t="shared" si="2"/>
        <v>0</v>
      </c>
      <c r="H58" s="12">
        <v>0</v>
      </c>
      <c r="I58" s="12">
        <v>0</v>
      </c>
      <c r="J58" s="15">
        <v>0</v>
      </c>
      <c r="K58" s="15">
        <v>0</v>
      </c>
      <c r="L58" s="12">
        <v>0</v>
      </c>
      <c r="M58" s="44"/>
    </row>
    <row r="59" spans="1:13" s="13" customFormat="1" ht="24.6" thickBot="1">
      <c r="A59" s="41"/>
      <c r="B59" s="41"/>
      <c r="C59" s="41"/>
      <c r="D59" s="41"/>
      <c r="E59" s="41"/>
      <c r="F59" s="14" t="s">
        <v>32</v>
      </c>
      <c r="G59" s="6">
        <f t="shared" si="2"/>
        <v>232700</v>
      </c>
      <c r="H59" s="12">
        <v>0</v>
      </c>
      <c r="I59" s="12">
        <v>0</v>
      </c>
      <c r="J59" s="15">
        <v>0</v>
      </c>
      <c r="K59" s="15">
        <v>0</v>
      </c>
      <c r="L59" s="12">
        <v>232700</v>
      </c>
      <c r="M59" s="44"/>
    </row>
    <row r="60" spans="1:13" s="13" customFormat="1" ht="36.6" thickBot="1">
      <c r="A60" s="41"/>
      <c r="B60" s="41"/>
      <c r="C60" s="41"/>
      <c r="D60" s="41"/>
      <c r="E60" s="41"/>
      <c r="F60" s="14" t="s">
        <v>38</v>
      </c>
      <c r="G60" s="6">
        <f t="shared" si="2"/>
        <v>0</v>
      </c>
      <c r="H60" s="12">
        <v>0</v>
      </c>
      <c r="I60" s="12">
        <v>0</v>
      </c>
      <c r="J60" s="15">
        <v>0</v>
      </c>
      <c r="K60" s="15">
        <v>0</v>
      </c>
      <c r="L60" s="12">
        <v>0</v>
      </c>
      <c r="M60" s="44"/>
    </row>
    <row r="61" spans="1:13" s="13" customFormat="1" ht="26.25" customHeight="1" thickBot="1">
      <c r="A61" s="42"/>
      <c r="B61" s="42"/>
      <c r="C61" s="42"/>
      <c r="D61" s="42"/>
      <c r="E61" s="42"/>
      <c r="F61" s="14" t="s">
        <v>9</v>
      </c>
      <c r="G61" s="6">
        <f t="shared" si="2"/>
        <v>0</v>
      </c>
      <c r="H61" s="12">
        <v>0</v>
      </c>
      <c r="I61" s="12">
        <v>0</v>
      </c>
      <c r="J61" s="15">
        <v>0</v>
      </c>
      <c r="K61" s="15">
        <v>0</v>
      </c>
      <c r="L61" s="12">
        <v>0</v>
      </c>
      <c r="M61" s="45"/>
    </row>
    <row r="62" spans="1:13" s="13" customFormat="1" ht="24.6" thickBot="1">
      <c r="A62" s="40" t="s">
        <v>15</v>
      </c>
      <c r="B62" s="40" t="s">
        <v>20</v>
      </c>
      <c r="C62" s="40" t="s">
        <v>64</v>
      </c>
      <c r="D62" s="40" t="s">
        <v>26</v>
      </c>
      <c r="E62" s="40" t="s">
        <v>28</v>
      </c>
      <c r="F62" s="14" t="s">
        <v>6</v>
      </c>
      <c r="G62" s="12">
        <f t="shared" si="2"/>
        <v>771520</v>
      </c>
      <c r="H62" s="12">
        <f>SUM(H64:H68)</f>
        <v>137740</v>
      </c>
      <c r="I62" s="12">
        <f>SUM(I64:I68)</f>
        <v>176250</v>
      </c>
      <c r="J62" s="15">
        <f>SUM(J64:J68)</f>
        <v>257530</v>
      </c>
      <c r="K62" s="15">
        <f>SUM(K64:K68)</f>
        <v>0</v>
      </c>
      <c r="L62" s="12">
        <f>SUM(L64:L68)</f>
        <v>200000</v>
      </c>
      <c r="M62" s="43" t="s">
        <v>57</v>
      </c>
    </row>
    <row r="63" spans="1:13" s="13" customFormat="1" ht="14.4" thickBot="1">
      <c r="A63" s="41"/>
      <c r="B63" s="41"/>
      <c r="C63" s="41"/>
      <c r="D63" s="41"/>
      <c r="E63" s="41"/>
      <c r="F63" s="14" t="s">
        <v>7</v>
      </c>
      <c r="G63" s="12"/>
      <c r="H63" s="12"/>
      <c r="I63" s="12"/>
      <c r="J63" s="15"/>
      <c r="K63" s="15"/>
      <c r="L63" s="12"/>
      <c r="M63" s="44"/>
    </row>
    <row r="64" spans="1:13" s="13" customFormat="1" ht="24.6" thickBot="1">
      <c r="A64" s="41"/>
      <c r="B64" s="41"/>
      <c r="C64" s="41"/>
      <c r="D64" s="41"/>
      <c r="E64" s="41"/>
      <c r="F64" s="14" t="s">
        <v>48</v>
      </c>
      <c r="G64" s="12">
        <f t="shared" ref="G64:G69" si="3">SUM(H64:L64)</f>
        <v>483095</v>
      </c>
      <c r="H64" s="12">
        <v>68870</v>
      </c>
      <c r="I64" s="12">
        <v>88125</v>
      </c>
      <c r="J64" s="15">
        <v>226100</v>
      </c>
      <c r="K64" s="15">
        <v>0</v>
      </c>
      <c r="L64" s="12">
        <v>100000</v>
      </c>
      <c r="M64" s="44"/>
    </row>
    <row r="65" spans="1:13" s="13" customFormat="1" ht="24.6" thickBot="1">
      <c r="A65" s="41"/>
      <c r="B65" s="41"/>
      <c r="C65" s="41"/>
      <c r="D65" s="41"/>
      <c r="E65" s="41"/>
      <c r="F65" s="14" t="s">
        <v>8</v>
      </c>
      <c r="G65" s="12">
        <f t="shared" si="3"/>
        <v>0</v>
      </c>
      <c r="H65" s="12">
        <v>0</v>
      </c>
      <c r="I65" s="12">
        <v>0</v>
      </c>
      <c r="J65" s="15">
        <v>0</v>
      </c>
      <c r="K65" s="15">
        <v>0</v>
      </c>
      <c r="L65" s="12">
        <v>0</v>
      </c>
      <c r="M65" s="44"/>
    </row>
    <row r="66" spans="1:13" s="13" customFormat="1" ht="24.6" thickBot="1">
      <c r="A66" s="41"/>
      <c r="B66" s="41"/>
      <c r="C66" s="41"/>
      <c r="D66" s="41"/>
      <c r="E66" s="41"/>
      <c r="F66" s="14" t="s">
        <v>32</v>
      </c>
      <c r="G66" s="12">
        <f t="shared" si="3"/>
        <v>288425</v>
      </c>
      <c r="H66" s="15">
        <v>68870</v>
      </c>
      <c r="I66" s="12">
        <v>88125</v>
      </c>
      <c r="J66" s="15">
        <v>31430</v>
      </c>
      <c r="K66" s="15">
        <v>0</v>
      </c>
      <c r="L66" s="12">
        <v>100000</v>
      </c>
      <c r="M66" s="44"/>
    </row>
    <row r="67" spans="1:13" s="13" customFormat="1" ht="36.6" thickBot="1">
      <c r="A67" s="41"/>
      <c r="B67" s="41"/>
      <c r="C67" s="41"/>
      <c r="D67" s="41"/>
      <c r="E67" s="41"/>
      <c r="F67" s="14" t="s">
        <v>38</v>
      </c>
      <c r="G67" s="12">
        <f t="shared" si="3"/>
        <v>0</v>
      </c>
      <c r="H67" s="12">
        <v>0</v>
      </c>
      <c r="I67" s="12">
        <v>0</v>
      </c>
      <c r="J67" s="15">
        <v>0</v>
      </c>
      <c r="K67" s="15">
        <v>0</v>
      </c>
      <c r="L67" s="12">
        <v>0</v>
      </c>
      <c r="M67" s="44"/>
    </row>
    <row r="68" spans="1:13" s="13" customFormat="1" ht="29.25" customHeight="1" thickBot="1">
      <c r="A68" s="42"/>
      <c r="B68" s="42"/>
      <c r="C68" s="42"/>
      <c r="D68" s="42"/>
      <c r="E68" s="42"/>
      <c r="F68" s="14" t="s">
        <v>9</v>
      </c>
      <c r="G68" s="12">
        <f t="shared" si="3"/>
        <v>0</v>
      </c>
      <c r="H68" s="12">
        <v>0</v>
      </c>
      <c r="I68" s="12">
        <v>0</v>
      </c>
      <c r="J68" s="15">
        <v>0</v>
      </c>
      <c r="K68" s="15">
        <v>0</v>
      </c>
      <c r="L68" s="12">
        <v>0</v>
      </c>
      <c r="M68" s="45"/>
    </row>
    <row r="69" spans="1:13" s="13" customFormat="1" ht="26.25" customHeight="1" thickBot="1">
      <c r="A69" s="40" t="s">
        <v>16</v>
      </c>
      <c r="B69" s="40" t="s">
        <v>22</v>
      </c>
      <c r="C69" s="40" t="s">
        <v>64</v>
      </c>
      <c r="D69" s="40" t="s">
        <v>75</v>
      </c>
      <c r="E69" s="40" t="s">
        <v>28</v>
      </c>
      <c r="F69" s="14" t="s">
        <v>6</v>
      </c>
      <c r="G69" s="12">
        <f t="shared" si="3"/>
        <v>100000</v>
      </c>
      <c r="H69" s="12">
        <f>SUM(H72:H75)</f>
        <v>0</v>
      </c>
      <c r="I69" s="12">
        <f>SUM(I72:I75)</f>
        <v>0</v>
      </c>
      <c r="J69" s="15">
        <f>SUM(J72:J75)</f>
        <v>0</v>
      </c>
      <c r="K69" s="15">
        <f>SUM(K72:K75)</f>
        <v>0</v>
      </c>
      <c r="L69" s="12">
        <f>SUM(L72:L75)</f>
        <v>100000</v>
      </c>
      <c r="M69" s="34" t="s">
        <v>56</v>
      </c>
    </row>
    <row r="70" spans="1:13" s="13" customFormat="1" ht="14.4" thickBot="1">
      <c r="A70" s="41"/>
      <c r="B70" s="41"/>
      <c r="C70" s="41"/>
      <c r="D70" s="41"/>
      <c r="E70" s="41"/>
      <c r="F70" s="14" t="s">
        <v>7</v>
      </c>
      <c r="G70" s="12"/>
      <c r="H70" s="12"/>
      <c r="I70" s="12"/>
      <c r="J70" s="15"/>
      <c r="K70" s="15"/>
      <c r="L70" s="12"/>
      <c r="M70" s="35"/>
    </row>
    <row r="71" spans="1:13" s="13" customFormat="1" ht="28.5" customHeight="1" thickBot="1">
      <c r="A71" s="41"/>
      <c r="B71" s="41"/>
      <c r="C71" s="41"/>
      <c r="D71" s="41"/>
      <c r="E71" s="41"/>
      <c r="F71" s="14" t="s">
        <v>48</v>
      </c>
      <c r="G71" s="6">
        <v>0</v>
      </c>
      <c r="H71" s="6">
        <v>0</v>
      </c>
      <c r="I71" s="6">
        <v>0</v>
      </c>
      <c r="J71" s="16">
        <v>0</v>
      </c>
      <c r="K71" s="16">
        <v>0</v>
      </c>
      <c r="L71" s="6">
        <v>0</v>
      </c>
      <c r="M71" s="35"/>
    </row>
    <row r="72" spans="1:13" s="13" customFormat="1" ht="24.6" thickBot="1">
      <c r="A72" s="41"/>
      <c r="B72" s="41"/>
      <c r="C72" s="41"/>
      <c r="D72" s="41"/>
      <c r="E72" s="41"/>
      <c r="F72" s="14" t="s">
        <v>8</v>
      </c>
      <c r="G72" s="12">
        <f>SUM(H72:L72)</f>
        <v>0</v>
      </c>
      <c r="H72" s="12">
        <v>0</v>
      </c>
      <c r="I72" s="12">
        <v>0</v>
      </c>
      <c r="J72" s="15">
        <v>0</v>
      </c>
      <c r="K72" s="15">
        <v>0</v>
      </c>
      <c r="L72" s="12">
        <v>0</v>
      </c>
      <c r="M72" s="35"/>
    </row>
    <row r="73" spans="1:13" s="13" customFormat="1" ht="24.6" thickBot="1">
      <c r="A73" s="41"/>
      <c r="B73" s="41"/>
      <c r="C73" s="41"/>
      <c r="D73" s="41"/>
      <c r="E73" s="41"/>
      <c r="F73" s="14" t="s">
        <v>32</v>
      </c>
      <c r="G73" s="12">
        <f>SUM(H73:L73)</f>
        <v>100000</v>
      </c>
      <c r="H73" s="12">
        <v>0</v>
      </c>
      <c r="I73" s="12">
        <v>0</v>
      </c>
      <c r="J73" s="15">
        <v>0</v>
      </c>
      <c r="K73" s="15">
        <v>0</v>
      </c>
      <c r="L73" s="12">
        <v>100000</v>
      </c>
      <c r="M73" s="35"/>
    </row>
    <row r="74" spans="1:13" s="13" customFormat="1" ht="36.6" thickBot="1">
      <c r="A74" s="41"/>
      <c r="B74" s="41"/>
      <c r="C74" s="41"/>
      <c r="D74" s="41"/>
      <c r="E74" s="41"/>
      <c r="F74" s="14" t="s">
        <v>38</v>
      </c>
      <c r="G74" s="12">
        <f>SUM(H74:L74)</f>
        <v>0</v>
      </c>
      <c r="H74" s="12">
        <v>0</v>
      </c>
      <c r="I74" s="12">
        <v>0</v>
      </c>
      <c r="J74" s="15">
        <v>0</v>
      </c>
      <c r="K74" s="15">
        <v>0</v>
      </c>
      <c r="L74" s="12">
        <v>0</v>
      </c>
      <c r="M74" s="35"/>
    </row>
    <row r="75" spans="1:13" s="13" customFormat="1" ht="28.5" customHeight="1" thickBot="1">
      <c r="A75" s="42"/>
      <c r="B75" s="42"/>
      <c r="C75" s="42"/>
      <c r="D75" s="42"/>
      <c r="E75" s="42"/>
      <c r="F75" s="14" t="s">
        <v>9</v>
      </c>
      <c r="G75" s="12">
        <f>SUM(H75:L75)</f>
        <v>0</v>
      </c>
      <c r="H75" s="12">
        <v>0</v>
      </c>
      <c r="I75" s="12">
        <v>0</v>
      </c>
      <c r="J75" s="15">
        <v>0</v>
      </c>
      <c r="K75" s="15">
        <v>0</v>
      </c>
      <c r="L75" s="12">
        <v>0</v>
      </c>
      <c r="M75" s="36"/>
    </row>
    <row r="76" spans="1:13" s="13" customFormat="1" ht="23.25" customHeight="1" thickBot="1">
      <c r="A76" s="75" t="s">
        <v>31</v>
      </c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</row>
    <row r="77" spans="1:13" s="13" customFormat="1" ht="27.75" customHeight="1" thickBot="1">
      <c r="A77" s="40" t="s">
        <v>25</v>
      </c>
      <c r="B77" s="40" t="s">
        <v>21</v>
      </c>
      <c r="C77" s="40" t="s">
        <v>64</v>
      </c>
      <c r="D77" s="40" t="s">
        <v>78</v>
      </c>
      <c r="E77" s="40" t="s">
        <v>28</v>
      </c>
      <c r="F77" s="14" t="s">
        <v>6</v>
      </c>
      <c r="G77" s="12">
        <f>SUM(H77:L77)</f>
        <v>1200000</v>
      </c>
      <c r="H77" s="12">
        <f>SUM(H79:H83)</f>
        <v>0</v>
      </c>
      <c r="I77" s="12">
        <f>SUM(I79:I83)</f>
        <v>0</v>
      </c>
      <c r="J77" s="15">
        <f>SUM(J79:J83)</f>
        <v>0</v>
      </c>
      <c r="K77" s="15">
        <f>SUM(K79:K83)</f>
        <v>0</v>
      </c>
      <c r="L77" s="12">
        <f>SUM(L79:L83)</f>
        <v>1200000</v>
      </c>
      <c r="M77" s="43" t="s">
        <v>30</v>
      </c>
    </row>
    <row r="78" spans="1:13" s="13" customFormat="1" ht="14.4" thickBot="1">
      <c r="A78" s="41"/>
      <c r="B78" s="41"/>
      <c r="C78" s="41"/>
      <c r="D78" s="41"/>
      <c r="E78" s="41"/>
      <c r="F78" s="14" t="s">
        <v>7</v>
      </c>
      <c r="G78" s="12"/>
      <c r="H78" s="12"/>
      <c r="I78" s="12"/>
      <c r="J78" s="15"/>
      <c r="K78" s="15"/>
      <c r="L78" s="12"/>
      <c r="M78" s="44"/>
    </row>
    <row r="79" spans="1:13" s="13" customFormat="1" ht="28.5" customHeight="1" thickBot="1">
      <c r="A79" s="41"/>
      <c r="B79" s="41"/>
      <c r="C79" s="41"/>
      <c r="D79" s="41"/>
      <c r="E79" s="41"/>
      <c r="F79" s="14" t="s">
        <v>48</v>
      </c>
      <c r="G79" s="6">
        <v>0</v>
      </c>
      <c r="H79" s="6">
        <v>0</v>
      </c>
      <c r="I79" s="6">
        <v>0</v>
      </c>
      <c r="J79" s="16">
        <v>0</v>
      </c>
      <c r="K79" s="16">
        <v>0</v>
      </c>
      <c r="L79" s="6">
        <v>0</v>
      </c>
      <c r="M79" s="44"/>
    </row>
    <row r="80" spans="1:13" s="13" customFormat="1" ht="24.6" thickBot="1">
      <c r="A80" s="41"/>
      <c r="B80" s="41"/>
      <c r="C80" s="41"/>
      <c r="D80" s="41"/>
      <c r="E80" s="41"/>
      <c r="F80" s="14" t="s">
        <v>8</v>
      </c>
      <c r="G80" s="12">
        <f>SUM(H80:L80)</f>
        <v>0</v>
      </c>
      <c r="H80" s="12">
        <v>0</v>
      </c>
      <c r="I80" s="12">
        <v>0</v>
      </c>
      <c r="J80" s="15">
        <v>0</v>
      </c>
      <c r="K80" s="15">
        <v>0</v>
      </c>
      <c r="L80" s="12">
        <v>0</v>
      </c>
      <c r="M80" s="44"/>
    </row>
    <row r="81" spans="1:13" s="13" customFormat="1" ht="24.6" thickBot="1">
      <c r="A81" s="41"/>
      <c r="B81" s="41"/>
      <c r="C81" s="41"/>
      <c r="D81" s="41"/>
      <c r="E81" s="41"/>
      <c r="F81" s="14" t="s">
        <v>32</v>
      </c>
      <c r="G81" s="12">
        <f>SUM(H81:L81)</f>
        <v>600000</v>
      </c>
      <c r="H81" s="12">
        <v>0</v>
      </c>
      <c r="I81" s="12">
        <v>0</v>
      </c>
      <c r="J81" s="15">
        <v>0</v>
      </c>
      <c r="K81" s="15">
        <v>0</v>
      </c>
      <c r="L81" s="12">
        <v>600000</v>
      </c>
      <c r="M81" s="44"/>
    </row>
    <row r="82" spans="1:13" s="13" customFormat="1" ht="36.6" thickBot="1">
      <c r="A82" s="41"/>
      <c r="B82" s="41"/>
      <c r="C82" s="41"/>
      <c r="D82" s="41"/>
      <c r="E82" s="41"/>
      <c r="F82" s="14" t="s">
        <v>38</v>
      </c>
      <c r="G82" s="12">
        <f>SUM(H82:L82)</f>
        <v>600000</v>
      </c>
      <c r="H82" s="12">
        <v>0</v>
      </c>
      <c r="I82" s="12">
        <v>0</v>
      </c>
      <c r="J82" s="15">
        <v>0</v>
      </c>
      <c r="K82" s="15">
        <v>0</v>
      </c>
      <c r="L82" s="12">
        <v>600000</v>
      </c>
      <c r="M82" s="44"/>
    </row>
    <row r="83" spans="1:13" s="13" customFormat="1" ht="38.25" customHeight="1" thickBot="1">
      <c r="A83" s="42"/>
      <c r="B83" s="42"/>
      <c r="C83" s="42"/>
      <c r="D83" s="42"/>
      <c r="E83" s="42"/>
      <c r="F83" s="14" t="s">
        <v>9</v>
      </c>
      <c r="G83" s="12">
        <f>SUM(H83:L83)</f>
        <v>0</v>
      </c>
      <c r="H83" s="12">
        <v>0</v>
      </c>
      <c r="I83" s="12">
        <v>0</v>
      </c>
      <c r="J83" s="15">
        <v>0</v>
      </c>
      <c r="K83" s="15">
        <v>0</v>
      </c>
      <c r="L83" s="12">
        <v>0</v>
      </c>
      <c r="M83" s="45"/>
    </row>
    <row r="84" spans="1:13" s="13" customFormat="1" ht="24.6" thickBot="1">
      <c r="A84" s="40" t="s">
        <v>34</v>
      </c>
      <c r="B84" s="40" t="s">
        <v>46</v>
      </c>
      <c r="C84" s="40" t="s">
        <v>64</v>
      </c>
      <c r="D84" s="40" t="s">
        <v>78</v>
      </c>
      <c r="E84" s="40" t="s">
        <v>28</v>
      </c>
      <c r="F84" s="14" t="s">
        <v>6</v>
      </c>
      <c r="G84" s="12">
        <f>SUM(H84:L84)</f>
        <v>500000</v>
      </c>
      <c r="H84" s="12">
        <f>SUM(H87:H90)</f>
        <v>0</v>
      </c>
      <c r="I84" s="12">
        <f>SUM(I87:I90)</f>
        <v>0</v>
      </c>
      <c r="J84" s="15">
        <f>SUM(J87:J90)</f>
        <v>0</v>
      </c>
      <c r="K84" s="15">
        <f>SUM(K87:K90)</f>
        <v>0</v>
      </c>
      <c r="L84" s="12">
        <f>SUM(L87:L90)</f>
        <v>500000</v>
      </c>
      <c r="M84" s="43" t="s">
        <v>58</v>
      </c>
    </row>
    <row r="85" spans="1:13" s="13" customFormat="1" ht="14.4" thickBot="1">
      <c r="A85" s="41"/>
      <c r="B85" s="41"/>
      <c r="C85" s="41"/>
      <c r="D85" s="41"/>
      <c r="E85" s="41"/>
      <c r="F85" s="14" t="s">
        <v>7</v>
      </c>
      <c r="G85" s="12"/>
      <c r="H85" s="12"/>
      <c r="I85" s="12"/>
      <c r="J85" s="15"/>
      <c r="K85" s="15"/>
      <c r="L85" s="12"/>
      <c r="M85" s="44"/>
    </row>
    <row r="86" spans="1:13" s="13" customFormat="1" ht="28.5" customHeight="1" thickBot="1">
      <c r="A86" s="41"/>
      <c r="B86" s="41"/>
      <c r="C86" s="41"/>
      <c r="D86" s="41"/>
      <c r="E86" s="41"/>
      <c r="F86" s="14" t="s">
        <v>48</v>
      </c>
      <c r="G86" s="6">
        <v>0</v>
      </c>
      <c r="H86" s="6">
        <v>0</v>
      </c>
      <c r="I86" s="6">
        <v>0</v>
      </c>
      <c r="J86" s="16">
        <v>0</v>
      </c>
      <c r="K86" s="16">
        <v>0</v>
      </c>
      <c r="L86" s="6">
        <v>0</v>
      </c>
      <c r="M86" s="44"/>
    </row>
    <row r="87" spans="1:13" s="13" customFormat="1" ht="24.6" thickBot="1">
      <c r="A87" s="41"/>
      <c r="B87" s="41"/>
      <c r="C87" s="41"/>
      <c r="D87" s="41"/>
      <c r="E87" s="41"/>
      <c r="F87" s="14" t="s">
        <v>8</v>
      </c>
      <c r="G87" s="12">
        <f>SUM(H87:L87)</f>
        <v>0</v>
      </c>
      <c r="H87" s="12">
        <v>0</v>
      </c>
      <c r="I87" s="12">
        <v>0</v>
      </c>
      <c r="J87" s="15">
        <v>0</v>
      </c>
      <c r="K87" s="15">
        <v>0</v>
      </c>
      <c r="L87" s="12">
        <v>0</v>
      </c>
      <c r="M87" s="44"/>
    </row>
    <row r="88" spans="1:13" s="13" customFormat="1" ht="24.6" thickBot="1">
      <c r="A88" s="41"/>
      <c r="B88" s="41"/>
      <c r="C88" s="41"/>
      <c r="D88" s="41"/>
      <c r="E88" s="41"/>
      <c r="F88" s="14" t="s">
        <v>32</v>
      </c>
      <c r="G88" s="12">
        <f>SUM(H88:L88)</f>
        <v>200000</v>
      </c>
      <c r="H88" s="12">
        <v>0</v>
      </c>
      <c r="I88" s="12">
        <v>0</v>
      </c>
      <c r="J88" s="15">
        <v>0</v>
      </c>
      <c r="K88" s="15">
        <v>0</v>
      </c>
      <c r="L88" s="12">
        <v>200000</v>
      </c>
      <c r="M88" s="44"/>
    </row>
    <row r="89" spans="1:13" s="13" customFormat="1" ht="36.6" thickBot="1">
      <c r="A89" s="41"/>
      <c r="B89" s="41"/>
      <c r="C89" s="41"/>
      <c r="D89" s="41"/>
      <c r="E89" s="41"/>
      <c r="F89" s="14" t="s">
        <v>38</v>
      </c>
      <c r="G89" s="12">
        <f>SUM(H89:L89)</f>
        <v>300000</v>
      </c>
      <c r="H89" s="12">
        <v>0</v>
      </c>
      <c r="I89" s="12">
        <v>0</v>
      </c>
      <c r="J89" s="15">
        <v>0</v>
      </c>
      <c r="K89" s="15">
        <v>0</v>
      </c>
      <c r="L89" s="12">
        <v>300000</v>
      </c>
      <c r="M89" s="44"/>
    </row>
    <row r="90" spans="1:13" s="13" customFormat="1" ht="36.75" customHeight="1" thickBot="1">
      <c r="A90" s="42"/>
      <c r="B90" s="42"/>
      <c r="C90" s="42"/>
      <c r="D90" s="42"/>
      <c r="E90" s="42"/>
      <c r="F90" s="14" t="s">
        <v>9</v>
      </c>
      <c r="G90" s="12">
        <f>SUM(H90:L90)</f>
        <v>0</v>
      </c>
      <c r="H90" s="12">
        <v>0</v>
      </c>
      <c r="I90" s="12">
        <v>0</v>
      </c>
      <c r="J90" s="15">
        <v>0</v>
      </c>
      <c r="K90" s="15">
        <v>0</v>
      </c>
      <c r="L90" s="12">
        <v>0</v>
      </c>
      <c r="M90" s="45"/>
    </row>
    <row r="91" spans="1:13" s="13" customFormat="1" ht="24.6" thickBot="1">
      <c r="A91" s="40" t="s">
        <v>36</v>
      </c>
      <c r="B91" s="40" t="s">
        <v>81</v>
      </c>
      <c r="C91" s="34" t="s">
        <v>64</v>
      </c>
      <c r="D91" s="34" t="s">
        <v>79</v>
      </c>
      <c r="E91" s="40" t="s">
        <v>28</v>
      </c>
      <c r="F91" s="14" t="s">
        <v>6</v>
      </c>
      <c r="G91" s="12">
        <f>H91+I91+J91+K91+L91</f>
        <v>1750000</v>
      </c>
      <c r="H91" s="12">
        <f>H94+H95+H97+H96</f>
        <v>50000</v>
      </c>
      <c r="I91" s="12">
        <f>I94+I95+I97+I96</f>
        <v>50000</v>
      </c>
      <c r="J91" s="15">
        <f>J94+J95+J97+J96</f>
        <v>50000</v>
      </c>
      <c r="K91" s="15">
        <f>K94+K95+K97+K96</f>
        <v>50000</v>
      </c>
      <c r="L91" s="12">
        <f>L94+L95+L97+L96</f>
        <v>1550000</v>
      </c>
      <c r="M91" s="43" t="s">
        <v>59</v>
      </c>
    </row>
    <row r="92" spans="1:13" s="13" customFormat="1" ht="14.4" thickBot="1">
      <c r="A92" s="41"/>
      <c r="B92" s="41"/>
      <c r="C92" s="35"/>
      <c r="D92" s="35"/>
      <c r="E92" s="41"/>
      <c r="F92" s="14" t="s">
        <v>7</v>
      </c>
      <c r="G92" s="12"/>
      <c r="H92" s="12"/>
      <c r="I92" s="12"/>
      <c r="J92" s="15"/>
      <c r="K92" s="15"/>
      <c r="L92" s="12"/>
      <c r="M92" s="44"/>
    </row>
    <row r="93" spans="1:13" s="13" customFormat="1" ht="24.6" thickBot="1">
      <c r="A93" s="41"/>
      <c r="B93" s="41"/>
      <c r="C93" s="35"/>
      <c r="D93" s="35"/>
      <c r="E93" s="41"/>
      <c r="F93" s="14" t="s">
        <v>48</v>
      </c>
      <c r="G93" s="6">
        <v>0</v>
      </c>
      <c r="H93" s="6">
        <v>0</v>
      </c>
      <c r="I93" s="6">
        <v>0</v>
      </c>
      <c r="J93" s="16">
        <v>0</v>
      </c>
      <c r="K93" s="16">
        <v>0</v>
      </c>
      <c r="L93" s="6">
        <v>0</v>
      </c>
      <c r="M93" s="44"/>
    </row>
    <row r="94" spans="1:13" s="13" customFormat="1" ht="24.6" thickBot="1">
      <c r="A94" s="41"/>
      <c r="B94" s="41"/>
      <c r="C94" s="35"/>
      <c r="D94" s="35"/>
      <c r="E94" s="41"/>
      <c r="F94" s="14" t="s">
        <v>8</v>
      </c>
      <c r="G94" s="12">
        <f>H94+I94+J94+K94+L94</f>
        <v>500000</v>
      </c>
      <c r="H94" s="12">
        <v>0</v>
      </c>
      <c r="I94" s="12">
        <v>0</v>
      </c>
      <c r="J94" s="15">
        <v>0</v>
      </c>
      <c r="K94" s="15">
        <v>0</v>
      </c>
      <c r="L94" s="12">
        <v>500000</v>
      </c>
      <c r="M94" s="44"/>
    </row>
    <row r="95" spans="1:13" s="13" customFormat="1" ht="24.6" thickBot="1">
      <c r="A95" s="41"/>
      <c r="B95" s="41"/>
      <c r="C95" s="35"/>
      <c r="D95" s="35"/>
      <c r="E95" s="41"/>
      <c r="F95" s="14" t="s">
        <v>33</v>
      </c>
      <c r="G95" s="12">
        <f>H95+I95+J95+K95+L95</f>
        <v>500000</v>
      </c>
      <c r="H95" s="12">
        <v>0</v>
      </c>
      <c r="I95" s="12">
        <v>0</v>
      </c>
      <c r="J95" s="15">
        <v>0</v>
      </c>
      <c r="K95" s="15">
        <v>0</v>
      </c>
      <c r="L95" s="12">
        <v>500000</v>
      </c>
      <c r="M95" s="44"/>
    </row>
    <row r="96" spans="1:13" s="13" customFormat="1" ht="36.6" thickBot="1">
      <c r="A96" s="41"/>
      <c r="B96" s="41"/>
      <c r="C96" s="35"/>
      <c r="D96" s="35"/>
      <c r="E96" s="41"/>
      <c r="F96" s="14" t="s">
        <v>38</v>
      </c>
      <c r="G96" s="12">
        <f>H96+I96+J96+K96+L96</f>
        <v>500000</v>
      </c>
      <c r="H96" s="12">
        <v>0</v>
      </c>
      <c r="I96" s="12">
        <v>0</v>
      </c>
      <c r="J96" s="15">
        <v>0</v>
      </c>
      <c r="K96" s="15">
        <v>0</v>
      </c>
      <c r="L96" s="12">
        <v>500000</v>
      </c>
      <c r="M96" s="44"/>
    </row>
    <row r="97" spans="1:13" s="13" customFormat="1" ht="45" customHeight="1" thickBot="1">
      <c r="A97" s="42"/>
      <c r="B97" s="42"/>
      <c r="C97" s="36"/>
      <c r="D97" s="36"/>
      <c r="E97" s="42"/>
      <c r="F97" s="14" t="s">
        <v>9</v>
      </c>
      <c r="G97" s="12">
        <f>H97+I97+J97+K97+L97</f>
        <v>250000</v>
      </c>
      <c r="H97" s="12">
        <v>50000</v>
      </c>
      <c r="I97" s="12">
        <v>50000</v>
      </c>
      <c r="J97" s="15">
        <v>50000</v>
      </c>
      <c r="K97" s="15">
        <v>50000</v>
      </c>
      <c r="L97" s="12">
        <v>50000</v>
      </c>
      <c r="M97" s="45"/>
    </row>
    <row r="98" spans="1:13" s="8" customFormat="1" ht="24.75" customHeight="1" thickBot="1">
      <c r="A98" s="73" t="s">
        <v>35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1:13" ht="27" thickBot="1">
      <c r="A99" s="60" t="s">
        <v>41</v>
      </c>
      <c r="B99" s="40" t="s">
        <v>37</v>
      </c>
      <c r="C99" s="40" t="s">
        <v>47</v>
      </c>
      <c r="D99" s="61"/>
      <c r="E99" s="60" t="s">
        <v>28</v>
      </c>
      <c r="F99" s="5" t="s">
        <v>6</v>
      </c>
      <c r="G99" s="6">
        <f>H99+I99+J99+K99+L99</f>
        <v>25273579.035</v>
      </c>
      <c r="H99" s="6">
        <f>H102+H103+H105+H104</f>
        <v>4570760</v>
      </c>
      <c r="I99" s="6">
        <f>I102+I103+I105+I104</f>
        <v>5214796</v>
      </c>
      <c r="J99" s="16">
        <f>J102+J103+J105+J104</f>
        <v>5146101.96</v>
      </c>
      <c r="K99" s="16">
        <f>K102+K103+K105+K104</f>
        <v>5032565</v>
      </c>
      <c r="L99" s="6">
        <f>L102+L103+L105+L104</f>
        <v>5309356.0749999993</v>
      </c>
      <c r="M99" s="55" t="s">
        <v>60</v>
      </c>
    </row>
    <row r="100" spans="1:13" ht="16.2" thickBot="1">
      <c r="A100" s="58"/>
      <c r="B100" s="41"/>
      <c r="C100" s="58"/>
      <c r="D100" s="62"/>
      <c r="E100" s="58"/>
      <c r="F100" s="5" t="s">
        <v>7</v>
      </c>
      <c r="G100" s="6"/>
      <c r="H100" s="6"/>
      <c r="I100" s="6"/>
      <c r="J100" s="16"/>
      <c r="K100" s="16"/>
      <c r="L100" s="6"/>
      <c r="M100" s="56"/>
    </row>
    <row r="101" spans="1:13" ht="27" thickBot="1">
      <c r="A101" s="58"/>
      <c r="B101" s="41"/>
      <c r="C101" s="58"/>
      <c r="D101" s="62"/>
      <c r="E101" s="58"/>
      <c r="F101" s="5" t="s">
        <v>48</v>
      </c>
      <c r="G101" s="6">
        <v>0</v>
      </c>
      <c r="H101" s="6">
        <v>0</v>
      </c>
      <c r="I101" s="6">
        <v>0</v>
      </c>
      <c r="J101" s="16">
        <v>0</v>
      </c>
      <c r="K101" s="16">
        <v>0</v>
      </c>
      <c r="L101" s="6">
        <v>0</v>
      </c>
      <c r="M101" s="56"/>
    </row>
    <row r="102" spans="1:13" ht="27" thickBot="1">
      <c r="A102" s="58"/>
      <c r="B102" s="41"/>
      <c r="C102" s="58"/>
      <c r="D102" s="62"/>
      <c r="E102" s="58"/>
      <c r="F102" s="5" t="s">
        <v>8</v>
      </c>
      <c r="G102" s="6">
        <f>H102+I102+J102+K102+L102</f>
        <v>211900</v>
      </c>
      <c r="H102" s="6">
        <v>139100</v>
      </c>
      <c r="I102" s="6">
        <v>72800</v>
      </c>
      <c r="J102" s="16">
        <v>0</v>
      </c>
      <c r="K102" s="16">
        <v>0</v>
      </c>
      <c r="L102" s="6">
        <v>0</v>
      </c>
      <c r="M102" s="56"/>
    </row>
    <row r="103" spans="1:13" ht="27" thickBot="1">
      <c r="A103" s="58"/>
      <c r="B103" s="41"/>
      <c r="C103" s="58"/>
      <c r="D103" s="62"/>
      <c r="E103" s="58"/>
      <c r="F103" s="5" t="s">
        <v>33</v>
      </c>
      <c r="G103" s="6">
        <f>H103+I103+J103+K103+L103</f>
        <v>25061679.035</v>
      </c>
      <c r="H103" s="6">
        <f>4431660</f>
        <v>4431660</v>
      </c>
      <c r="I103" s="16">
        <f>5141996</f>
        <v>5141996</v>
      </c>
      <c r="J103" s="16">
        <f>5069922+76179.96</f>
        <v>5146101.96</v>
      </c>
      <c r="K103" s="16">
        <v>5032565</v>
      </c>
      <c r="L103" s="6">
        <f>K103*1.055</f>
        <v>5309356.0749999993</v>
      </c>
      <c r="M103" s="56"/>
    </row>
    <row r="104" spans="1:13" ht="40.200000000000003" thickBot="1">
      <c r="A104" s="58"/>
      <c r="B104" s="41"/>
      <c r="C104" s="58"/>
      <c r="D104" s="62"/>
      <c r="E104" s="58"/>
      <c r="F104" s="5" t="s">
        <v>38</v>
      </c>
      <c r="G104" s="6">
        <f>H104+I104+J104+K104+L104</f>
        <v>0</v>
      </c>
      <c r="H104" s="6">
        <v>0</v>
      </c>
      <c r="I104" s="16">
        <v>0</v>
      </c>
      <c r="J104" s="16">
        <v>0</v>
      </c>
      <c r="K104" s="16">
        <v>0</v>
      </c>
      <c r="L104" s="6">
        <v>0</v>
      </c>
      <c r="M104" s="56"/>
    </row>
    <row r="105" spans="1:13" ht="29.25" customHeight="1" thickBot="1">
      <c r="A105" s="59"/>
      <c r="B105" s="42"/>
      <c r="C105" s="59"/>
      <c r="D105" s="63"/>
      <c r="E105" s="59"/>
      <c r="F105" s="5" t="s">
        <v>9</v>
      </c>
      <c r="G105" s="6">
        <f>H105+I105+J105+K105+L105</f>
        <v>0</v>
      </c>
      <c r="H105" s="6">
        <v>0</v>
      </c>
      <c r="I105" s="16">
        <v>0</v>
      </c>
      <c r="J105" s="16">
        <v>0</v>
      </c>
      <c r="K105" s="16">
        <v>0</v>
      </c>
      <c r="L105" s="6">
        <v>0</v>
      </c>
      <c r="M105" s="57"/>
    </row>
    <row r="106" spans="1:13" s="11" customFormat="1" ht="27" thickBot="1">
      <c r="A106" s="52"/>
      <c r="B106" s="49" t="s">
        <v>29</v>
      </c>
      <c r="C106" s="52"/>
      <c r="D106" s="52"/>
      <c r="E106" s="52"/>
      <c r="F106" s="9" t="s">
        <v>6</v>
      </c>
      <c r="G106" s="10">
        <f>G91+G84+G77+G69+G62+G55+G48+G41+G34+G99+G27+G8+G17</f>
        <v>373737429.04500002</v>
      </c>
      <c r="H106" s="10">
        <f t="shared" ref="H106:L106" si="4">H91+H84+H77+H69+H62+H55+H48+H41+H34+H99+H27+H8+H17</f>
        <v>57251390</v>
      </c>
      <c r="I106" s="10">
        <f t="shared" si="4"/>
        <v>57462499</v>
      </c>
      <c r="J106" s="25">
        <f t="shared" si="4"/>
        <v>88658286.189999998</v>
      </c>
      <c r="K106" s="25">
        <f t="shared" si="4"/>
        <v>81769804</v>
      </c>
      <c r="L106" s="10">
        <f t="shared" si="4"/>
        <v>88595449.855000004</v>
      </c>
      <c r="M106" s="46"/>
    </row>
    <row r="107" spans="1:13" s="11" customFormat="1" ht="16.2" thickBot="1">
      <c r="A107" s="53"/>
      <c r="B107" s="50"/>
      <c r="C107" s="53"/>
      <c r="D107" s="53"/>
      <c r="E107" s="53"/>
      <c r="F107" s="9" t="s">
        <v>7</v>
      </c>
      <c r="G107" s="10"/>
      <c r="H107" s="10"/>
      <c r="I107" s="10"/>
      <c r="J107" s="25"/>
      <c r="K107" s="25"/>
      <c r="L107" s="10"/>
      <c r="M107" s="47"/>
    </row>
    <row r="108" spans="1:13" s="11" customFormat="1" ht="27" thickBot="1">
      <c r="A108" s="53"/>
      <c r="B108" s="50"/>
      <c r="C108" s="53"/>
      <c r="D108" s="53"/>
      <c r="E108" s="53"/>
      <c r="F108" s="9" t="s">
        <v>48</v>
      </c>
      <c r="G108" s="10">
        <f>G93+G86+G79+G71+G64+G57+G50+G43+G36+G101+G29+G10+G19</f>
        <v>870295</v>
      </c>
      <c r="H108" s="10">
        <f>H93+H86+H79+H71+H64+H57+H50+H43+H36+H101+H29+H10+H19</f>
        <v>68870</v>
      </c>
      <c r="I108" s="10">
        <f t="shared" ref="G108:L110" si="5">I93+I86+I79+I71+I64+I57+I50+I43+I36+I101+I29+I10+I19</f>
        <v>116625</v>
      </c>
      <c r="J108" s="25">
        <f t="shared" si="5"/>
        <v>352100</v>
      </c>
      <c r="K108" s="25">
        <f t="shared" si="5"/>
        <v>0</v>
      </c>
      <c r="L108" s="10">
        <f t="shared" si="5"/>
        <v>332700</v>
      </c>
      <c r="M108" s="47"/>
    </row>
    <row r="109" spans="1:13" s="11" customFormat="1" ht="27" thickBot="1">
      <c r="A109" s="53"/>
      <c r="B109" s="50"/>
      <c r="C109" s="53"/>
      <c r="D109" s="53"/>
      <c r="E109" s="53"/>
      <c r="F109" s="9" t="s">
        <v>8</v>
      </c>
      <c r="G109" s="10">
        <f t="shared" si="5"/>
        <v>2905600</v>
      </c>
      <c r="H109" s="10">
        <f t="shared" si="5"/>
        <v>339100</v>
      </c>
      <c r="I109" s="10">
        <f t="shared" si="5"/>
        <v>282800</v>
      </c>
      <c r="J109" s="25">
        <f t="shared" si="5"/>
        <v>1760000</v>
      </c>
      <c r="K109" s="25">
        <f t="shared" si="5"/>
        <v>23700</v>
      </c>
      <c r="L109" s="10">
        <f t="shared" si="5"/>
        <v>500000</v>
      </c>
      <c r="M109" s="47"/>
    </row>
    <row r="110" spans="1:13" s="11" customFormat="1" ht="27" thickBot="1">
      <c r="A110" s="53"/>
      <c r="B110" s="50"/>
      <c r="C110" s="53"/>
      <c r="D110" s="53"/>
      <c r="E110" s="53"/>
      <c r="F110" s="9" t="s">
        <v>33</v>
      </c>
      <c r="G110" s="10">
        <f>G95+G88+G81+G73+G66+G59+G52+G45+G38+G103+G31+G12+G21</f>
        <v>365840414.04500008</v>
      </c>
      <c r="H110" s="10">
        <f t="shared" si="5"/>
        <v>56243420</v>
      </c>
      <c r="I110" s="10">
        <f t="shared" si="5"/>
        <v>56476954</v>
      </c>
      <c r="J110" s="25">
        <f>J95+J88+J81+J73+J66+J59+J52+J45+J38+J103+J31+J12+J21</f>
        <v>85946186.189999998</v>
      </c>
      <c r="K110" s="25">
        <f t="shared" si="5"/>
        <v>81411104</v>
      </c>
      <c r="L110" s="10">
        <f>L95+L88+L81+L73+L66+L59+L52+L45+L38+L103+L31+L12+L21</f>
        <v>85762749.855000004</v>
      </c>
      <c r="M110" s="47"/>
    </row>
    <row r="111" spans="1:13" s="11" customFormat="1" ht="40.200000000000003" thickBot="1">
      <c r="A111" s="53"/>
      <c r="B111" s="50"/>
      <c r="C111" s="53"/>
      <c r="D111" s="53"/>
      <c r="E111" s="53"/>
      <c r="F111" s="9" t="s">
        <v>38</v>
      </c>
      <c r="G111" s="10">
        <f t="shared" ref="G111:L111" si="6">G96+G89+G82+G74+G67+G60+G53+G46+G39+G104+G32+G13+G22</f>
        <v>1400000</v>
      </c>
      <c r="H111" s="10">
        <f t="shared" si="6"/>
        <v>0</v>
      </c>
      <c r="I111" s="10">
        <f t="shared" si="6"/>
        <v>0</v>
      </c>
      <c r="J111" s="25">
        <f t="shared" si="6"/>
        <v>0</v>
      </c>
      <c r="K111" s="25">
        <f t="shared" si="6"/>
        <v>0</v>
      </c>
      <c r="L111" s="10">
        <f t="shared" si="6"/>
        <v>1400000</v>
      </c>
      <c r="M111" s="47"/>
    </row>
    <row r="112" spans="1:13" s="11" customFormat="1" ht="40.200000000000003" thickBot="1">
      <c r="A112" s="54"/>
      <c r="B112" s="51"/>
      <c r="C112" s="54"/>
      <c r="D112" s="54"/>
      <c r="E112" s="54"/>
      <c r="F112" s="9" t="s">
        <v>9</v>
      </c>
      <c r="G112" s="10">
        <f t="shared" ref="G112:L112" si="7">G97+G90+G83+G75+G68+G61+G54+G47+G40+G105+G33+G16+G25</f>
        <v>2721120</v>
      </c>
      <c r="H112" s="10">
        <f t="shared" si="7"/>
        <v>600000</v>
      </c>
      <c r="I112" s="10">
        <f t="shared" si="7"/>
        <v>586120</v>
      </c>
      <c r="J112" s="25">
        <f t="shared" si="7"/>
        <v>600000</v>
      </c>
      <c r="K112" s="25">
        <f t="shared" si="7"/>
        <v>335000</v>
      </c>
      <c r="L112" s="10">
        <f t="shared" si="7"/>
        <v>600000</v>
      </c>
      <c r="M112" s="48"/>
    </row>
    <row r="113" spans="7:12">
      <c r="G113" s="17"/>
    </row>
    <row r="114" spans="7:12">
      <c r="H114" s="17"/>
      <c r="I114" s="17"/>
      <c r="J114" s="26">
        <f>J109+J110+J108</f>
        <v>88058286.189999998</v>
      </c>
      <c r="K114" s="26">
        <f>K109+K110+K108</f>
        <v>81434804</v>
      </c>
      <c r="L114" s="17">
        <f>SUM(H108:L112)</f>
        <v>373737429.04500002</v>
      </c>
    </row>
    <row r="115" spans="7:12">
      <c r="I115" s="17"/>
      <c r="J115" s="29">
        <v>88058286.189999998</v>
      </c>
      <c r="K115" s="31">
        <v>81434804</v>
      </c>
      <c r="L115" t="b">
        <f>L114=G106</f>
        <v>1</v>
      </c>
    </row>
    <row r="116" spans="7:12">
      <c r="J116" s="26">
        <f>J114-J115</f>
        <v>0</v>
      </c>
      <c r="K116" s="26">
        <f>K114-K115</f>
        <v>0</v>
      </c>
    </row>
    <row r="117" spans="7:12">
      <c r="I117" s="17"/>
    </row>
  </sheetData>
  <mergeCells count="90">
    <mergeCell ref="D77:D83"/>
    <mergeCell ref="A76:M76"/>
    <mergeCell ref="B48:B54"/>
    <mergeCell ref="M62:M68"/>
    <mergeCell ref="E62:E68"/>
    <mergeCell ref="C69:C75"/>
    <mergeCell ref="E69:E75"/>
    <mergeCell ref="M69:M75"/>
    <mergeCell ref="M55:M61"/>
    <mergeCell ref="M48:M54"/>
    <mergeCell ref="C62:C68"/>
    <mergeCell ref="C48:C54"/>
    <mergeCell ref="D69:D75"/>
    <mergeCell ref="C77:C83"/>
    <mergeCell ref="C55:C61"/>
    <mergeCell ref="A69:A75"/>
    <mergeCell ref="B8:B16"/>
    <mergeCell ref="C8:C16"/>
    <mergeCell ref="E8:E16"/>
    <mergeCell ref="B34:B40"/>
    <mergeCell ref="D8:D16"/>
    <mergeCell ref="A2:M2"/>
    <mergeCell ref="A106:A112"/>
    <mergeCell ref="A6:M7"/>
    <mergeCell ref="B62:B68"/>
    <mergeCell ref="A98:M98"/>
    <mergeCell ref="M27:M33"/>
    <mergeCell ref="C27:C33"/>
    <mergeCell ref="A77:A83"/>
    <mergeCell ref="A17:A25"/>
    <mergeCell ref="C17:C25"/>
    <mergeCell ref="M17:M25"/>
    <mergeCell ref="M8:M16"/>
    <mergeCell ref="A8:A16"/>
    <mergeCell ref="A99:A105"/>
    <mergeCell ref="B99:B105"/>
    <mergeCell ref="M77:M83"/>
    <mergeCell ref="E41:E47"/>
    <mergeCell ref="A62:A68"/>
    <mergeCell ref="A91:A97"/>
    <mergeCell ref="E17:E25"/>
    <mergeCell ref="D17:D25"/>
    <mergeCell ref="D27:D33"/>
    <mergeCell ref="D34:D40"/>
    <mergeCell ref="B17:B25"/>
    <mergeCell ref="E27:E33"/>
    <mergeCell ref="C34:C40"/>
    <mergeCell ref="E84:E90"/>
    <mergeCell ref="A55:A61"/>
    <mergeCell ref="E55:E61"/>
    <mergeCell ref="B69:B75"/>
    <mergeCell ref="E48:E54"/>
    <mergeCell ref="D41:D47"/>
    <mergeCell ref="A48:A54"/>
    <mergeCell ref="C41:C47"/>
    <mergeCell ref="D62:D68"/>
    <mergeCell ref="D48:D54"/>
    <mergeCell ref="D55:D61"/>
    <mergeCell ref="M106:M112"/>
    <mergeCell ref="M84:M90"/>
    <mergeCell ref="B106:B112"/>
    <mergeCell ref="C106:C112"/>
    <mergeCell ref="E106:E112"/>
    <mergeCell ref="D91:D97"/>
    <mergeCell ref="M91:M97"/>
    <mergeCell ref="B91:B97"/>
    <mergeCell ref="C91:C97"/>
    <mergeCell ref="E91:E97"/>
    <mergeCell ref="D106:D112"/>
    <mergeCell ref="M99:M105"/>
    <mergeCell ref="C99:C105"/>
    <mergeCell ref="E99:E105"/>
    <mergeCell ref="D84:D90"/>
    <mergeCell ref="D99:D105"/>
    <mergeCell ref="J1:M1"/>
    <mergeCell ref="M34:M40"/>
    <mergeCell ref="A26:M26"/>
    <mergeCell ref="A84:A90"/>
    <mergeCell ref="B84:B90"/>
    <mergeCell ref="C84:C90"/>
    <mergeCell ref="E77:E83"/>
    <mergeCell ref="A27:A33"/>
    <mergeCell ref="B27:B33"/>
    <mergeCell ref="E34:E40"/>
    <mergeCell ref="A34:A40"/>
    <mergeCell ref="B77:B83"/>
    <mergeCell ref="A41:A47"/>
    <mergeCell ref="B41:B47"/>
    <mergeCell ref="B55:B61"/>
    <mergeCell ref="M41:M47"/>
  </mergeCells>
  <phoneticPr fontId="5" type="noConversion"/>
  <pageMargins left="0.59" right="0.31496062992125984" top="0.78740157480314965" bottom="0.59055118110236227" header="0.94488188976377963" footer="0.51181102362204722"/>
  <pageSetup paperSize="9" scale="58" orientation="landscape" r:id="rId1"/>
  <headerFooter alignWithMargins="0"/>
  <rowBreaks count="3" manualBreakCount="3">
    <brk id="33" max="12" man="1"/>
    <brk id="61" max="12" man="1"/>
    <brk id="90" max="12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2"/>
  <sheetViews>
    <sheetView view="pageBreakPreview" zoomScale="60" workbookViewId="0">
      <selection activeCell="K9" sqref="K9"/>
    </sheetView>
  </sheetViews>
  <sheetFormatPr defaultRowHeight="13.2"/>
  <cols>
    <col min="1" max="1" width="14.88671875" customWidth="1"/>
    <col min="2" max="2" width="15.6640625" customWidth="1"/>
    <col min="3" max="7" width="14.109375" customWidth="1"/>
  </cols>
  <sheetData>
    <row r="1" spans="1:7" ht="69.75" customHeight="1">
      <c r="A1" s="78" t="s">
        <v>65</v>
      </c>
      <c r="B1" s="78"/>
      <c r="C1" s="78"/>
      <c r="D1" s="78"/>
      <c r="E1" s="78"/>
      <c r="F1" s="78"/>
      <c r="G1" s="78"/>
    </row>
    <row r="2" spans="1:7">
      <c r="A2" s="77" t="s">
        <v>66</v>
      </c>
      <c r="B2" s="77" t="s">
        <v>67</v>
      </c>
      <c r="C2" s="77" t="s">
        <v>68</v>
      </c>
      <c r="D2" s="77"/>
      <c r="E2" s="77"/>
      <c r="F2" s="77"/>
      <c r="G2" s="77"/>
    </row>
    <row r="3" spans="1:7">
      <c r="A3" s="77"/>
      <c r="B3" s="77"/>
      <c r="C3" s="20">
        <v>2014</v>
      </c>
      <c r="D3" s="20">
        <v>2015</v>
      </c>
      <c r="E3" s="20">
        <v>2016</v>
      </c>
      <c r="F3" s="20">
        <v>2017</v>
      </c>
      <c r="G3" s="20">
        <v>2018</v>
      </c>
    </row>
    <row r="4" spans="1:7" ht="26.4">
      <c r="A4" s="21" t="s">
        <v>69</v>
      </c>
      <c r="B4" s="27">
        <f>'приложение №2'!G106</f>
        <v>373737429.04500002</v>
      </c>
      <c r="C4" s="27">
        <f>'приложение №2'!H106</f>
        <v>57251390</v>
      </c>
      <c r="D4" s="27">
        <f>'приложение №2'!I106</f>
        <v>57462499</v>
      </c>
      <c r="E4" s="27">
        <f>'приложение №2'!J106</f>
        <v>88658286.189999998</v>
      </c>
      <c r="F4" s="27">
        <f>'приложение №2'!K106</f>
        <v>81769804</v>
      </c>
      <c r="G4" s="27">
        <f>'приложение №2'!L106</f>
        <v>88595449.855000004</v>
      </c>
    </row>
    <row r="5" spans="1:7" ht="15.6">
      <c r="A5" s="21" t="s">
        <v>7</v>
      </c>
      <c r="B5" s="27">
        <f>'приложение №2'!G107</f>
        <v>0</v>
      </c>
      <c r="C5" s="27">
        <f>'приложение №2'!H107</f>
        <v>0</v>
      </c>
      <c r="D5" s="27">
        <f>'приложение №2'!I107</f>
        <v>0</v>
      </c>
      <c r="E5" s="27">
        <f>'приложение №2'!J107</f>
        <v>0</v>
      </c>
      <c r="F5" s="27">
        <f>'приложение №2'!K107</f>
        <v>0</v>
      </c>
      <c r="G5" s="27">
        <f>'приложение №2'!L107</f>
        <v>0</v>
      </c>
    </row>
    <row r="6" spans="1:7" ht="26.4">
      <c r="A6" s="21" t="s">
        <v>70</v>
      </c>
      <c r="B6" s="27">
        <f>'приложение №2'!G108</f>
        <v>870295</v>
      </c>
      <c r="C6" s="27">
        <f>'приложение №2'!H108</f>
        <v>68870</v>
      </c>
      <c r="D6" s="27">
        <f>'приложение №2'!I108</f>
        <v>116625</v>
      </c>
      <c r="E6" s="27">
        <f>'приложение №2'!J108</f>
        <v>352100</v>
      </c>
      <c r="F6" s="27">
        <f>'приложение №2'!K108</f>
        <v>0</v>
      </c>
      <c r="G6" s="27">
        <f>'приложение №2'!L108</f>
        <v>332700</v>
      </c>
    </row>
    <row r="7" spans="1:7" ht="26.4">
      <c r="A7" s="21" t="s">
        <v>71</v>
      </c>
      <c r="B7" s="27">
        <f>'приложение №2'!G109</f>
        <v>2905600</v>
      </c>
      <c r="C7" s="27">
        <f>'приложение №2'!H109</f>
        <v>339100</v>
      </c>
      <c r="D7" s="27">
        <f>'приложение №2'!I109</f>
        <v>282800</v>
      </c>
      <c r="E7" s="27">
        <f>'приложение №2'!J109</f>
        <v>1760000</v>
      </c>
      <c r="F7" s="27">
        <f>'приложение №2'!K109</f>
        <v>23700</v>
      </c>
      <c r="G7" s="27">
        <f>'приложение №2'!L109</f>
        <v>500000</v>
      </c>
    </row>
    <row r="8" spans="1:7" ht="26.4">
      <c r="A8" s="21" t="s">
        <v>72</v>
      </c>
      <c r="B8" s="27">
        <f>'приложение №2'!G110</f>
        <v>365840414.04500008</v>
      </c>
      <c r="C8" s="27">
        <f>'приложение №2'!H110</f>
        <v>56243420</v>
      </c>
      <c r="D8" s="27">
        <f>'приложение №2'!I110</f>
        <v>56476954</v>
      </c>
      <c r="E8" s="27">
        <f>'приложение №2'!J110</f>
        <v>85946186.189999998</v>
      </c>
      <c r="F8" s="27">
        <f>'приложение №2'!K110</f>
        <v>81411104</v>
      </c>
      <c r="G8" s="27">
        <f>'приложение №2'!L110</f>
        <v>85762749.855000004</v>
      </c>
    </row>
    <row r="9" spans="1:7" ht="39.6">
      <c r="A9" s="21" t="s">
        <v>74</v>
      </c>
      <c r="B9" s="27">
        <f>'приложение №2'!G111</f>
        <v>1400000</v>
      </c>
      <c r="C9" s="27">
        <f>'приложение №2'!H111</f>
        <v>0</v>
      </c>
      <c r="D9" s="27">
        <f>'приложение №2'!I111</f>
        <v>0</v>
      </c>
      <c r="E9" s="27">
        <f>'приложение №2'!J111</f>
        <v>0</v>
      </c>
      <c r="F9" s="27">
        <f>'приложение №2'!K111</f>
        <v>0</v>
      </c>
      <c r="G9" s="27">
        <f>'приложение №2'!L111</f>
        <v>1400000</v>
      </c>
    </row>
    <row r="10" spans="1:7" ht="26.4">
      <c r="A10" s="21" t="s">
        <v>73</v>
      </c>
      <c r="B10" s="27">
        <f>'приложение №2'!G112</f>
        <v>2721120</v>
      </c>
      <c r="C10" s="27">
        <f>'приложение №2'!H112</f>
        <v>600000</v>
      </c>
      <c r="D10" s="27">
        <f>'приложение №2'!I112</f>
        <v>586120</v>
      </c>
      <c r="E10" s="27">
        <f>'приложение №2'!J112</f>
        <v>600000</v>
      </c>
      <c r="F10" s="27">
        <f>'приложение №2'!K112</f>
        <v>335000</v>
      </c>
      <c r="G10" s="27">
        <f>'приложение №2'!L112</f>
        <v>600000</v>
      </c>
    </row>
    <row r="12" spans="1:7">
      <c r="G12" t="b">
        <f>B4='приложение №2'!G106</f>
        <v>1</v>
      </c>
    </row>
  </sheetData>
  <mergeCells count="4">
    <mergeCell ref="C2:G2"/>
    <mergeCell ref="A2:A3"/>
    <mergeCell ref="B2:B3"/>
    <mergeCell ref="A1:G1"/>
  </mergeCells>
  <phoneticPr fontId="5" type="noConversion"/>
  <pageMargins left="0.75" right="0.75" top="1" bottom="1" header="0.5" footer="0.5"/>
  <pageSetup paperSize="9" scale="97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№2</vt:lpstr>
      <vt:lpstr>Распределение (справочно)</vt:lpstr>
      <vt:lpstr>'приложение №2'!Область_печати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user</cp:lastModifiedBy>
  <cp:lastPrinted>2016-12-05T14:01:04Z</cp:lastPrinted>
  <dcterms:created xsi:type="dcterms:W3CDTF">2013-09-19T05:29:29Z</dcterms:created>
  <dcterms:modified xsi:type="dcterms:W3CDTF">2016-12-05T14:01:07Z</dcterms:modified>
</cp:coreProperties>
</file>