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0" windowWidth="19440" windowHeight="116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Лист1!$10:$12</definedName>
    <definedName name="_xlnm.Print_Area" localSheetId="0">Лист1!$A$1:$K$239</definedName>
  </definedNames>
  <calcPr calcId="124519"/>
</workbook>
</file>

<file path=xl/calcChain.xml><?xml version="1.0" encoding="utf-8"?>
<calcChain xmlns="http://schemas.openxmlformats.org/spreadsheetml/2006/main">
  <c r="K239" i="1"/>
  <c r="J239"/>
  <c r="I239"/>
  <c r="H239"/>
  <c r="G239"/>
  <c r="F239"/>
  <c r="E239"/>
  <c r="I225"/>
  <c r="H225"/>
  <c r="G225"/>
  <c r="F225"/>
  <c r="E225"/>
  <c r="D225"/>
  <c r="J225"/>
  <c r="K225"/>
  <c r="C225"/>
  <c r="D239" l="1"/>
  <c r="E105"/>
  <c r="F167"/>
  <c r="E167"/>
  <c r="H167" s="1"/>
  <c r="G167" l="1"/>
  <c r="J167" s="1"/>
  <c r="D203"/>
  <c r="D201"/>
  <c r="E212"/>
  <c r="F212"/>
  <c r="G212"/>
  <c r="H212"/>
  <c r="I212"/>
  <c r="J212"/>
  <c r="K212"/>
  <c r="D212"/>
  <c r="D17"/>
  <c r="I167" l="1"/>
  <c r="K167" s="1"/>
  <c r="E94"/>
  <c r="J97"/>
  <c r="E97"/>
  <c r="G97" s="1"/>
  <c r="I97" s="1"/>
  <c r="K97" s="1"/>
  <c r="C170"/>
  <c r="F203"/>
  <c r="G203"/>
  <c r="H203"/>
  <c r="I203"/>
  <c r="J203"/>
  <c r="K203"/>
  <c r="E203"/>
  <c r="F201"/>
  <c r="G201"/>
  <c r="H201"/>
  <c r="I201"/>
  <c r="J201"/>
  <c r="K201"/>
  <c r="E201"/>
  <c r="K210" l="1"/>
  <c r="J210"/>
  <c r="I210"/>
  <c r="H210"/>
  <c r="G210"/>
  <c r="G226" l="1"/>
  <c r="E43"/>
  <c r="E44" s="1"/>
  <c r="F43" l="1"/>
  <c r="F44" s="1"/>
  <c r="G43"/>
  <c r="H43" l="1"/>
  <c r="H44" s="1"/>
  <c r="I43"/>
  <c r="G44"/>
  <c r="J43" l="1"/>
  <c r="J44" s="1"/>
  <c r="K43"/>
  <c r="K44" s="1"/>
  <c r="I44"/>
  <c r="D228" l="1"/>
  <c r="E228"/>
  <c r="F228"/>
  <c r="G228"/>
  <c r="H228"/>
  <c r="I228"/>
  <c r="J228"/>
  <c r="K228"/>
  <c r="E166" l="1"/>
  <c r="F166" s="1"/>
  <c r="G166" s="1"/>
  <c r="H166" s="1"/>
  <c r="I166" s="1"/>
  <c r="J166" s="1"/>
  <c r="K166" s="1"/>
  <c r="E164"/>
  <c r="D159"/>
  <c r="D156"/>
  <c r="E155"/>
  <c r="E156" s="1"/>
  <c r="D102"/>
  <c r="D98"/>
  <c r="D26"/>
  <c r="E106"/>
  <c r="F168" l="1"/>
  <c r="E168"/>
  <c r="F159"/>
  <c r="E159"/>
  <c r="G159"/>
  <c r="G155"/>
  <c r="G105"/>
  <c r="F105"/>
  <c r="F155"/>
  <c r="E98"/>
  <c r="E28"/>
  <c r="F28" s="1"/>
  <c r="E26"/>
  <c r="F164" l="1"/>
  <c r="G168"/>
  <c r="G164"/>
  <c r="J168"/>
  <c r="H168"/>
  <c r="F26"/>
  <c r="H159"/>
  <c r="F29"/>
  <c r="H28"/>
  <c r="H155"/>
  <c r="F156"/>
  <c r="G106"/>
  <c r="I105"/>
  <c r="G156"/>
  <c r="I155"/>
  <c r="H105"/>
  <c r="F106"/>
  <c r="I159"/>
  <c r="K159"/>
  <c r="G28"/>
  <c r="E29"/>
  <c r="J159" l="1"/>
  <c r="K164"/>
  <c r="I164"/>
  <c r="J164"/>
  <c r="H164"/>
  <c r="I168"/>
  <c r="K168"/>
  <c r="H26"/>
  <c r="J105"/>
  <c r="J106" s="1"/>
  <c r="H106"/>
  <c r="G98"/>
  <c r="H156"/>
  <c r="J155"/>
  <c r="J156" s="1"/>
  <c r="F98"/>
  <c r="G26"/>
  <c r="G29"/>
  <c r="I28"/>
  <c r="I156"/>
  <c r="K155"/>
  <c r="K156" s="1"/>
  <c r="I106"/>
  <c r="K105"/>
  <c r="J28"/>
  <c r="J29" s="1"/>
  <c r="H29"/>
  <c r="F213"/>
  <c r="G213"/>
  <c r="H213"/>
  <c r="I213"/>
  <c r="J213"/>
  <c r="K213"/>
  <c r="E213"/>
  <c r="K106" l="1"/>
  <c r="J26"/>
  <c r="I29"/>
  <c r="K28"/>
  <c r="K29" s="1"/>
  <c r="I26"/>
  <c r="K26"/>
  <c r="H98"/>
  <c r="J98"/>
  <c r="I98"/>
  <c r="K98"/>
  <c r="D29"/>
  <c r="K17"/>
  <c r="J17"/>
  <c r="I17"/>
  <c r="H17"/>
  <c r="G17"/>
  <c r="F17"/>
  <c r="K15"/>
  <c r="J15"/>
  <c r="I15"/>
  <c r="H15"/>
  <c r="G15"/>
  <c r="F15"/>
  <c r="E17"/>
  <c r="E15"/>
  <c r="E18"/>
  <c r="F18"/>
  <c r="G18"/>
  <c r="G19" s="1"/>
  <c r="H18"/>
  <c r="H19" s="1"/>
  <c r="I18"/>
  <c r="I19" s="1"/>
  <c r="J18"/>
  <c r="J19" s="1"/>
  <c r="K18"/>
  <c r="K19" s="1"/>
  <c r="C18"/>
  <c r="F19" l="1"/>
  <c r="E19"/>
  <c r="D213"/>
  <c r="D168"/>
  <c r="D164"/>
  <c r="D44"/>
  <c r="D19"/>
  <c r="D15"/>
  <c r="F170"/>
  <c r="G170"/>
  <c r="H170"/>
  <c r="I170"/>
  <c r="J170"/>
  <c r="K170"/>
  <c r="E170"/>
  <c r="D170"/>
  <c r="J185"/>
  <c r="K185"/>
  <c r="E108" l="1"/>
  <c r="E101" s="1"/>
  <c r="E102" s="1"/>
  <c r="K234"/>
  <c r="J234"/>
  <c r="I234"/>
  <c r="H234"/>
  <c r="G234"/>
  <c r="F234"/>
  <c r="E234"/>
  <c r="D234"/>
  <c r="D95"/>
  <c r="F94"/>
  <c r="H94" s="1"/>
  <c r="J94" s="1"/>
  <c r="J95" s="1"/>
  <c r="E109" l="1"/>
  <c r="F108"/>
  <c r="F101" s="1"/>
  <c r="F102" s="1"/>
  <c r="G108"/>
  <c r="G101" s="1"/>
  <c r="E95"/>
  <c r="H95"/>
  <c r="F95"/>
  <c r="G94"/>
  <c r="G102" l="1"/>
  <c r="G109"/>
  <c r="I108"/>
  <c r="I101" s="1"/>
  <c r="H108"/>
  <c r="H101" s="1"/>
  <c r="H102" s="1"/>
  <c r="F109"/>
  <c r="I94"/>
  <c r="G95"/>
  <c r="E210"/>
  <c r="F210"/>
  <c r="D210"/>
  <c r="F226"/>
  <c r="I185"/>
  <c r="H185"/>
  <c r="G185"/>
  <c r="F185"/>
  <c r="E185"/>
  <c r="D185"/>
  <c r="C185"/>
  <c r="I102" l="1"/>
  <c r="J108"/>
  <c r="H109"/>
  <c r="I109"/>
  <c r="K108"/>
  <c r="K101" s="1"/>
  <c r="F220"/>
  <c r="K94"/>
  <c r="K95" s="1"/>
  <c r="I95"/>
  <c r="G220"/>
  <c r="J109" l="1"/>
  <c r="J101"/>
  <c r="J102" s="1"/>
  <c r="K109"/>
  <c r="K102" l="1"/>
  <c r="I226"/>
  <c r="K220"/>
  <c r="H220"/>
  <c r="J220"/>
  <c r="I220"/>
  <c r="H226"/>
  <c r="K226" l="1"/>
  <c r="J226"/>
  <c r="E220"/>
  <c r="E226"/>
  <c r="D220"/>
  <c r="D226"/>
</calcChain>
</file>

<file path=xl/sharedStrings.xml><?xml version="1.0" encoding="utf-8"?>
<sst xmlns="http://schemas.openxmlformats.org/spreadsheetml/2006/main" count="418" uniqueCount="182">
  <si>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</si>
  <si>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</si>
  <si>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</si>
  <si>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</si>
  <si>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</si>
  <si>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</si>
  <si>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</si>
  <si>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</si>
  <si>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</si>
  <si>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</si>
  <si>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</si>
  <si>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</si>
  <si>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</si>
  <si>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</si>
  <si>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</si>
  <si>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</si>
  <si>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</si>
  <si>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</si>
  <si>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</si>
  <si>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</si>
  <si>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</si>
  <si>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</si>
  <si>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</si>
  <si>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</si>
  <si>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</si>
  <si>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</si>
  <si>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</si>
  <si>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</si>
  <si>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</si>
  <si>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</si>
  <si>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</si>
  <si>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</si>
  <si>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</si>
  <si>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</si>
  <si>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</si>
  <si>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</si>
  <si>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</si>
  <si>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</si>
  <si>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</si>
  <si>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</si>
  <si>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</si>
  <si>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</si>
  <si>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</si>
  <si>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</si>
  <si>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</si>
  <si>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</si>
  <si>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</si>
  <si>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</si>
  <si>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</si>
  <si>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</si>
  <si>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</si>
  <si>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</si>
  <si>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</si>
  <si>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</si>
  <si>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</si>
  <si>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</si>
  <si>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</si>
  <si>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</si>
  <si>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</si>
  <si>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в том числе численность муниципальных служащих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</si>
  <si>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</si>
  <si>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</si>
  <si>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</si>
  <si>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</si>
  <si>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</si>
  <si>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</si>
  <si>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</si>
  <si>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</si>
  <si>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</si>
  <si>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</si>
  <si>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</si>
  <si>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</si>
  <si>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</si>
  <si>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</si>
  <si>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</si>
  <si>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</si>
  <si>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</si>
  <si>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</si>
  <si>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</si>
  <si>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</si>
  <si>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</si>
  <si>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</si>
  <si>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Фонд заработной платы всех работников организаций по полному кругу с учетом филиалов и структурных подразделений - всего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</si>
  <si>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</si>
  <si>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</si>
  <si>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</si>
  <si>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</si>
  <si>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</si>
  <si>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</si>
  <si>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</si>
  <si>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</si>
  <si>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</si>
  <si>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</si>
  <si>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(Наименование городского округа или муниципального района)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</si>
  <si>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</si>
  <si>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</si>
  <si>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</si>
  <si>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</si>
  <si>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</si>
  <si>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</si>
  <si>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</si>
  <si>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</si>
  <si>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</si>
  <si>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</si>
  <si>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</si>
  <si>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</si>
  <si>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</si>
  <si>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</si>
  <si>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</si>
  <si>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</si>
  <si>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</si>
  <si>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- 11 Производство напитков продуктов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</si>
  <si>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</si>
  <si>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</si>
  <si>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</si>
  <si>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</si>
  <si>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</si>
  <si>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</si>
  <si>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</si>
  <si>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</si>
  <si>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</si>
  <si>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</si>
  <si>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</si>
  <si>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</si>
  <si>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</si>
  <si>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</si>
  <si>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</si>
  <si>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</si>
  <si>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</si>
  <si>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</si>
  <si>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</si>
  <si>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</si>
  <si>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</si>
  <si>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</si>
  <si>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</si>
  <si>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</si>
  <si>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</si>
  <si>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</si>
  <si>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</si>
  <si>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</si>
  <si>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</si>
  <si>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</si>
  <si>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</si>
  <si>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</si>
  <si>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</si>
  <si>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</si>
  <si>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</si>
  <si>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</si>
  <si>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</si>
  <si>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</si>
  <si>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</si>
  <si>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</si>
  <si>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</si>
  <si>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</si>
  <si>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</si>
  <si>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Жилые дома разной площади, построенные предприятиями и предпринимателями</t>
  </si>
  <si>
    <t>Коровник для дойного стада на 200 голов (ООО"Ростово")</t>
  </si>
  <si>
    <t>Реконструкция универмага в п. Октябрьский (ООО ПСП Стройинвест")</t>
  </si>
  <si>
    <t>__МО "Устьянский муниципальный район______</t>
  </si>
  <si>
    <t>2018 год</t>
  </si>
  <si>
    <t>2021 год (по вариантам)</t>
  </si>
  <si>
    <t>Техника (ООО "УМК")</t>
  </si>
  <si>
    <t>Строительство 2-х линий сортировки бревен с 36 сортировочными карманами (ООО "Устьянский лесопромышленный комплекс")</t>
  </si>
  <si>
    <t>Пеллетный завод (ООО "Устьянский лесопромышленный комплекс")</t>
  </si>
  <si>
    <t>Завод по переработке тонкомерной древесины (ООО "Устьянский лесопромышленный комплекс")</t>
  </si>
  <si>
    <t>Котельная 44 МВт (ООО "Устьянский лесопромышленный комплекс")</t>
  </si>
  <si>
    <t>Сушильный комплекс (ООО "Устьянский лесоперерабатывающий комбинат")</t>
  </si>
  <si>
    <t>Техника  (ООО "Устьянский лесоперерабатывающий комбинат")</t>
  </si>
  <si>
    <t>Оборудование  (ООО "Устьянский лесоперерабатывающий комбинат")</t>
  </si>
  <si>
    <t>Перевод молодняка в основное стадо (ООО "УМК")</t>
  </si>
  <si>
    <t>2019 год</t>
  </si>
  <si>
    <t>2022 год (по вариантам)</t>
  </si>
  <si>
    <t xml:space="preserve"> на 2021 год и плановый период 2022 и 2023 годов</t>
  </si>
  <si>
    <t>2020 год</t>
  </si>
  <si>
    <t>2023 год (по вариантам)</t>
  </si>
  <si>
    <t>Прогноз социально - экономического развития муниципального образования</t>
  </si>
  <si>
    <t>Модернизация Устьянского ЛПК</t>
  </si>
  <si>
    <t>Животноводческий комплекс на 3229 дойных  голов  д. Черновская МО"Малодоры" (ООО "УМК")</t>
  </si>
  <si>
    <t>Среднесписочная численность работников организаций по полному кругу с учетом филиалов и структурных подразделений (без субъектов МСП) - всего</t>
  </si>
  <si>
    <t>Приложение №1                                             к постановлению администрации                      Устьянского муниципального района     от 12.11.2020 года № 1712</t>
  </si>
  <si>
    <t>Фонд заработной платы всех работников организаций (без субъектов МСП)  - всего</t>
  </si>
  <si>
    <t>Среднемесячная заработная плата одного работника (без МСП)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</si>
</sst>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#,##0.00_ ;\-#,##0.00\ "/>
  </numFmts>
  <fonts count="26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0"/>
      <name val="Arial Cyr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2" fontId="6" fillId="0" borderId="0" xfId="0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Protection="1"/>
    <xf numFmtId="0" fontId="2" fillId="0" borderId="0" xfId="0" applyFont="1" applyBorder="1"/>
    <xf numFmtId="0" fontId="6" fillId="0" borderId="0" xfId="0" applyFont="1" applyFill="1" applyBorder="1" applyProtection="1"/>
    <xf numFmtId="0" fontId="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 applyProtection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horizontal="left" vertical="center" wrapText="1" inden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 shrinkToFi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 applyProtection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 applyProtection="1">
      <alignment horizontal="right" vertical="center" wrapText="1" shrinkToFit="1"/>
    </xf>
    <xf numFmtId="2" fontId="11" fillId="0" borderId="2" xfId="0" applyNumberFormat="1" applyFont="1" applyFill="1" applyBorder="1" applyAlignment="1" applyProtection="1">
      <alignment horizontal="right" vertical="center" wrapText="1" shrinkToFi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1" xfId="0" applyFont="1" applyFill="1" applyBorder="1"/>
    <xf numFmtId="4" fontId="25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center" vertical="top" wrapText="1"/>
    </xf>
    <xf numFmtId="165" fontId="21" fillId="0" borderId="1" xfId="0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Alignment="1">
      <alignment vertical="center"/>
    </xf>
    <xf numFmtId="4" fontId="2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0" fontId="24" fillId="0" borderId="1" xfId="0" applyFont="1" applyFill="1" applyBorder="1"/>
    <xf numFmtId="1" fontId="9" fillId="0" borderId="1" xfId="0" applyNumberFormat="1" applyFont="1" applyFill="1" applyBorder="1"/>
    <xf numFmtId="0" fontId="4" fillId="0" borderId="1" xfId="0" applyNumberFormat="1" applyFont="1" applyFill="1" applyBorder="1"/>
    <xf numFmtId="0" fontId="9" fillId="0" borderId="1" xfId="0" applyNumberFormat="1" applyFont="1" applyFill="1" applyBorder="1"/>
    <xf numFmtId="2" fontId="9" fillId="0" borderId="1" xfId="0" applyNumberFormat="1" applyFont="1" applyFill="1" applyBorder="1"/>
    <xf numFmtId="0" fontId="0" fillId="0" borderId="1" xfId="0" applyFont="1" applyFill="1" applyBorder="1"/>
    <xf numFmtId="4" fontId="21" fillId="0" borderId="1" xfId="0" applyNumberFormat="1" applyFont="1" applyFill="1" applyBorder="1" applyAlignment="1" applyProtection="1">
      <alignment horizontal="right" vertical="center" wrapText="1"/>
    </xf>
    <xf numFmtId="2" fontId="22" fillId="0" borderId="0" xfId="0" applyNumberFormat="1" applyFont="1" applyFill="1" applyAlignment="1">
      <alignment vertic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right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1" fontId="16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5" fillId="0" borderId="0" xfId="0" applyFont="1" applyFill="1" applyBorder="1"/>
    <xf numFmtId="164" fontId="8" fillId="0" borderId="1" xfId="1" applyFont="1" applyFill="1" applyBorder="1"/>
    <xf numFmtId="0" fontId="16" fillId="0" borderId="1" xfId="0" applyFont="1" applyFill="1" applyBorder="1" applyAlignment="1">
      <alignment horizontal="right" vertical="center" wrapText="1"/>
    </xf>
    <xf numFmtId="166" fontId="16" fillId="0" borderId="1" xfId="1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2" fontId="15" fillId="0" borderId="3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4DE86"/>
      <color rgb="FFC6E6A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9"/>
  <sheetViews>
    <sheetView tabSelected="1" zoomScaleSheetLayoutView="100" workbookViewId="0">
      <pane ySplit="12" topLeftCell="A213" activePane="bottomLeft" state="frozen"/>
      <selection pane="bottomLeft" activeCell="F12" sqref="F12"/>
    </sheetView>
  </sheetViews>
  <sheetFormatPr defaultRowHeight="12.75"/>
  <cols>
    <col min="1" max="1" width="56.7109375" style="23" customWidth="1"/>
    <col min="2" max="2" width="14.5703125" style="16" customWidth="1"/>
    <col min="3" max="3" width="12.140625" style="14" customWidth="1"/>
    <col min="4" max="5" width="12.140625" style="15" customWidth="1"/>
    <col min="6" max="6" width="11.42578125" style="15" customWidth="1"/>
    <col min="7" max="7" width="10.5703125" style="15" customWidth="1"/>
    <col min="8" max="8" width="11.42578125" style="15" customWidth="1"/>
    <col min="9" max="9" width="10.85546875" style="15" customWidth="1"/>
    <col min="10" max="11" width="11.7109375" style="15" customWidth="1"/>
    <col min="12" max="22" width="9.140625" style="4"/>
  </cols>
  <sheetData>
    <row r="1" spans="1:22" s="1" customFormat="1" ht="15">
      <c r="A1" s="60"/>
      <c r="B1" s="60"/>
      <c r="C1" s="60"/>
      <c r="D1" s="60"/>
      <c r="E1" s="60"/>
      <c r="F1" s="60"/>
      <c r="G1" s="60"/>
      <c r="H1" s="60"/>
      <c r="I1" s="60"/>
      <c r="J1" s="119" t="s">
        <v>179</v>
      </c>
      <c r="K1" s="11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s="1" customFormat="1" ht="15">
      <c r="A2" s="60"/>
      <c r="B2" s="60"/>
      <c r="C2" s="60"/>
      <c r="D2" s="60"/>
      <c r="E2" s="60"/>
      <c r="F2" s="60"/>
      <c r="G2" s="60"/>
      <c r="H2" s="60"/>
      <c r="I2" s="60"/>
      <c r="J2" s="119"/>
      <c r="K2" s="11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s="1" customFormat="1" ht="15">
      <c r="A3" s="60"/>
      <c r="B3" s="60"/>
      <c r="C3" s="60"/>
      <c r="D3" s="60"/>
      <c r="E3" s="60"/>
      <c r="F3" s="60"/>
      <c r="G3" s="60"/>
      <c r="H3" s="60"/>
      <c r="I3" s="60"/>
      <c r="J3" s="119"/>
      <c r="K3" s="11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1" customFormat="1" ht="15">
      <c r="A4" s="60"/>
      <c r="B4" s="60"/>
      <c r="C4" s="60"/>
      <c r="D4" s="60"/>
      <c r="E4" s="60"/>
      <c r="F4" s="60"/>
      <c r="G4" s="60"/>
      <c r="H4" s="60"/>
      <c r="I4" s="60"/>
      <c r="J4" s="119"/>
      <c r="K4" s="11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1" customFormat="1" ht="15">
      <c r="A5" s="60"/>
      <c r="B5" s="60"/>
      <c r="C5" s="60"/>
      <c r="D5" s="60"/>
      <c r="E5" s="60"/>
      <c r="F5" s="60"/>
      <c r="G5" s="60"/>
      <c r="H5" s="60"/>
      <c r="I5" s="60"/>
      <c r="J5" s="119"/>
      <c r="K5" s="11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" customFormat="1" ht="27" customHeight="1">
      <c r="A6" s="60"/>
      <c r="B6" s="119" t="s">
        <v>175</v>
      </c>
      <c r="C6" s="119"/>
      <c r="D6" s="119"/>
      <c r="E6" s="119"/>
      <c r="F6" s="119"/>
      <c r="G6" s="60"/>
      <c r="H6" s="60"/>
      <c r="I6" s="60"/>
      <c r="J6" s="119"/>
      <c r="K6" s="11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15">
      <c r="A7" s="122" t="s">
        <v>158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" customFormat="1" ht="15">
      <c r="A8" s="124" t="s">
        <v>93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1" customFormat="1" ht="15">
      <c r="A9" s="123" t="s">
        <v>172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3" customFormat="1">
      <c r="A10" s="127" t="s">
        <v>0</v>
      </c>
      <c r="B10" s="127" t="s">
        <v>1</v>
      </c>
      <c r="C10" s="120" t="s">
        <v>47</v>
      </c>
      <c r="D10" s="121"/>
      <c r="E10" s="24" t="s">
        <v>55</v>
      </c>
      <c r="F10" s="120" t="s">
        <v>38</v>
      </c>
      <c r="G10" s="125"/>
      <c r="H10" s="125"/>
      <c r="I10" s="125"/>
      <c r="J10" s="125"/>
      <c r="K10" s="125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13" customFormat="1">
      <c r="A11" s="128"/>
      <c r="B11" s="128"/>
      <c r="C11" s="130" t="s">
        <v>159</v>
      </c>
      <c r="D11" s="126" t="s">
        <v>170</v>
      </c>
      <c r="E11" s="126" t="s">
        <v>173</v>
      </c>
      <c r="F11" s="126" t="s">
        <v>160</v>
      </c>
      <c r="G11" s="126"/>
      <c r="H11" s="126" t="s">
        <v>171</v>
      </c>
      <c r="I11" s="126"/>
      <c r="J11" s="126" t="s">
        <v>174</v>
      </c>
      <c r="K11" s="12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13" customFormat="1" ht="22.5">
      <c r="A12" s="129"/>
      <c r="B12" s="129"/>
      <c r="C12" s="131"/>
      <c r="D12" s="126"/>
      <c r="E12" s="126"/>
      <c r="F12" s="49" t="s">
        <v>149</v>
      </c>
      <c r="G12" s="49" t="s">
        <v>150</v>
      </c>
      <c r="H12" s="49" t="s">
        <v>149</v>
      </c>
      <c r="I12" s="49" t="s">
        <v>150</v>
      </c>
      <c r="J12" s="49" t="s">
        <v>149</v>
      </c>
      <c r="K12" s="49" t="s">
        <v>150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13" customFormat="1">
      <c r="A13" s="109" t="s">
        <v>56</v>
      </c>
      <c r="B13" s="26"/>
      <c r="C13" s="27"/>
      <c r="D13" s="27"/>
      <c r="E13" s="27"/>
      <c r="F13" s="27"/>
      <c r="G13" s="27"/>
      <c r="H13" s="110"/>
      <c r="I13" s="110"/>
      <c r="J13" s="110"/>
      <c r="K13" s="110"/>
      <c r="L13" s="21"/>
      <c r="M13" s="21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22" customFormat="1">
      <c r="A14" s="25" t="s">
        <v>57</v>
      </c>
      <c r="B14" s="26" t="s">
        <v>58</v>
      </c>
      <c r="C14" s="111">
        <v>26.1</v>
      </c>
      <c r="D14" s="111">
        <v>25.73</v>
      </c>
      <c r="E14" s="111">
        <v>25.6</v>
      </c>
      <c r="F14" s="111">
        <v>25.4</v>
      </c>
      <c r="G14" s="111">
        <v>25.2</v>
      </c>
      <c r="H14" s="112">
        <v>25.2</v>
      </c>
      <c r="I14" s="112">
        <v>25</v>
      </c>
      <c r="J14" s="112">
        <v>25</v>
      </c>
      <c r="K14" s="112">
        <v>24.8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s="22" customFormat="1">
      <c r="A15" s="26"/>
      <c r="B15" s="26" t="s">
        <v>36</v>
      </c>
      <c r="C15" s="113">
        <v>98.89</v>
      </c>
      <c r="D15" s="113">
        <f>D14/C14%</f>
        <v>98.582375478927204</v>
      </c>
      <c r="E15" s="113">
        <f>E14/D14%</f>
        <v>99.494753206373872</v>
      </c>
      <c r="F15" s="113">
        <f>F14/E14%</f>
        <v>99.218749999999986</v>
      </c>
      <c r="G15" s="113">
        <f>G14/E14%</f>
        <v>98.4375</v>
      </c>
      <c r="H15" s="113">
        <f>H14/F14%</f>
        <v>99.212598425196845</v>
      </c>
      <c r="I15" s="113">
        <f>I14/G14%</f>
        <v>99.206349206349202</v>
      </c>
      <c r="J15" s="113">
        <f>J14/H14%</f>
        <v>99.206349206349202</v>
      </c>
      <c r="K15" s="113">
        <f>K14/I14%</f>
        <v>99.2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s="22" customFormat="1">
      <c r="A16" s="28" t="s">
        <v>94</v>
      </c>
      <c r="B16" s="26" t="s">
        <v>58</v>
      </c>
      <c r="C16" s="111">
        <v>9.0570000000000004</v>
      </c>
      <c r="D16" s="111">
        <v>9.01</v>
      </c>
      <c r="E16" s="111">
        <v>9.02</v>
      </c>
      <c r="F16" s="111">
        <v>9</v>
      </c>
      <c r="G16" s="111">
        <v>8.98</v>
      </c>
      <c r="H16" s="112">
        <v>8.98</v>
      </c>
      <c r="I16" s="112">
        <v>8.9600000000000009</v>
      </c>
      <c r="J16" s="112">
        <v>8.9600000000000009</v>
      </c>
      <c r="K16" s="112">
        <v>8.94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s="22" customFormat="1" ht="36">
      <c r="A17" s="25"/>
      <c r="B17" s="55" t="s">
        <v>50</v>
      </c>
      <c r="C17" s="113">
        <v>100</v>
      </c>
      <c r="D17" s="27">
        <f>D16/C16%</f>
        <v>99.481064370100469</v>
      </c>
      <c r="E17" s="27">
        <f>E16/D16%</f>
        <v>100.11098779134295</v>
      </c>
      <c r="F17" s="27">
        <f>F16/E16%</f>
        <v>99.77827050997783</v>
      </c>
      <c r="G17" s="27">
        <f>G16/E16%</f>
        <v>99.55654101995566</v>
      </c>
      <c r="H17" s="110">
        <f>H16/F16%</f>
        <v>99.777777777777786</v>
      </c>
      <c r="I17" s="110">
        <f>I16/G16%</f>
        <v>99.777282850779514</v>
      </c>
      <c r="J17" s="110">
        <f>J16/H16%</f>
        <v>99.777282850779514</v>
      </c>
      <c r="K17" s="110">
        <f>K16/I16%</f>
        <v>99.776785714285694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22" customFormat="1">
      <c r="A18" s="28" t="s">
        <v>95</v>
      </c>
      <c r="B18" s="26" t="s">
        <v>58</v>
      </c>
      <c r="C18" s="114">
        <f>C14-C16</f>
        <v>17.042999999999999</v>
      </c>
      <c r="D18" s="111">
        <v>16.71</v>
      </c>
      <c r="E18" s="111">
        <f t="shared" ref="E18:K18" si="0">E14-E16</f>
        <v>16.580000000000002</v>
      </c>
      <c r="F18" s="111">
        <f t="shared" si="0"/>
        <v>16.399999999999999</v>
      </c>
      <c r="G18" s="111">
        <f t="shared" si="0"/>
        <v>16.22</v>
      </c>
      <c r="H18" s="111">
        <f t="shared" si="0"/>
        <v>16.22</v>
      </c>
      <c r="I18" s="111">
        <f t="shared" si="0"/>
        <v>16.04</v>
      </c>
      <c r="J18" s="111">
        <f t="shared" si="0"/>
        <v>16.04</v>
      </c>
      <c r="K18" s="111">
        <f t="shared" si="0"/>
        <v>15.860000000000001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s="22" customFormat="1" ht="36">
      <c r="A19" s="29"/>
      <c r="B19" s="55" t="s">
        <v>50</v>
      </c>
      <c r="C19" s="113">
        <v>98.33</v>
      </c>
      <c r="D19" s="27">
        <f>D18/C18%</f>
        <v>98.04611864108432</v>
      </c>
      <c r="E19" s="27">
        <f>E18/D18%</f>
        <v>99.22202274087374</v>
      </c>
      <c r="F19" s="27">
        <f>F18/E18%</f>
        <v>98.914354644149554</v>
      </c>
      <c r="G19" s="27">
        <f>G18/E18%</f>
        <v>97.828709288299137</v>
      </c>
      <c r="H19" s="110">
        <f>H18/F18%</f>
        <v>98.902439024390247</v>
      </c>
      <c r="I19" s="110">
        <f>I18/G18%</f>
        <v>98.890258939580775</v>
      </c>
      <c r="J19" s="110">
        <f>J18/H18%</f>
        <v>98.890258939580775</v>
      </c>
      <c r="K19" s="110">
        <f>K18/I18%</f>
        <v>98.877805486284302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>
      <c r="A20" s="115" t="s">
        <v>48</v>
      </c>
      <c r="B20" s="26"/>
      <c r="C20" s="108"/>
      <c r="D20" s="108"/>
      <c r="E20" s="108"/>
      <c r="F20" s="108"/>
      <c r="G20" s="108"/>
      <c r="H20" s="108"/>
      <c r="I20" s="108"/>
      <c r="J20" s="108"/>
      <c r="K20" s="108"/>
      <c r="L20" s="17"/>
      <c r="M20" s="17"/>
    </row>
    <row r="21" spans="1:22">
      <c r="A21" s="25" t="s">
        <v>15</v>
      </c>
      <c r="B21" s="26" t="s">
        <v>36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7"/>
      <c r="M21" s="17"/>
    </row>
    <row r="22" spans="1:22" ht="24">
      <c r="A22" s="25" t="s">
        <v>151</v>
      </c>
      <c r="B22" s="26" t="s">
        <v>39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7"/>
      <c r="M22" s="17"/>
    </row>
    <row r="23" spans="1:22">
      <c r="A23" s="28" t="s">
        <v>16</v>
      </c>
      <c r="B23" s="26" t="s">
        <v>3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7"/>
      <c r="M23" s="17"/>
    </row>
    <row r="24" spans="1:22">
      <c r="A24" s="28" t="s">
        <v>13</v>
      </c>
      <c r="B24" s="26" t="s">
        <v>3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7"/>
      <c r="M24" s="17"/>
    </row>
    <row r="25" spans="1:22" ht="24">
      <c r="A25" s="25" t="s">
        <v>152</v>
      </c>
      <c r="B25" s="26" t="s">
        <v>39</v>
      </c>
      <c r="C25" s="116">
        <v>6775.6</v>
      </c>
      <c r="D25" s="116">
        <v>39.567999999999998</v>
      </c>
      <c r="E25" s="116">
        <v>8800</v>
      </c>
      <c r="F25" s="116">
        <v>8700</v>
      </c>
      <c r="G25" s="116">
        <v>8900</v>
      </c>
      <c r="H25" s="116">
        <v>8750</v>
      </c>
      <c r="I25" s="116">
        <v>8950</v>
      </c>
      <c r="J25" s="116">
        <v>8800</v>
      </c>
      <c r="K25" s="116">
        <v>9000</v>
      </c>
      <c r="L25" s="17"/>
      <c r="M25" s="17"/>
    </row>
    <row r="26" spans="1:22">
      <c r="A26" s="28" t="s">
        <v>16</v>
      </c>
      <c r="B26" s="26" t="s">
        <v>3</v>
      </c>
      <c r="C26" s="108">
        <v>94.56</v>
      </c>
      <c r="D26" s="108">
        <f>D25/C25*100/1.04</f>
        <v>0.56151711798444182</v>
      </c>
      <c r="E26" s="108">
        <f t="shared" ref="E26:K26" si="1">E25/D25*100/1.04</f>
        <v>21384.802015614794</v>
      </c>
      <c r="F26" s="108">
        <f t="shared" si="1"/>
        <v>95.061188811188799</v>
      </c>
      <c r="G26" s="108">
        <f t="shared" si="1"/>
        <v>98.36427939876215</v>
      </c>
      <c r="H26" s="108">
        <f t="shared" si="1"/>
        <v>94.533275713050983</v>
      </c>
      <c r="I26" s="108">
        <f t="shared" si="1"/>
        <v>98.35164835164835</v>
      </c>
      <c r="J26" s="108">
        <f t="shared" si="1"/>
        <v>94.542329179200678</v>
      </c>
      <c r="K26" s="108">
        <f t="shared" si="1"/>
        <v>98.339160839160826</v>
      </c>
      <c r="L26" s="17"/>
      <c r="M26" s="17"/>
    </row>
    <row r="27" spans="1:22">
      <c r="A27" s="28" t="s">
        <v>13</v>
      </c>
      <c r="B27" s="26" t="s">
        <v>3</v>
      </c>
      <c r="C27" s="108">
        <v>105.9</v>
      </c>
      <c r="D27" s="108">
        <v>96.8</v>
      </c>
      <c r="E27" s="108">
        <v>100.1</v>
      </c>
      <c r="F27" s="108">
        <v>104.4</v>
      </c>
      <c r="G27" s="108">
        <v>104.4</v>
      </c>
      <c r="H27" s="108">
        <v>104.2</v>
      </c>
      <c r="I27" s="108">
        <v>104.2</v>
      </c>
      <c r="J27" s="108">
        <v>104.6</v>
      </c>
      <c r="K27" s="108">
        <v>104.6</v>
      </c>
      <c r="L27" s="17"/>
      <c r="M27" s="17"/>
    </row>
    <row r="28" spans="1:22" s="9" customFormat="1" ht="36">
      <c r="A28" s="59" t="s">
        <v>112</v>
      </c>
      <c r="B28" s="57" t="s">
        <v>40</v>
      </c>
      <c r="C28" s="112">
        <v>79.52</v>
      </c>
      <c r="D28" s="112">
        <v>84.05</v>
      </c>
      <c r="E28" s="112">
        <f>D28*E30%</f>
        <v>85.983149999999995</v>
      </c>
      <c r="F28" s="112">
        <f>E28*F30%</f>
        <v>89.164526549999991</v>
      </c>
      <c r="G28" s="112">
        <f>E28*G30%</f>
        <v>89.164526549999991</v>
      </c>
      <c r="H28" s="112">
        <f>F28*H30%</f>
        <v>92.46361403234998</v>
      </c>
      <c r="I28" s="112">
        <f>G28*I30%</f>
        <v>92.46361403234998</v>
      </c>
      <c r="J28" s="112">
        <f>H28*J30%</f>
        <v>96.25462220767632</v>
      </c>
      <c r="K28" s="112">
        <f>I28*K30%</f>
        <v>96.25462220767632</v>
      </c>
      <c r="L28" s="8"/>
      <c r="M28" s="8"/>
      <c r="N28" s="8"/>
      <c r="O28" s="8"/>
      <c r="P28" s="8"/>
      <c r="Q28" s="8"/>
      <c r="R28" s="8"/>
      <c r="S28" s="8"/>
      <c r="T28" s="8"/>
      <c r="U28" s="11"/>
      <c r="V28" s="11"/>
    </row>
    <row r="29" spans="1:22" s="9" customFormat="1">
      <c r="A29" s="28" t="s">
        <v>16</v>
      </c>
      <c r="B29" s="57" t="s">
        <v>42</v>
      </c>
      <c r="C29" s="110">
        <v>90.96</v>
      </c>
      <c r="D29" s="110">
        <f>D28/C28%</f>
        <v>105.69668008048291</v>
      </c>
      <c r="E29" s="110">
        <f t="shared" ref="E29:F29" si="2">E28/D28%</f>
        <v>102.3</v>
      </c>
      <c r="F29" s="110">
        <f t="shared" si="2"/>
        <v>103.69999999999999</v>
      </c>
      <c r="G29" s="110">
        <f>G28/E28%</f>
        <v>103.69999999999999</v>
      </c>
      <c r="H29" s="110">
        <f>H28/F28%</f>
        <v>103.69999999999999</v>
      </c>
      <c r="I29" s="110">
        <f>I28/G28%</f>
        <v>103.69999999999999</v>
      </c>
      <c r="J29" s="110">
        <f>J28/H28%</f>
        <v>104.09999999999998</v>
      </c>
      <c r="K29" s="110">
        <f>K28/I28%</f>
        <v>104.09999999999998</v>
      </c>
      <c r="L29" s="8"/>
      <c r="M29" s="8"/>
      <c r="N29" s="8"/>
      <c r="O29" s="8"/>
      <c r="P29" s="8"/>
      <c r="Q29" s="8"/>
      <c r="R29" s="8"/>
      <c r="S29" s="8"/>
      <c r="T29" s="8"/>
      <c r="U29" s="11"/>
      <c r="V29" s="11"/>
    </row>
    <row r="30" spans="1:22" s="9" customFormat="1">
      <c r="A30" s="28" t="s">
        <v>13</v>
      </c>
      <c r="B30" s="57" t="s">
        <v>42</v>
      </c>
      <c r="C30" s="110">
        <v>104.1</v>
      </c>
      <c r="D30" s="110">
        <v>104.2</v>
      </c>
      <c r="E30" s="110">
        <v>102.3</v>
      </c>
      <c r="F30" s="110">
        <v>103.7</v>
      </c>
      <c r="G30" s="110">
        <v>103.7</v>
      </c>
      <c r="H30" s="110">
        <v>103.7</v>
      </c>
      <c r="I30" s="110">
        <v>103.7</v>
      </c>
      <c r="J30" s="110">
        <v>104.1</v>
      </c>
      <c r="K30" s="110">
        <v>104.1</v>
      </c>
      <c r="L30" s="8"/>
      <c r="M30" s="8"/>
      <c r="N30" s="8"/>
      <c r="O30" s="8"/>
      <c r="P30" s="8"/>
      <c r="Q30" s="8"/>
      <c r="R30" s="8"/>
      <c r="S30" s="8"/>
      <c r="T30" s="8"/>
      <c r="U30" s="11"/>
      <c r="V30" s="11"/>
    </row>
    <row r="31" spans="1:22" s="9" customFormat="1" ht="36">
      <c r="A31" s="59" t="s">
        <v>111</v>
      </c>
      <c r="B31" s="57" t="s">
        <v>40</v>
      </c>
      <c r="C31" s="58"/>
      <c r="D31" s="30"/>
      <c r="E31" s="110"/>
      <c r="F31" s="110"/>
      <c r="G31" s="110"/>
      <c r="H31" s="110"/>
      <c r="I31" s="110"/>
      <c r="J31" s="110"/>
      <c r="K31" s="110"/>
      <c r="L31" s="43"/>
      <c r="M31" s="117"/>
      <c r="N31" s="8"/>
      <c r="O31" s="8"/>
      <c r="P31" s="8"/>
      <c r="Q31" s="8"/>
      <c r="R31" s="8"/>
      <c r="S31" s="8"/>
      <c r="T31" s="8"/>
      <c r="U31" s="11"/>
      <c r="V31" s="11"/>
    </row>
    <row r="32" spans="1:22" s="9" customFormat="1" ht="15">
      <c r="A32" s="28" t="s">
        <v>16</v>
      </c>
      <c r="B32" s="57" t="s">
        <v>42</v>
      </c>
      <c r="C32" s="58"/>
      <c r="D32" s="30"/>
      <c r="E32" s="110"/>
      <c r="F32" s="110"/>
      <c r="G32" s="110"/>
      <c r="H32" s="110"/>
      <c r="I32" s="110"/>
      <c r="J32" s="110"/>
      <c r="K32" s="110"/>
      <c r="L32" s="43"/>
      <c r="M32" s="117"/>
      <c r="N32" s="8"/>
      <c r="O32" s="8"/>
      <c r="P32" s="8"/>
      <c r="Q32" s="8"/>
      <c r="R32" s="8"/>
      <c r="S32" s="8"/>
      <c r="T32" s="8"/>
      <c r="U32" s="11"/>
      <c r="V32" s="11"/>
    </row>
    <row r="33" spans="1:22" s="9" customFormat="1" ht="15">
      <c r="A33" s="28" t="s">
        <v>13</v>
      </c>
      <c r="B33" s="57" t="s">
        <v>42</v>
      </c>
      <c r="C33" s="58"/>
      <c r="D33" s="30"/>
      <c r="E33" s="110"/>
      <c r="F33" s="110"/>
      <c r="G33" s="110"/>
      <c r="H33" s="110"/>
      <c r="I33" s="110"/>
      <c r="J33" s="110"/>
      <c r="K33" s="110"/>
      <c r="L33" s="43"/>
      <c r="M33" s="117"/>
      <c r="N33" s="8"/>
      <c r="O33" s="8"/>
      <c r="P33" s="8"/>
      <c r="Q33" s="8"/>
      <c r="R33" s="8"/>
      <c r="S33" s="8"/>
      <c r="T33" s="8"/>
      <c r="U33" s="11"/>
      <c r="V33" s="11"/>
    </row>
    <row r="34" spans="1:22" s="9" customFormat="1" ht="36">
      <c r="A34" s="59" t="s">
        <v>110</v>
      </c>
      <c r="B34" s="57" t="s">
        <v>40</v>
      </c>
      <c r="C34" s="58"/>
      <c r="D34" s="30"/>
      <c r="E34" s="110"/>
      <c r="F34" s="110"/>
      <c r="G34" s="110"/>
      <c r="H34" s="110"/>
      <c r="I34" s="110"/>
      <c r="J34" s="110"/>
      <c r="K34" s="110"/>
      <c r="L34" s="43"/>
      <c r="M34" s="117"/>
      <c r="N34" s="8"/>
      <c r="O34" s="8"/>
      <c r="P34" s="8"/>
      <c r="Q34" s="8"/>
      <c r="R34" s="8"/>
      <c r="S34" s="8"/>
      <c r="T34" s="8"/>
      <c r="U34" s="11"/>
      <c r="V34" s="11"/>
    </row>
    <row r="35" spans="1:22" s="9" customFormat="1" ht="15">
      <c r="A35" s="28" t="s">
        <v>16</v>
      </c>
      <c r="B35" s="57" t="s">
        <v>42</v>
      </c>
      <c r="C35" s="58"/>
      <c r="D35" s="30"/>
      <c r="E35" s="110"/>
      <c r="F35" s="110"/>
      <c r="G35" s="110"/>
      <c r="H35" s="110"/>
      <c r="I35" s="110"/>
      <c r="J35" s="110"/>
      <c r="K35" s="110"/>
      <c r="L35" s="43"/>
      <c r="M35" s="117"/>
      <c r="N35" s="8"/>
      <c r="O35" s="8"/>
      <c r="P35" s="8"/>
      <c r="Q35" s="8"/>
      <c r="R35" s="8"/>
      <c r="S35" s="8"/>
      <c r="T35" s="8"/>
      <c r="U35" s="11"/>
      <c r="V35" s="11"/>
    </row>
    <row r="36" spans="1:22" s="9" customFormat="1" ht="15">
      <c r="A36" s="28" t="s">
        <v>13</v>
      </c>
      <c r="B36" s="57" t="s">
        <v>42</v>
      </c>
      <c r="C36" s="58"/>
      <c r="D36" s="30"/>
      <c r="E36" s="110"/>
      <c r="F36" s="110"/>
      <c r="G36" s="110"/>
      <c r="H36" s="110"/>
      <c r="I36" s="110"/>
      <c r="J36" s="110"/>
      <c r="K36" s="110"/>
      <c r="L36" s="43"/>
      <c r="M36" s="117"/>
      <c r="N36" s="8"/>
      <c r="O36" s="8"/>
      <c r="P36" s="8"/>
      <c r="Q36" s="8"/>
      <c r="R36" s="8"/>
      <c r="S36" s="8"/>
      <c r="T36" s="8"/>
      <c r="U36" s="11"/>
      <c r="V36" s="11"/>
    </row>
    <row r="37" spans="1:22" s="9" customFormat="1" ht="40.5" customHeight="1">
      <c r="A37" s="59" t="s">
        <v>109</v>
      </c>
      <c r="B37" s="57" t="s">
        <v>40</v>
      </c>
      <c r="C37" s="58"/>
      <c r="D37" s="30"/>
      <c r="E37" s="110"/>
      <c r="F37" s="110"/>
      <c r="G37" s="110"/>
      <c r="H37" s="110"/>
      <c r="I37" s="110"/>
      <c r="J37" s="110"/>
      <c r="K37" s="110"/>
      <c r="L37" s="43"/>
      <c r="M37" s="117"/>
      <c r="N37" s="8"/>
      <c r="O37" s="8"/>
      <c r="P37" s="8"/>
      <c r="Q37" s="8"/>
      <c r="R37" s="8"/>
      <c r="S37" s="8"/>
      <c r="T37" s="8"/>
      <c r="U37" s="11"/>
      <c r="V37" s="11"/>
    </row>
    <row r="38" spans="1:22" s="9" customFormat="1" ht="24" customHeight="1">
      <c r="A38" s="28" t="s">
        <v>16</v>
      </c>
      <c r="B38" s="57" t="s">
        <v>42</v>
      </c>
      <c r="C38" s="58"/>
      <c r="D38" s="30"/>
      <c r="E38" s="110"/>
      <c r="F38" s="110"/>
      <c r="G38" s="110"/>
      <c r="H38" s="110"/>
      <c r="I38" s="110"/>
      <c r="J38" s="110"/>
      <c r="K38" s="110"/>
      <c r="L38" s="43"/>
      <c r="M38" s="117"/>
      <c r="N38" s="8"/>
      <c r="O38" s="8"/>
      <c r="P38" s="8"/>
      <c r="Q38" s="8"/>
      <c r="R38" s="8"/>
      <c r="S38" s="8"/>
      <c r="T38" s="8"/>
      <c r="U38" s="11"/>
      <c r="V38" s="11"/>
    </row>
    <row r="39" spans="1:22" s="9" customFormat="1" ht="15">
      <c r="A39" s="28" t="s">
        <v>13</v>
      </c>
      <c r="B39" s="57" t="s">
        <v>42</v>
      </c>
      <c r="C39" s="58"/>
      <c r="D39" s="30"/>
      <c r="E39" s="110"/>
      <c r="F39" s="110"/>
      <c r="G39" s="110"/>
      <c r="H39" s="110"/>
      <c r="I39" s="110"/>
      <c r="J39" s="110"/>
      <c r="K39" s="110"/>
      <c r="L39" s="43"/>
      <c r="M39" s="117"/>
      <c r="N39" s="8"/>
      <c r="O39" s="8"/>
      <c r="P39" s="8"/>
      <c r="Q39" s="8"/>
      <c r="R39" s="8"/>
      <c r="S39" s="8"/>
      <c r="T39" s="8"/>
      <c r="U39" s="11"/>
      <c r="V39" s="11"/>
    </row>
    <row r="40" spans="1:22" s="9" customFormat="1" ht="36">
      <c r="A40" s="59" t="s">
        <v>108</v>
      </c>
      <c r="B40" s="57" t="s">
        <v>40</v>
      </c>
      <c r="C40" s="58"/>
      <c r="D40" s="30"/>
      <c r="E40" s="110"/>
      <c r="F40" s="110"/>
      <c r="G40" s="110"/>
      <c r="H40" s="110"/>
      <c r="I40" s="110"/>
      <c r="J40" s="110"/>
      <c r="K40" s="110"/>
      <c r="L40" s="43"/>
      <c r="M40" s="117"/>
      <c r="N40" s="8"/>
      <c r="O40" s="8"/>
      <c r="P40" s="8"/>
      <c r="Q40" s="8"/>
      <c r="R40" s="8"/>
      <c r="S40" s="8"/>
      <c r="T40" s="8"/>
      <c r="U40" s="11"/>
      <c r="V40" s="11"/>
    </row>
    <row r="41" spans="1:22" s="9" customFormat="1" ht="15">
      <c r="A41" s="28" t="s">
        <v>16</v>
      </c>
      <c r="B41" s="57" t="s">
        <v>42</v>
      </c>
      <c r="C41" s="58"/>
      <c r="D41" s="30"/>
      <c r="E41" s="110"/>
      <c r="F41" s="110"/>
      <c r="G41" s="110"/>
      <c r="H41" s="110"/>
      <c r="I41" s="110"/>
      <c r="J41" s="110"/>
      <c r="K41" s="110"/>
      <c r="L41" s="43"/>
      <c r="M41" s="117"/>
      <c r="N41" s="8"/>
      <c r="O41" s="8"/>
      <c r="P41" s="8"/>
      <c r="Q41" s="8"/>
      <c r="R41" s="8"/>
      <c r="S41" s="8"/>
      <c r="T41" s="8"/>
      <c r="U41" s="7"/>
      <c r="V41" s="11"/>
    </row>
    <row r="42" spans="1:22" s="9" customFormat="1" ht="15">
      <c r="A42" s="28" t="s">
        <v>13</v>
      </c>
      <c r="B42" s="57" t="s">
        <v>42</v>
      </c>
      <c r="C42" s="58"/>
      <c r="D42" s="30"/>
      <c r="E42" s="110"/>
      <c r="F42" s="110"/>
      <c r="G42" s="110"/>
      <c r="H42" s="110"/>
      <c r="I42" s="110"/>
      <c r="J42" s="110"/>
      <c r="K42" s="110"/>
      <c r="L42" s="43"/>
      <c r="M42" s="117"/>
      <c r="N42" s="8"/>
      <c r="O42" s="8"/>
      <c r="P42" s="8"/>
      <c r="Q42" s="8"/>
      <c r="R42" s="8"/>
      <c r="S42" s="8"/>
      <c r="T42" s="8"/>
      <c r="U42" s="7"/>
      <c r="V42" s="11"/>
    </row>
    <row r="43" spans="1:22" s="9" customFormat="1" ht="48">
      <c r="A43" s="59" t="s">
        <v>107</v>
      </c>
      <c r="B43" s="57" t="s">
        <v>40</v>
      </c>
      <c r="C43" s="112">
        <v>16197</v>
      </c>
      <c r="D43" s="112">
        <v>13605.4</v>
      </c>
      <c r="E43" s="112">
        <f>D43*E45%</f>
        <v>13863.902600000001</v>
      </c>
      <c r="F43" s="112">
        <f>E43*F45%</f>
        <v>14293.6835806</v>
      </c>
      <c r="G43" s="112">
        <f>E43*G45%</f>
        <v>14293.6835806</v>
      </c>
      <c r="H43" s="112">
        <f>F43*H45%</f>
        <v>14793.962505920999</v>
      </c>
      <c r="I43" s="112">
        <f>G43*I45%</f>
        <v>14793.962505920999</v>
      </c>
      <c r="J43" s="112">
        <f>H43*J45%</f>
        <v>15341.339118640075</v>
      </c>
      <c r="K43" s="112">
        <f>I43*K45%</f>
        <v>15341.339118640075</v>
      </c>
      <c r="L43" s="43"/>
      <c r="M43" s="117"/>
      <c r="N43" s="8"/>
      <c r="O43" s="8"/>
      <c r="P43" s="8"/>
      <c r="Q43" s="8"/>
      <c r="R43" s="8"/>
      <c r="S43" s="8"/>
      <c r="T43" s="8"/>
      <c r="U43" s="7"/>
      <c r="V43" s="11"/>
    </row>
    <row r="44" spans="1:22" s="9" customFormat="1" ht="15">
      <c r="A44" s="28" t="s">
        <v>16</v>
      </c>
      <c r="B44" s="57" t="s">
        <v>42</v>
      </c>
      <c r="C44" s="110">
        <v>112.4</v>
      </c>
      <c r="D44" s="110">
        <f>D43/C43*100/1.049</f>
        <v>80.075792260603521</v>
      </c>
      <c r="E44" s="110">
        <f t="shared" ref="E44:F44" si="3">E43/D43*100/1.049</f>
        <v>97.14013346043852</v>
      </c>
      <c r="F44" s="110">
        <f t="shared" si="3"/>
        <v>98.284080076263109</v>
      </c>
      <c r="G44" s="110">
        <f>G43/E43*100/1.049</f>
        <v>98.284080076263109</v>
      </c>
      <c r="H44" s="110">
        <f>H43/F43*100/1.049</f>
        <v>98.665395614871301</v>
      </c>
      <c r="I44" s="110">
        <f>I43/G43*100/1.049</f>
        <v>98.665395614871301</v>
      </c>
      <c r="J44" s="110">
        <f>J43/H43*100/1.049</f>
        <v>98.856053384175397</v>
      </c>
      <c r="K44" s="110">
        <f>K43/I43*100/1.049</f>
        <v>98.856053384175397</v>
      </c>
      <c r="L44" s="43"/>
      <c r="M44" s="118"/>
      <c r="N44" s="8"/>
      <c r="O44" s="8"/>
      <c r="P44" s="8"/>
      <c r="Q44" s="8"/>
      <c r="R44" s="8"/>
      <c r="S44" s="8"/>
      <c r="T44" s="8"/>
      <c r="U44" s="7"/>
      <c r="V44" s="11"/>
    </row>
    <row r="45" spans="1:22" s="9" customFormat="1" ht="15">
      <c r="A45" s="28" t="s">
        <v>13</v>
      </c>
      <c r="B45" s="57" t="s">
        <v>42</v>
      </c>
      <c r="C45" s="110">
        <v>102.2</v>
      </c>
      <c r="D45" s="110">
        <v>103.6</v>
      </c>
      <c r="E45" s="110">
        <v>101.9</v>
      </c>
      <c r="F45" s="110">
        <v>103.1</v>
      </c>
      <c r="G45" s="110">
        <v>103.1</v>
      </c>
      <c r="H45" s="110">
        <v>103.5</v>
      </c>
      <c r="I45" s="110">
        <v>103.5</v>
      </c>
      <c r="J45" s="110">
        <v>103.7</v>
      </c>
      <c r="K45" s="110">
        <v>103.7</v>
      </c>
      <c r="L45" s="43"/>
      <c r="M45" s="117"/>
      <c r="N45" s="8"/>
      <c r="O45" s="8"/>
      <c r="P45" s="8"/>
      <c r="Q45" s="8"/>
      <c r="R45" s="8"/>
      <c r="S45" s="8"/>
      <c r="T45" s="8"/>
      <c r="U45" s="7"/>
      <c r="V45" s="11"/>
    </row>
    <row r="46" spans="1:22" s="9" customFormat="1" ht="36">
      <c r="A46" s="59" t="s">
        <v>106</v>
      </c>
      <c r="B46" s="57" t="s">
        <v>40</v>
      </c>
      <c r="C46" s="58"/>
      <c r="D46" s="30"/>
      <c r="E46" s="110"/>
      <c r="F46" s="110"/>
      <c r="G46" s="110"/>
      <c r="H46" s="110"/>
      <c r="I46" s="110"/>
      <c r="J46" s="110"/>
      <c r="K46" s="110"/>
      <c r="L46" s="43"/>
      <c r="M46" s="117"/>
      <c r="N46" s="8"/>
      <c r="O46" s="8"/>
      <c r="P46" s="8"/>
      <c r="Q46" s="8"/>
      <c r="R46" s="8"/>
      <c r="S46" s="8"/>
      <c r="T46" s="8"/>
      <c r="U46" s="11"/>
      <c r="V46" s="11"/>
    </row>
    <row r="47" spans="1:22" s="9" customFormat="1" ht="15">
      <c r="A47" s="28" t="s">
        <v>16</v>
      </c>
      <c r="B47" s="57" t="s">
        <v>42</v>
      </c>
      <c r="C47" s="58"/>
      <c r="D47" s="30"/>
      <c r="E47" s="110"/>
      <c r="F47" s="110"/>
      <c r="G47" s="110"/>
      <c r="H47" s="110"/>
      <c r="I47" s="110"/>
      <c r="J47" s="110"/>
      <c r="K47" s="110"/>
      <c r="L47" s="43"/>
      <c r="M47" s="117"/>
      <c r="N47" s="8"/>
      <c r="O47" s="8"/>
      <c r="P47" s="8"/>
      <c r="Q47" s="8"/>
      <c r="R47" s="8"/>
      <c r="S47" s="8"/>
      <c r="T47" s="8"/>
      <c r="U47" s="11"/>
      <c r="V47" s="11"/>
    </row>
    <row r="48" spans="1:22" s="9" customFormat="1" ht="15">
      <c r="A48" s="28" t="s">
        <v>13</v>
      </c>
      <c r="B48" s="57" t="s">
        <v>42</v>
      </c>
      <c r="C48" s="58"/>
      <c r="D48" s="30"/>
      <c r="E48" s="110"/>
      <c r="F48" s="110"/>
      <c r="G48" s="110"/>
      <c r="H48" s="110"/>
      <c r="I48" s="110"/>
      <c r="J48" s="110"/>
      <c r="K48" s="110"/>
      <c r="L48" s="43"/>
      <c r="M48" s="117"/>
      <c r="N48" s="8"/>
      <c r="O48" s="8"/>
      <c r="P48" s="8"/>
      <c r="Q48" s="8"/>
      <c r="R48" s="8"/>
      <c r="S48" s="8"/>
      <c r="T48" s="8"/>
      <c r="U48" s="11"/>
      <c r="V48" s="11"/>
    </row>
    <row r="49" spans="1:22" s="9" customFormat="1" ht="36">
      <c r="A49" s="59" t="s">
        <v>105</v>
      </c>
      <c r="B49" s="57" t="s">
        <v>40</v>
      </c>
      <c r="C49" s="39"/>
      <c r="D49" s="31"/>
      <c r="E49" s="36"/>
      <c r="F49" s="36"/>
      <c r="G49" s="36"/>
      <c r="H49" s="36"/>
      <c r="I49" s="36"/>
      <c r="J49" s="36"/>
      <c r="K49" s="36"/>
      <c r="L49" s="43"/>
      <c r="M49" s="117"/>
      <c r="N49" s="8"/>
      <c r="O49" s="8"/>
      <c r="P49" s="8"/>
      <c r="Q49" s="8"/>
      <c r="R49" s="8"/>
      <c r="S49" s="8"/>
      <c r="T49" s="8"/>
      <c r="U49" s="11"/>
      <c r="V49" s="11"/>
    </row>
    <row r="50" spans="1:22" s="9" customFormat="1" ht="15">
      <c r="A50" s="28" t="s">
        <v>16</v>
      </c>
      <c r="B50" s="57" t="s">
        <v>42</v>
      </c>
      <c r="C50" s="39"/>
      <c r="D50" s="31"/>
      <c r="E50" s="36"/>
      <c r="F50" s="36"/>
      <c r="G50" s="36"/>
      <c r="H50" s="36"/>
      <c r="I50" s="36"/>
      <c r="J50" s="36"/>
      <c r="K50" s="36"/>
      <c r="L50" s="43"/>
      <c r="M50" s="117"/>
      <c r="N50" s="8"/>
      <c r="O50" s="8"/>
      <c r="P50" s="8"/>
      <c r="Q50" s="8"/>
      <c r="R50" s="8"/>
      <c r="S50" s="8"/>
      <c r="T50" s="8"/>
      <c r="U50" s="11"/>
      <c r="V50" s="11"/>
    </row>
    <row r="51" spans="1:22" s="9" customFormat="1" ht="15">
      <c r="A51" s="28" t="s">
        <v>13</v>
      </c>
      <c r="B51" s="57" t="s">
        <v>42</v>
      </c>
      <c r="C51" s="39"/>
      <c r="D51" s="31"/>
      <c r="E51" s="36"/>
      <c r="F51" s="36"/>
      <c r="G51" s="36"/>
      <c r="H51" s="36"/>
      <c r="I51" s="36"/>
      <c r="J51" s="36"/>
      <c r="K51" s="36"/>
      <c r="L51" s="43"/>
      <c r="M51" s="117"/>
      <c r="N51" s="8"/>
      <c r="O51" s="8"/>
      <c r="P51" s="8"/>
      <c r="Q51" s="8"/>
      <c r="R51" s="8"/>
      <c r="S51" s="8"/>
      <c r="T51" s="8"/>
      <c r="U51" s="11"/>
      <c r="V51" s="11"/>
    </row>
    <row r="52" spans="1:22" s="9" customFormat="1" ht="46.5" customHeight="1">
      <c r="A52" s="59" t="s">
        <v>104</v>
      </c>
      <c r="B52" s="57" t="s">
        <v>40</v>
      </c>
      <c r="C52" s="39"/>
      <c r="D52" s="31"/>
      <c r="E52" s="36"/>
      <c r="F52" s="36"/>
      <c r="G52" s="36"/>
      <c r="H52" s="36"/>
      <c r="I52" s="36"/>
      <c r="J52" s="36"/>
      <c r="K52" s="36"/>
      <c r="L52" s="43"/>
      <c r="M52" s="117"/>
      <c r="N52" s="8"/>
      <c r="O52" s="8"/>
      <c r="P52" s="8"/>
      <c r="Q52" s="8"/>
      <c r="R52" s="8"/>
      <c r="S52" s="8"/>
      <c r="T52" s="8"/>
      <c r="U52" s="7"/>
      <c r="V52" s="11"/>
    </row>
    <row r="53" spans="1:22" s="9" customFormat="1" ht="23.25" customHeight="1">
      <c r="A53" s="28" t="s">
        <v>16</v>
      </c>
      <c r="B53" s="57" t="s">
        <v>42</v>
      </c>
      <c r="C53" s="39"/>
      <c r="D53" s="31"/>
      <c r="E53" s="36"/>
      <c r="F53" s="36"/>
      <c r="G53" s="36"/>
      <c r="H53" s="36"/>
      <c r="I53" s="36"/>
      <c r="J53" s="36"/>
      <c r="K53" s="36"/>
      <c r="L53" s="43"/>
      <c r="M53" s="117"/>
      <c r="N53" s="8"/>
      <c r="O53" s="8"/>
      <c r="P53" s="8"/>
      <c r="Q53" s="8"/>
      <c r="R53" s="8"/>
      <c r="S53" s="8"/>
      <c r="T53" s="8"/>
      <c r="U53" s="11"/>
      <c r="V53" s="11"/>
    </row>
    <row r="54" spans="1:22" s="9" customFormat="1" ht="15">
      <c r="A54" s="28" t="s">
        <v>13</v>
      </c>
      <c r="B54" s="57" t="s">
        <v>42</v>
      </c>
      <c r="C54" s="39"/>
      <c r="D54" s="31"/>
      <c r="E54" s="36"/>
      <c r="F54" s="36"/>
      <c r="G54" s="36"/>
      <c r="H54" s="36"/>
      <c r="I54" s="36"/>
      <c r="J54" s="36"/>
      <c r="K54" s="36"/>
      <c r="L54" s="43"/>
      <c r="M54" s="118"/>
      <c r="N54" s="8"/>
      <c r="O54" s="8"/>
      <c r="P54" s="8"/>
      <c r="Q54" s="8"/>
      <c r="R54" s="8"/>
      <c r="S54" s="8"/>
      <c r="T54" s="8"/>
      <c r="U54" s="11"/>
      <c r="V54" s="11"/>
    </row>
    <row r="55" spans="1:22" s="9" customFormat="1" ht="36">
      <c r="A55" s="59" t="s">
        <v>103</v>
      </c>
      <c r="B55" s="57" t="s">
        <v>40</v>
      </c>
      <c r="C55" s="39"/>
      <c r="D55" s="31"/>
      <c r="E55" s="36"/>
      <c r="F55" s="36"/>
      <c r="G55" s="36"/>
      <c r="H55" s="36"/>
      <c r="I55" s="36"/>
      <c r="J55" s="36"/>
      <c r="K55" s="36"/>
      <c r="L55" s="43"/>
      <c r="M55" s="117"/>
      <c r="N55" s="8"/>
      <c r="O55" s="8"/>
      <c r="P55" s="8"/>
      <c r="Q55" s="8"/>
      <c r="R55" s="8"/>
      <c r="S55" s="8"/>
      <c r="T55" s="8"/>
      <c r="U55" s="11"/>
      <c r="V55" s="11"/>
    </row>
    <row r="56" spans="1:22" s="9" customFormat="1" ht="15">
      <c r="A56" s="28" t="s">
        <v>16</v>
      </c>
      <c r="B56" s="57" t="s">
        <v>42</v>
      </c>
      <c r="C56" s="39"/>
      <c r="D56" s="31"/>
      <c r="E56" s="36"/>
      <c r="F56" s="36"/>
      <c r="G56" s="36"/>
      <c r="H56" s="36"/>
      <c r="I56" s="36"/>
      <c r="J56" s="36"/>
      <c r="K56" s="36"/>
      <c r="L56" s="43"/>
      <c r="M56" s="117"/>
      <c r="N56" s="8"/>
      <c r="O56" s="8"/>
      <c r="P56" s="8"/>
      <c r="Q56" s="8"/>
      <c r="R56" s="8"/>
      <c r="S56" s="8"/>
      <c r="T56" s="8"/>
      <c r="U56" s="11"/>
      <c r="V56" s="11"/>
    </row>
    <row r="57" spans="1:22" s="9" customFormat="1" ht="15">
      <c r="A57" s="28" t="s">
        <v>13</v>
      </c>
      <c r="B57" s="57" t="s">
        <v>42</v>
      </c>
      <c r="C57" s="39"/>
      <c r="D57" s="31"/>
      <c r="E57" s="36"/>
      <c r="F57" s="36"/>
      <c r="G57" s="36"/>
      <c r="H57" s="36"/>
      <c r="I57" s="36"/>
      <c r="J57" s="36"/>
      <c r="K57" s="36"/>
      <c r="L57" s="43"/>
      <c r="M57" s="117"/>
      <c r="N57" s="8"/>
      <c r="O57" s="8"/>
      <c r="P57" s="8"/>
      <c r="Q57" s="8"/>
      <c r="R57" s="8"/>
      <c r="S57" s="8"/>
      <c r="T57" s="8"/>
      <c r="U57" s="11"/>
      <c r="V57" s="11"/>
    </row>
    <row r="58" spans="1:22" s="9" customFormat="1" ht="36">
      <c r="A58" s="59" t="s">
        <v>102</v>
      </c>
      <c r="B58" s="38" t="s">
        <v>40</v>
      </c>
      <c r="C58" s="39"/>
      <c r="D58" s="31"/>
      <c r="E58" s="36"/>
      <c r="F58" s="36"/>
      <c r="G58" s="36"/>
      <c r="H58" s="36"/>
      <c r="I58" s="36"/>
      <c r="J58" s="36"/>
      <c r="K58" s="36"/>
      <c r="L58" s="43"/>
      <c r="M58" s="117"/>
      <c r="N58" s="8"/>
      <c r="O58" s="8"/>
      <c r="P58" s="8"/>
      <c r="Q58" s="8"/>
      <c r="R58" s="8"/>
      <c r="S58" s="8"/>
      <c r="T58" s="8"/>
      <c r="U58" s="11"/>
      <c r="V58" s="11"/>
    </row>
    <row r="59" spans="1:22" s="9" customFormat="1" ht="15">
      <c r="A59" s="28" t="s">
        <v>16</v>
      </c>
      <c r="B59" s="38" t="s">
        <v>42</v>
      </c>
      <c r="C59" s="39"/>
      <c r="D59" s="31"/>
      <c r="E59" s="36"/>
      <c r="F59" s="36"/>
      <c r="G59" s="36"/>
      <c r="H59" s="36"/>
      <c r="I59" s="36"/>
      <c r="J59" s="36"/>
      <c r="K59" s="36"/>
      <c r="L59" s="43"/>
      <c r="M59" s="117"/>
      <c r="N59" s="8"/>
      <c r="O59" s="8"/>
      <c r="P59" s="8"/>
      <c r="Q59" s="8"/>
      <c r="R59" s="8"/>
      <c r="S59" s="8"/>
      <c r="T59" s="8"/>
      <c r="U59" s="11"/>
      <c r="V59" s="11"/>
    </row>
    <row r="60" spans="1:22" s="9" customFormat="1" ht="15">
      <c r="A60" s="28" t="s">
        <v>13</v>
      </c>
      <c r="B60" s="38" t="s">
        <v>42</v>
      </c>
      <c r="C60" s="39"/>
      <c r="D60" s="31"/>
      <c r="E60" s="36"/>
      <c r="F60" s="36"/>
      <c r="G60" s="36"/>
      <c r="H60" s="36"/>
      <c r="I60" s="36"/>
      <c r="J60" s="36"/>
      <c r="K60" s="36"/>
      <c r="L60" s="43"/>
      <c r="M60" s="118"/>
      <c r="N60" s="8"/>
      <c r="O60" s="8"/>
      <c r="P60" s="8"/>
      <c r="Q60" s="8"/>
      <c r="R60" s="8"/>
      <c r="S60" s="8"/>
      <c r="T60" s="8"/>
      <c r="U60" s="11"/>
      <c r="V60" s="11"/>
    </row>
    <row r="61" spans="1:22" s="9" customFormat="1" ht="36">
      <c r="A61" s="59" t="s">
        <v>101</v>
      </c>
      <c r="B61" s="38" t="s">
        <v>32</v>
      </c>
      <c r="C61" s="39"/>
      <c r="D61" s="31"/>
      <c r="E61" s="36"/>
      <c r="F61" s="36"/>
      <c r="G61" s="36"/>
      <c r="H61" s="36"/>
      <c r="I61" s="36"/>
      <c r="J61" s="36"/>
      <c r="K61" s="36"/>
      <c r="L61" s="43"/>
      <c r="M61" s="117"/>
      <c r="N61" s="8"/>
      <c r="O61" s="8"/>
      <c r="P61" s="8"/>
      <c r="Q61" s="8"/>
      <c r="R61" s="8"/>
      <c r="S61" s="8"/>
      <c r="T61" s="8"/>
      <c r="U61" s="11"/>
      <c r="V61" s="11"/>
    </row>
    <row r="62" spans="1:22" s="9" customFormat="1" ht="18" customHeight="1">
      <c r="A62" s="28" t="s">
        <v>16</v>
      </c>
      <c r="B62" s="38" t="s">
        <v>42</v>
      </c>
      <c r="C62" s="39"/>
      <c r="D62" s="31"/>
      <c r="E62" s="36"/>
      <c r="F62" s="36"/>
      <c r="G62" s="36"/>
      <c r="H62" s="36"/>
      <c r="I62" s="36"/>
      <c r="J62" s="36"/>
      <c r="K62" s="36"/>
      <c r="L62" s="43"/>
      <c r="M62" s="117"/>
      <c r="N62" s="8"/>
      <c r="O62" s="8"/>
      <c r="P62" s="8"/>
      <c r="Q62" s="8"/>
      <c r="R62" s="8"/>
      <c r="S62" s="8"/>
      <c r="T62" s="8"/>
      <c r="U62" s="11"/>
      <c r="V62" s="11"/>
    </row>
    <row r="63" spans="1:22" s="9" customFormat="1" ht="15" customHeight="1">
      <c r="A63" s="28" t="s">
        <v>13</v>
      </c>
      <c r="B63" s="38" t="s">
        <v>42</v>
      </c>
      <c r="C63" s="39"/>
      <c r="D63" s="31"/>
      <c r="E63" s="36"/>
      <c r="F63" s="36"/>
      <c r="G63" s="36"/>
      <c r="H63" s="36"/>
      <c r="I63" s="36"/>
      <c r="J63" s="36"/>
      <c r="K63" s="36"/>
      <c r="L63" s="43"/>
      <c r="M63" s="117"/>
      <c r="N63" s="8"/>
      <c r="O63" s="8"/>
      <c r="P63" s="8"/>
      <c r="Q63" s="8"/>
      <c r="R63" s="8"/>
      <c r="S63" s="8"/>
      <c r="T63" s="8"/>
      <c r="U63" s="11"/>
      <c r="V63" s="11"/>
    </row>
    <row r="64" spans="1:22" s="9" customFormat="1" ht="52.5" customHeight="1">
      <c r="A64" s="37" t="s">
        <v>113</v>
      </c>
      <c r="B64" s="38" t="s">
        <v>40</v>
      </c>
      <c r="C64" s="39"/>
      <c r="D64" s="31"/>
      <c r="E64" s="36"/>
      <c r="F64" s="36"/>
      <c r="G64" s="36"/>
      <c r="H64" s="36"/>
      <c r="I64" s="36"/>
      <c r="J64" s="36"/>
      <c r="K64" s="36"/>
      <c r="L64" s="43"/>
      <c r="M64" s="118"/>
      <c r="N64" s="8"/>
      <c r="O64" s="8"/>
      <c r="P64" s="8"/>
      <c r="Q64" s="8"/>
      <c r="R64" s="8"/>
      <c r="S64" s="8"/>
      <c r="T64" s="8"/>
      <c r="U64" s="11"/>
      <c r="V64" s="11"/>
    </row>
    <row r="65" spans="1:22" s="9" customFormat="1" ht="15.75" customHeight="1">
      <c r="A65" s="33" t="s">
        <v>16</v>
      </c>
      <c r="B65" s="38" t="s">
        <v>42</v>
      </c>
      <c r="C65" s="39"/>
      <c r="D65" s="31"/>
      <c r="E65" s="36"/>
      <c r="F65" s="36"/>
      <c r="G65" s="36"/>
      <c r="H65" s="36"/>
      <c r="I65" s="36"/>
      <c r="J65" s="36"/>
      <c r="K65" s="36"/>
      <c r="L65" s="43"/>
      <c r="M65" s="117"/>
      <c r="N65" s="8"/>
      <c r="O65" s="8"/>
      <c r="P65" s="8"/>
      <c r="Q65" s="8"/>
      <c r="R65" s="8"/>
      <c r="S65" s="8"/>
      <c r="T65" s="8"/>
      <c r="U65" s="11"/>
      <c r="V65" s="11"/>
    </row>
    <row r="66" spans="1:22" s="9" customFormat="1" ht="18" customHeight="1">
      <c r="A66" s="33" t="s">
        <v>13</v>
      </c>
      <c r="B66" s="38" t="s">
        <v>42</v>
      </c>
      <c r="C66" s="39"/>
      <c r="D66" s="31"/>
      <c r="E66" s="36"/>
      <c r="F66" s="36"/>
      <c r="G66" s="36"/>
      <c r="H66" s="36"/>
      <c r="I66" s="36"/>
      <c r="J66" s="36"/>
      <c r="K66" s="36"/>
      <c r="L66" s="43"/>
      <c r="M66" s="117"/>
      <c r="N66" s="8"/>
      <c r="O66" s="8"/>
      <c r="P66" s="8"/>
      <c r="Q66" s="8"/>
      <c r="R66" s="8"/>
      <c r="S66" s="8"/>
      <c r="T66" s="8"/>
      <c r="U66" s="11"/>
      <c r="V66" s="11"/>
    </row>
    <row r="67" spans="1:22" ht="45.75" customHeight="1">
      <c r="A67" s="37" t="s">
        <v>114</v>
      </c>
      <c r="B67" s="38" t="s">
        <v>40</v>
      </c>
      <c r="C67" s="36"/>
      <c r="D67" s="32"/>
      <c r="E67" s="32"/>
      <c r="F67" s="32"/>
      <c r="G67" s="32"/>
      <c r="H67" s="32"/>
      <c r="I67" s="32"/>
      <c r="J67" s="32"/>
      <c r="K67" s="32"/>
      <c r="L67" s="43"/>
      <c r="M67" s="117"/>
    </row>
    <row r="68" spans="1:22" ht="19.5" customHeight="1">
      <c r="A68" s="33" t="s">
        <v>16</v>
      </c>
      <c r="B68" s="38" t="s">
        <v>42</v>
      </c>
      <c r="C68" s="36"/>
      <c r="D68" s="32"/>
      <c r="E68" s="32"/>
      <c r="F68" s="32"/>
      <c r="G68" s="32"/>
      <c r="H68" s="32"/>
      <c r="I68" s="32"/>
      <c r="J68" s="32"/>
      <c r="K68" s="32"/>
      <c r="L68" s="43"/>
      <c r="M68" s="117"/>
    </row>
    <row r="69" spans="1:22" ht="18.75" customHeight="1">
      <c r="A69" s="33" t="s">
        <v>13</v>
      </c>
      <c r="B69" s="38" t="s">
        <v>42</v>
      </c>
      <c r="C69" s="36"/>
      <c r="D69" s="32"/>
      <c r="E69" s="32"/>
      <c r="F69" s="32"/>
      <c r="G69" s="32"/>
      <c r="H69" s="32"/>
      <c r="I69" s="32"/>
      <c r="J69" s="32"/>
      <c r="K69" s="32"/>
      <c r="L69" s="43"/>
      <c r="M69" s="117"/>
    </row>
    <row r="70" spans="1:22" s="2" customFormat="1" ht="46.5" customHeight="1">
      <c r="A70" s="37" t="s">
        <v>115</v>
      </c>
      <c r="B70" s="38" t="s">
        <v>40</v>
      </c>
      <c r="C70" s="39"/>
      <c r="D70" s="32"/>
      <c r="E70" s="32"/>
      <c r="F70" s="32"/>
      <c r="G70" s="32"/>
      <c r="H70" s="32"/>
      <c r="I70" s="32"/>
      <c r="J70" s="32"/>
      <c r="K70" s="32"/>
      <c r="L70" s="43"/>
      <c r="M70" s="117"/>
      <c r="N70" s="5"/>
      <c r="O70" s="5"/>
      <c r="P70" s="5"/>
      <c r="Q70" s="5"/>
      <c r="R70" s="5"/>
      <c r="S70" s="5"/>
      <c r="T70" s="5"/>
      <c r="U70" s="5"/>
      <c r="V70" s="5"/>
    </row>
    <row r="71" spans="1:22" s="3" customFormat="1" ht="17.25" customHeight="1">
      <c r="A71" s="33" t="s">
        <v>16</v>
      </c>
      <c r="B71" s="38" t="s">
        <v>42</v>
      </c>
      <c r="C71" s="36"/>
      <c r="D71" s="32"/>
      <c r="E71" s="32"/>
      <c r="F71" s="32"/>
      <c r="G71" s="32"/>
      <c r="H71" s="32"/>
      <c r="I71" s="32"/>
      <c r="J71" s="32"/>
      <c r="K71" s="32"/>
      <c r="L71" s="43"/>
      <c r="M71" s="117"/>
      <c r="N71" s="6"/>
      <c r="O71" s="6"/>
      <c r="P71" s="6"/>
      <c r="Q71" s="6"/>
      <c r="R71" s="6"/>
      <c r="S71" s="6"/>
      <c r="T71" s="6"/>
      <c r="U71" s="6"/>
      <c r="V71" s="6"/>
    </row>
    <row r="72" spans="1:22" s="3" customFormat="1">
      <c r="A72" s="33" t="s">
        <v>13</v>
      </c>
      <c r="B72" s="38" t="s">
        <v>42</v>
      </c>
      <c r="C72" s="36"/>
      <c r="D72" s="32"/>
      <c r="E72" s="32"/>
      <c r="F72" s="32"/>
      <c r="G72" s="32"/>
      <c r="H72" s="32"/>
      <c r="I72" s="32"/>
      <c r="J72" s="32"/>
      <c r="K72" s="32"/>
      <c r="L72" s="19"/>
      <c r="M72" s="19"/>
      <c r="N72" s="6"/>
      <c r="O72" s="6"/>
      <c r="P72" s="6"/>
      <c r="Q72" s="6"/>
      <c r="R72" s="6"/>
      <c r="S72" s="6"/>
      <c r="T72" s="6"/>
      <c r="U72" s="6"/>
      <c r="V72" s="6"/>
    </row>
    <row r="73" spans="1:22" s="3" customFormat="1" ht="36">
      <c r="A73" s="37" t="s">
        <v>116</v>
      </c>
      <c r="B73" s="38" t="s">
        <v>40</v>
      </c>
      <c r="C73" s="36"/>
      <c r="D73" s="32"/>
      <c r="E73" s="32"/>
      <c r="F73" s="32"/>
      <c r="G73" s="32"/>
      <c r="H73" s="32"/>
      <c r="I73" s="32"/>
      <c r="J73" s="32"/>
      <c r="K73" s="32"/>
      <c r="L73" s="19"/>
      <c r="M73" s="19"/>
      <c r="N73" s="6"/>
      <c r="O73" s="6"/>
      <c r="P73" s="6"/>
      <c r="Q73" s="6"/>
      <c r="R73" s="6"/>
      <c r="S73" s="6"/>
      <c r="T73" s="6"/>
      <c r="U73" s="6"/>
      <c r="V73" s="6"/>
    </row>
    <row r="74" spans="1:22" s="3" customFormat="1" ht="16.5" customHeight="1">
      <c r="A74" s="33" t="s">
        <v>16</v>
      </c>
      <c r="B74" s="38" t="s">
        <v>42</v>
      </c>
      <c r="C74" s="36"/>
      <c r="D74" s="32"/>
      <c r="E74" s="32"/>
      <c r="F74" s="32"/>
      <c r="G74" s="32"/>
      <c r="H74" s="32"/>
      <c r="I74" s="32"/>
      <c r="J74" s="32"/>
      <c r="K74" s="32"/>
      <c r="L74" s="19"/>
      <c r="M74" s="19"/>
      <c r="N74" s="6"/>
      <c r="O74" s="6"/>
      <c r="P74" s="6"/>
      <c r="Q74" s="6"/>
      <c r="R74" s="6"/>
      <c r="S74" s="6"/>
      <c r="T74" s="6"/>
      <c r="U74" s="6"/>
      <c r="V74" s="6"/>
    </row>
    <row r="75" spans="1:22" s="3" customFormat="1" ht="16.5" customHeight="1">
      <c r="A75" s="33" t="s">
        <v>13</v>
      </c>
      <c r="B75" s="38" t="s">
        <v>42</v>
      </c>
      <c r="C75" s="36"/>
      <c r="D75" s="32"/>
      <c r="E75" s="32"/>
      <c r="F75" s="32"/>
      <c r="G75" s="32"/>
      <c r="H75" s="32"/>
      <c r="I75" s="32"/>
      <c r="J75" s="32"/>
      <c r="K75" s="32"/>
      <c r="L75" s="19"/>
      <c r="M75" s="19"/>
      <c r="N75" s="6"/>
      <c r="O75" s="6"/>
      <c r="P75" s="6"/>
      <c r="Q75" s="6"/>
      <c r="R75" s="6"/>
      <c r="S75" s="6"/>
      <c r="T75" s="6"/>
      <c r="U75" s="6"/>
      <c r="V75" s="6"/>
    </row>
    <row r="76" spans="1:22" s="3" customFormat="1" ht="36">
      <c r="A76" s="37" t="s">
        <v>117</v>
      </c>
      <c r="B76" s="57" t="s">
        <v>40</v>
      </c>
      <c r="C76" s="36"/>
      <c r="D76" s="32"/>
      <c r="E76" s="32"/>
      <c r="F76" s="32"/>
      <c r="G76" s="32"/>
      <c r="H76" s="32"/>
      <c r="I76" s="32"/>
      <c r="J76" s="32"/>
      <c r="K76" s="32"/>
      <c r="L76" s="19"/>
      <c r="M76" s="19"/>
      <c r="N76" s="6"/>
      <c r="O76" s="6"/>
      <c r="P76" s="6"/>
      <c r="Q76" s="6"/>
      <c r="R76" s="6"/>
      <c r="S76" s="6"/>
      <c r="T76" s="6"/>
      <c r="U76" s="6"/>
      <c r="V76" s="6"/>
    </row>
    <row r="77" spans="1:22" s="3" customFormat="1">
      <c r="A77" s="33" t="s">
        <v>16</v>
      </c>
      <c r="B77" s="57" t="s">
        <v>42</v>
      </c>
      <c r="C77" s="36"/>
      <c r="D77" s="32"/>
      <c r="E77" s="32"/>
      <c r="F77" s="32"/>
      <c r="G77" s="32"/>
      <c r="H77" s="32"/>
      <c r="I77" s="32"/>
      <c r="J77" s="32"/>
      <c r="K77" s="32"/>
      <c r="L77" s="19"/>
      <c r="M77" s="19"/>
      <c r="N77" s="6"/>
      <c r="O77" s="6"/>
      <c r="P77" s="6"/>
      <c r="Q77" s="6"/>
      <c r="R77" s="6"/>
      <c r="S77" s="6"/>
      <c r="T77" s="6"/>
      <c r="U77" s="6"/>
      <c r="V77" s="6"/>
    </row>
    <row r="78" spans="1:22" s="3" customFormat="1">
      <c r="A78" s="33" t="s">
        <v>13</v>
      </c>
      <c r="B78" s="57" t="s">
        <v>42</v>
      </c>
      <c r="C78" s="36"/>
      <c r="D78" s="32"/>
      <c r="E78" s="32"/>
      <c r="F78" s="32"/>
      <c r="G78" s="32"/>
      <c r="H78" s="32"/>
      <c r="I78" s="32"/>
      <c r="J78" s="32"/>
      <c r="K78" s="32"/>
      <c r="L78" s="19"/>
      <c r="M78" s="19"/>
      <c r="N78" s="6"/>
      <c r="O78" s="6"/>
      <c r="P78" s="6"/>
      <c r="Q78" s="6"/>
      <c r="R78" s="6"/>
      <c r="S78" s="6"/>
      <c r="T78" s="6"/>
      <c r="U78" s="6"/>
      <c r="V78" s="6"/>
    </row>
    <row r="79" spans="1:22" s="3" customFormat="1" ht="36">
      <c r="A79" s="37" t="s">
        <v>118</v>
      </c>
      <c r="B79" s="57" t="s">
        <v>40</v>
      </c>
      <c r="C79" s="36"/>
      <c r="D79" s="32"/>
      <c r="E79" s="32"/>
      <c r="F79" s="32"/>
      <c r="G79" s="32"/>
      <c r="H79" s="32"/>
      <c r="I79" s="32"/>
      <c r="J79" s="32"/>
      <c r="K79" s="32"/>
      <c r="L79" s="19"/>
      <c r="M79" s="19"/>
      <c r="N79" s="6"/>
      <c r="O79" s="6"/>
      <c r="P79" s="6"/>
      <c r="Q79" s="6"/>
      <c r="R79" s="6"/>
      <c r="S79" s="6"/>
      <c r="T79" s="6"/>
      <c r="U79" s="6"/>
      <c r="V79" s="6"/>
    </row>
    <row r="80" spans="1:22" s="3" customFormat="1">
      <c r="A80" s="33" t="s">
        <v>16</v>
      </c>
      <c r="B80" s="57" t="s">
        <v>42</v>
      </c>
      <c r="C80" s="36"/>
      <c r="D80" s="32"/>
      <c r="E80" s="32"/>
      <c r="F80" s="32"/>
      <c r="G80" s="32"/>
      <c r="H80" s="32"/>
      <c r="I80" s="32"/>
      <c r="J80" s="32"/>
      <c r="K80" s="32"/>
      <c r="L80" s="19"/>
      <c r="M80" s="19"/>
      <c r="N80" s="6"/>
      <c r="O80" s="6"/>
      <c r="P80" s="6"/>
      <c r="Q80" s="6"/>
      <c r="R80" s="6"/>
      <c r="S80" s="6"/>
      <c r="T80" s="6"/>
      <c r="U80" s="6"/>
      <c r="V80" s="6"/>
    </row>
    <row r="81" spans="1:22" s="3" customFormat="1">
      <c r="A81" s="33" t="s">
        <v>13</v>
      </c>
      <c r="B81" s="57" t="s">
        <v>42</v>
      </c>
      <c r="C81" s="36"/>
      <c r="D81" s="32"/>
      <c r="E81" s="32"/>
      <c r="F81" s="32"/>
      <c r="G81" s="32"/>
      <c r="H81" s="32"/>
      <c r="I81" s="32"/>
      <c r="J81" s="32"/>
      <c r="K81" s="32"/>
      <c r="L81" s="19"/>
      <c r="M81" s="19"/>
      <c r="N81" s="6"/>
      <c r="O81" s="6"/>
      <c r="P81" s="6"/>
      <c r="Q81" s="6"/>
      <c r="R81" s="6"/>
      <c r="S81" s="6"/>
      <c r="T81" s="6"/>
      <c r="U81" s="6"/>
      <c r="V81" s="6"/>
    </row>
    <row r="82" spans="1:22" s="3" customFormat="1" ht="36">
      <c r="A82" s="37" t="s">
        <v>119</v>
      </c>
      <c r="B82" s="57" t="s">
        <v>40</v>
      </c>
      <c r="C82" s="36"/>
      <c r="D82" s="32"/>
      <c r="E82" s="32"/>
      <c r="F82" s="32"/>
      <c r="G82" s="32"/>
      <c r="H82" s="32"/>
      <c r="I82" s="32"/>
      <c r="J82" s="32"/>
      <c r="K82" s="32"/>
      <c r="L82" s="19"/>
      <c r="M82" s="19"/>
      <c r="N82" s="6"/>
      <c r="O82" s="6"/>
      <c r="P82" s="6"/>
      <c r="Q82" s="6"/>
      <c r="R82" s="6"/>
      <c r="S82" s="6"/>
      <c r="T82" s="6"/>
      <c r="U82" s="6"/>
      <c r="V82" s="6"/>
    </row>
    <row r="83" spans="1:22" s="3" customFormat="1">
      <c r="A83" s="33" t="s">
        <v>16</v>
      </c>
      <c r="B83" s="57" t="s">
        <v>42</v>
      </c>
      <c r="C83" s="36"/>
      <c r="D83" s="32"/>
      <c r="E83" s="32"/>
      <c r="F83" s="32"/>
      <c r="G83" s="32"/>
      <c r="H83" s="32"/>
      <c r="I83" s="32"/>
      <c r="J83" s="32"/>
      <c r="K83" s="32"/>
      <c r="L83" s="19"/>
      <c r="M83" s="19"/>
      <c r="N83" s="6"/>
      <c r="O83" s="6"/>
      <c r="P83" s="6"/>
      <c r="Q83" s="6"/>
      <c r="R83" s="6"/>
      <c r="S83" s="6"/>
      <c r="T83" s="6"/>
      <c r="U83" s="6"/>
      <c r="V83" s="6"/>
    </row>
    <row r="84" spans="1:22" s="3" customFormat="1">
      <c r="A84" s="33" t="s">
        <v>13</v>
      </c>
      <c r="B84" s="57" t="s">
        <v>42</v>
      </c>
      <c r="C84" s="36"/>
      <c r="D84" s="32"/>
      <c r="E84" s="32"/>
      <c r="F84" s="32"/>
      <c r="G84" s="32"/>
      <c r="H84" s="32"/>
      <c r="I84" s="32"/>
      <c r="J84" s="32"/>
      <c r="K84" s="32"/>
      <c r="L84" s="19"/>
      <c r="M84" s="19"/>
      <c r="N84" s="6"/>
      <c r="O84" s="6"/>
      <c r="P84" s="6"/>
      <c r="Q84" s="6"/>
      <c r="R84" s="6"/>
      <c r="S84" s="6"/>
      <c r="T84" s="6"/>
      <c r="U84" s="6"/>
      <c r="V84" s="6"/>
    </row>
    <row r="85" spans="1:22" s="3" customFormat="1" ht="36">
      <c r="A85" s="37" t="s">
        <v>120</v>
      </c>
      <c r="B85" s="57" t="s">
        <v>40</v>
      </c>
      <c r="C85" s="36"/>
      <c r="D85" s="32"/>
      <c r="E85" s="32"/>
      <c r="F85" s="32"/>
      <c r="G85" s="32"/>
      <c r="H85" s="32"/>
      <c r="I85" s="32"/>
      <c r="J85" s="32"/>
      <c r="K85" s="32"/>
      <c r="L85" s="19"/>
      <c r="M85" s="19"/>
      <c r="N85" s="6"/>
      <c r="O85" s="6"/>
      <c r="P85" s="6"/>
      <c r="Q85" s="6"/>
      <c r="R85" s="6"/>
      <c r="S85" s="6"/>
      <c r="T85" s="6"/>
      <c r="U85" s="6"/>
      <c r="V85" s="6"/>
    </row>
    <row r="86" spans="1:22" s="3" customFormat="1">
      <c r="A86" s="33" t="s">
        <v>16</v>
      </c>
      <c r="B86" s="57" t="s">
        <v>42</v>
      </c>
      <c r="C86" s="36"/>
      <c r="D86" s="32"/>
      <c r="E86" s="32"/>
      <c r="F86" s="32"/>
      <c r="G86" s="32"/>
      <c r="H86" s="32"/>
      <c r="I86" s="32"/>
      <c r="J86" s="32"/>
      <c r="K86" s="32"/>
      <c r="L86" s="19"/>
      <c r="M86" s="19"/>
      <c r="N86" s="6"/>
      <c r="O86" s="6"/>
      <c r="P86" s="6"/>
      <c r="Q86" s="6"/>
      <c r="R86" s="6"/>
      <c r="S86" s="6"/>
      <c r="T86" s="6"/>
      <c r="U86" s="6"/>
      <c r="V86" s="6"/>
    </row>
    <row r="87" spans="1:22" s="3" customFormat="1">
      <c r="A87" s="33" t="s">
        <v>13</v>
      </c>
      <c r="B87" s="57" t="s">
        <v>42</v>
      </c>
      <c r="C87" s="36"/>
      <c r="D87" s="32"/>
      <c r="E87" s="32"/>
      <c r="F87" s="32"/>
      <c r="G87" s="32"/>
      <c r="H87" s="32"/>
      <c r="I87" s="32"/>
      <c r="J87" s="32"/>
      <c r="K87" s="32"/>
      <c r="L87" s="19"/>
      <c r="M87" s="19"/>
      <c r="N87" s="6"/>
      <c r="O87" s="6"/>
      <c r="P87" s="6"/>
      <c r="Q87" s="6"/>
      <c r="R87" s="6"/>
      <c r="S87" s="6"/>
      <c r="T87" s="6"/>
      <c r="U87" s="6"/>
      <c r="V87" s="6"/>
    </row>
    <row r="88" spans="1:22" s="3" customFormat="1" ht="24">
      <c r="A88" s="37" t="s">
        <v>121</v>
      </c>
      <c r="B88" s="57" t="s">
        <v>40</v>
      </c>
      <c r="C88" s="36"/>
      <c r="D88" s="32"/>
      <c r="E88" s="32"/>
      <c r="F88" s="32"/>
      <c r="G88" s="32"/>
      <c r="H88" s="32"/>
      <c r="I88" s="32"/>
      <c r="J88" s="32"/>
      <c r="K88" s="32"/>
      <c r="L88" s="19"/>
      <c r="M88" s="19"/>
      <c r="N88" s="6"/>
      <c r="O88" s="6"/>
      <c r="P88" s="6"/>
      <c r="Q88" s="6"/>
      <c r="R88" s="6"/>
      <c r="S88" s="6"/>
      <c r="T88" s="6"/>
      <c r="U88" s="6"/>
      <c r="V88" s="6"/>
    </row>
    <row r="89" spans="1:22" s="3" customFormat="1">
      <c r="A89" s="33" t="s">
        <v>16</v>
      </c>
      <c r="B89" s="57" t="s">
        <v>42</v>
      </c>
      <c r="C89" s="36"/>
      <c r="D89" s="32"/>
      <c r="E89" s="32"/>
      <c r="F89" s="32"/>
      <c r="G89" s="32"/>
      <c r="H89" s="32"/>
      <c r="I89" s="32"/>
      <c r="J89" s="32"/>
      <c r="K89" s="32"/>
      <c r="L89" s="19"/>
      <c r="M89" s="19"/>
      <c r="N89" s="6"/>
      <c r="O89" s="6"/>
      <c r="P89" s="6"/>
      <c r="Q89" s="6"/>
      <c r="R89" s="6"/>
      <c r="S89" s="6"/>
      <c r="T89" s="6"/>
      <c r="U89" s="6"/>
      <c r="V89" s="6"/>
    </row>
    <row r="90" spans="1:22" s="3" customFormat="1">
      <c r="A90" s="33" t="s">
        <v>13</v>
      </c>
      <c r="B90" s="57" t="s">
        <v>42</v>
      </c>
      <c r="C90" s="36"/>
      <c r="D90" s="32"/>
      <c r="E90" s="32"/>
      <c r="F90" s="32"/>
      <c r="G90" s="32"/>
      <c r="H90" s="32"/>
      <c r="I90" s="32"/>
      <c r="J90" s="32"/>
      <c r="K90" s="32"/>
      <c r="L90" s="19"/>
      <c r="M90" s="19"/>
      <c r="N90" s="6"/>
      <c r="O90" s="6"/>
      <c r="P90" s="6"/>
      <c r="Q90" s="6"/>
      <c r="R90" s="6"/>
      <c r="S90" s="6"/>
      <c r="T90" s="6"/>
      <c r="U90" s="6"/>
      <c r="V90" s="6"/>
    </row>
    <row r="91" spans="1:22" s="3" customFormat="1" ht="36">
      <c r="A91" s="37" t="s">
        <v>122</v>
      </c>
      <c r="B91" s="57" t="s">
        <v>40</v>
      </c>
      <c r="C91" s="36"/>
      <c r="D91" s="32"/>
      <c r="E91" s="32"/>
      <c r="F91" s="32"/>
      <c r="G91" s="32"/>
      <c r="H91" s="32"/>
      <c r="I91" s="32"/>
      <c r="J91" s="32"/>
      <c r="K91" s="32"/>
      <c r="L91" s="19"/>
      <c r="M91" s="19"/>
      <c r="N91" s="6"/>
      <c r="O91" s="6"/>
      <c r="P91" s="6"/>
      <c r="Q91" s="6"/>
      <c r="R91" s="6"/>
      <c r="S91" s="6"/>
      <c r="T91" s="6"/>
      <c r="U91" s="6"/>
      <c r="V91" s="6"/>
    </row>
    <row r="92" spans="1:22" s="3" customFormat="1">
      <c r="A92" s="33" t="s">
        <v>16</v>
      </c>
      <c r="B92" s="57" t="s">
        <v>42</v>
      </c>
      <c r="C92" s="36"/>
      <c r="D92" s="32"/>
      <c r="E92" s="32"/>
      <c r="F92" s="32"/>
      <c r="G92" s="32"/>
      <c r="H92" s="32"/>
      <c r="I92" s="32"/>
      <c r="J92" s="32"/>
      <c r="K92" s="32"/>
      <c r="L92" s="19"/>
      <c r="M92" s="19"/>
      <c r="N92" s="6"/>
      <c r="O92" s="6"/>
      <c r="P92" s="6"/>
      <c r="Q92" s="6"/>
      <c r="R92" s="6"/>
      <c r="S92" s="6"/>
      <c r="T92" s="6"/>
      <c r="U92" s="6"/>
      <c r="V92" s="6"/>
    </row>
    <row r="93" spans="1:22" s="3" customFormat="1">
      <c r="A93" s="33" t="s">
        <v>13</v>
      </c>
      <c r="B93" s="57" t="s">
        <v>42</v>
      </c>
      <c r="C93" s="36"/>
      <c r="D93" s="32"/>
      <c r="E93" s="32"/>
      <c r="F93" s="32"/>
      <c r="G93" s="32"/>
      <c r="H93" s="32"/>
      <c r="I93" s="32"/>
      <c r="J93" s="32"/>
      <c r="K93" s="32"/>
      <c r="L93" s="19"/>
      <c r="M93" s="19"/>
      <c r="N93" s="6"/>
      <c r="O93" s="6"/>
      <c r="P93" s="6"/>
      <c r="Q93" s="6"/>
      <c r="R93" s="6"/>
      <c r="S93" s="6"/>
      <c r="T93" s="6"/>
      <c r="U93" s="6"/>
      <c r="V93" s="6"/>
    </row>
    <row r="94" spans="1:22" s="3" customFormat="1" ht="36">
      <c r="A94" s="34" t="s">
        <v>153</v>
      </c>
      <c r="B94" s="57" t="s">
        <v>40</v>
      </c>
      <c r="C94" s="63">
        <v>145.5</v>
      </c>
      <c r="D94" s="63">
        <v>14.5</v>
      </c>
      <c r="E94" s="63">
        <f>C94*E96%</f>
        <v>152.04749999999999</v>
      </c>
      <c r="F94" s="63">
        <f>E94*F96%</f>
        <v>158.1294</v>
      </c>
      <c r="G94" s="63">
        <f>E94*G96%</f>
        <v>158.1294</v>
      </c>
      <c r="H94" s="63">
        <f>F94*H96%</f>
        <v>164.454576</v>
      </c>
      <c r="I94" s="63">
        <f>G94*I96%</f>
        <v>164.454576</v>
      </c>
      <c r="J94" s="63">
        <f>H94*J96%</f>
        <v>171.03275904</v>
      </c>
      <c r="K94" s="63">
        <f>I94*K96%</f>
        <v>171.03275904</v>
      </c>
      <c r="L94" s="19"/>
      <c r="M94" s="19"/>
      <c r="N94" s="6"/>
      <c r="O94" s="6"/>
      <c r="P94" s="6"/>
      <c r="Q94" s="6"/>
      <c r="R94" s="6"/>
      <c r="S94" s="6"/>
      <c r="T94" s="6"/>
      <c r="U94" s="6"/>
      <c r="V94" s="6"/>
    </row>
    <row r="95" spans="1:22" s="3" customFormat="1">
      <c r="A95" s="33" t="s">
        <v>16</v>
      </c>
      <c r="B95" s="57" t="s">
        <v>42</v>
      </c>
      <c r="C95" s="32">
        <v>75.930000000000007</v>
      </c>
      <c r="D95" s="32">
        <f>D94/C94*100/1.05</f>
        <v>9.4910816560301097</v>
      </c>
      <c r="E95" s="32">
        <f>E94/D94*100/1.04</f>
        <v>1008.2725464190979</v>
      </c>
      <c r="F95" s="32">
        <f>F94/E94*100/1.036</f>
        <v>100.38610038610038</v>
      </c>
      <c r="G95" s="32">
        <f>G94/E94*100/1.04</f>
        <v>100</v>
      </c>
      <c r="H95" s="32">
        <f>H94/F94*100/1.037</f>
        <v>100.28929604628738</v>
      </c>
      <c r="I95" s="32">
        <f>I94/G94*100/1.042</f>
        <v>99.808061420345481</v>
      </c>
      <c r="J95" s="32">
        <f>J94/H94*100/1.037</f>
        <v>100.28929604628738</v>
      </c>
      <c r="K95" s="32">
        <f>K94/I94*100/1.042</f>
        <v>99.808061420345481</v>
      </c>
      <c r="L95" s="19"/>
      <c r="M95" s="19"/>
      <c r="N95" s="6"/>
      <c r="O95" s="6"/>
      <c r="P95" s="6"/>
      <c r="Q95" s="6"/>
      <c r="R95" s="6"/>
      <c r="S95" s="6"/>
      <c r="T95" s="6"/>
      <c r="U95" s="6"/>
      <c r="V95" s="6"/>
    </row>
    <row r="96" spans="1:22" s="3" customFormat="1">
      <c r="A96" s="33" t="s">
        <v>13</v>
      </c>
      <c r="B96" s="57" t="s">
        <v>42</v>
      </c>
      <c r="C96" s="108">
        <v>103.5</v>
      </c>
      <c r="D96" s="108">
        <v>104.1</v>
      </c>
      <c r="E96" s="108">
        <v>104.5</v>
      </c>
      <c r="F96" s="108">
        <v>104</v>
      </c>
      <c r="G96" s="108">
        <v>104</v>
      </c>
      <c r="H96" s="32">
        <v>104</v>
      </c>
      <c r="I96" s="32">
        <v>104</v>
      </c>
      <c r="J96" s="32">
        <v>104</v>
      </c>
      <c r="K96" s="32">
        <v>104</v>
      </c>
      <c r="L96" s="19"/>
      <c r="M96" s="19"/>
      <c r="N96" s="6"/>
      <c r="O96" s="6"/>
      <c r="P96" s="6"/>
      <c r="Q96" s="6"/>
      <c r="R96" s="6"/>
      <c r="S96" s="6"/>
      <c r="T96" s="6"/>
      <c r="U96" s="6"/>
      <c r="V96" s="6"/>
    </row>
    <row r="97" spans="1:22" s="3" customFormat="1" ht="48">
      <c r="A97" s="34" t="s">
        <v>154</v>
      </c>
      <c r="B97" s="57" t="s">
        <v>40</v>
      </c>
      <c r="C97" s="63">
        <v>58.1</v>
      </c>
      <c r="D97" s="63">
        <v>1.57</v>
      </c>
      <c r="E97" s="63">
        <f>C97*E99%</f>
        <v>61.179299999999998</v>
      </c>
      <c r="F97" s="63">
        <v>60.77</v>
      </c>
      <c r="G97" s="63">
        <f>E97*G99%</f>
        <v>63.626472</v>
      </c>
      <c r="H97" s="63">
        <v>63.26</v>
      </c>
      <c r="I97" s="63">
        <f>G97*I99%</f>
        <v>66.171530880000006</v>
      </c>
      <c r="J97" s="63">
        <f>H97*J99%</f>
        <v>65.790400000000005</v>
      </c>
      <c r="K97" s="63">
        <f>I97*K99%</f>
        <v>68.818392115200012</v>
      </c>
      <c r="L97" s="19"/>
      <c r="M97" s="19"/>
      <c r="N97" s="6"/>
      <c r="O97" s="6"/>
      <c r="P97" s="6"/>
      <c r="Q97" s="6"/>
      <c r="R97" s="6"/>
      <c r="S97" s="6"/>
      <c r="T97" s="6"/>
      <c r="U97" s="6"/>
      <c r="V97" s="6"/>
    </row>
    <row r="98" spans="1:22" s="3" customFormat="1">
      <c r="A98" s="33" t="s">
        <v>16</v>
      </c>
      <c r="B98" s="57" t="s">
        <v>42</v>
      </c>
      <c r="C98" s="32">
        <v>141.07</v>
      </c>
      <c r="D98" s="32">
        <f>D97/C97*100/1.04</f>
        <v>2.5983053091486825</v>
      </c>
      <c r="E98" s="32">
        <f t="shared" ref="E98:K98" si="4">E97/D97*100/1.04</f>
        <v>3746.8949044585984</v>
      </c>
      <c r="F98" s="32">
        <f t="shared" si="4"/>
        <v>95.510560447230219</v>
      </c>
      <c r="G98" s="32">
        <f t="shared" si="4"/>
        <v>100.67352311996049</v>
      </c>
      <c r="H98" s="32">
        <f t="shared" si="4"/>
        <v>95.600024903035759</v>
      </c>
      <c r="I98" s="32">
        <f t="shared" si="4"/>
        <v>100.57931078090421</v>
      </c>
      <c r="J98" s="32">
        <f t="shared" si="4"/>
        <v>95.600024903035774</v>
      </c>
      <c r="K98" s="32">
        <f t="shared" si="4"/>
        <v>100.57931078090421</v>
      </c>
      <c r="L98" s="19"/>
      <c r="M98" s="19"/>
      <c r="N98" s="6"/>
      <c r="O98" s="6"/>
      <c r="P98" s="6"/>
      <c r="Q98" s="6"/>
      <c r="R98" s="6"/>
      <c r="S98" s="6"/>
      <c r="T98" s="6"/>
      <c r="U98" s="6"/>
      <c r="V98" s="6"/>
    </row>
    <row r="99" spans="1:22">
      <c r="A99" s="33" t="s">
        <v>13</v>
      </c>
      <c r="B99" s="57" t="s">
        <v>42</v>
      </c>
      <c r="C99" s="32">
        <v>110.1</v>
      </c>
      <c r="D99" s="32">
        <v>103.9</v>
      </c>
      <c r="E99" s="32">
        <v>105.3</v>
      </c>
      <c r="F99" s="32">
        <v>104</v>
      </c>
      <c r="G99" s="32">
        <v>104</v>
      </c>
      <c r="H99" s="32">
        <v>104</v>
      </c>
      <c r="I99" s="32">
        <v>104</v>
      </c>
      <c r="J99" s="32">
        <v>104</v>
      </c>
      <c r="K99" s="32">
        <v>104</v>
      </c>
      <c r="L99" s="17"/>
      <c r="M99" s="17"/>
    </row>
    <row r="100" spans="1:22">
      <c r="A100" s="104" t="s">
        <v>28</v>
      </c>
      <c r="B100" s="38"/>
      <c r="C100" s="32"/>
      <c r="D100" s="32"/>
      <c r="E100" s="32"/>
      <c r="F100" s="32"/>
      <c r="G100" s="32"/>
      <c r="H100" s="32"/>
      <c r="I100" s="32"/>
      <c r="J100" s="32"/>
      <c r="K100" s="32"/>
      <c r="L100" s="17"/>
      <c r="M100" s="17"/>
    </row>
    <row r="101" spans="1:22">
      <c r="A101" s="37" t="s">
        <v>49</v>
      </c>
      <c r="B101" s="57" t="s">
        <v>40</v>
      </c>
      <c r="C101" s="63">
        <v>1305.9000000000001</v>
      </c>
      <c r="D101" s="63">
        <v>1520.07</v>
      </c>
      <c r="E101" s="63">
        <f>E105+E108</f>
        <v>1577.0135300000002</v>
      </c>
      <c r="F101" s="63">
        <f t="shared" ref="F101:K101" si="5">F105+F108</f>
        <v>1635.7295081400002</v>
      </c>
      <c r="G101" s="63">
        <f t="shared" si="5"/>
        <v>1635.7295081400002</v>
      </c>
      <c r="H101" s="63">
        <f t="shared" si="5"/>
        <v>1697.6417860134602</v>
      </c>
      <c r="I101" s="63">
        <f t="shared" si="5"/>
        <v>1697.6417860134602</v>
      </c>
      <c r="J101" s="63">
        <f t="shared" si="5"/>
        <v>1768.6914876420551</v>
      </c>
      <c r="K101" s="63">
        <f t="shared" si="5"/>
        <v>1768.6914876420551</v>
      </c>
      <c r="L101" s="17"/>
      <c r="M101" s="17"/>
    </row>
    <row r="102" spans="1:22">
      <c r="A102" s="33" t="s">
        <v>16</v>
      </c>
      <c r="B102" s="57" t="s">
        <v>42</v>
      </c>
      <c r="C102" s="32">
        <v>96.15</v>
      </c>
      <c r="D102" s="32">
        <f>D101/C101*100/1.04</f>
        <v>111.92325363586562</v>
      </c>
      <c r="E102" s="32">
        <f t="shared" ref="E102:K102" si="6">E101/D101*100/1.04</f>
        <v>99.755877259701094</v>
      </c>
      <c r="F102" s="32">
        <f t="shared" si="6"/>
        <v>99.733883370677233</v>
      </c>
      <c r="G102" s="32">
        <f t="shared" si="6"/>
        <v>96.153846153846146</v>
      </c>
      <c r="H102" s="32">
        <f t="shared" si="6"/>
        <v>99.793264292391655</v>
      </c>
      <c r="I102" s="32">
        <f t="shared" si="6"/>
        <v>96.153846153846146</v>
      </c>
      <c r="J102" s="32">
        <f t="shared" si="6"/>
        <v>100.17807678716211</v>
      </c>
      <c r="K102" s="32">
        <f t="shared" si="6"/>
        <v>96.153846153846146</v>
      </c>
      <c r="L102" s="17"/>
      <c r="M102" s="17"/>
    </row>
    <row r="103" spans="1:22">
      <c r="A103" s="33" t="s">
        <v>13</v>
      </c>
      <c r="B103" s="57" t="s">
        <v>42</v>
      </c>
      <c r="C103" s="32">
        <v>100.6</v>
      </c>
      <c r="D103" s="32">
        <v>106.2</v>
      </c>
      <c r="E103" s="32">
        <v>103.8</v>
      </c>
      <c r="F103" s="32">
        <v>103.8</v>
      </c>
      <c r="G103" s="32">
        <v>103.8</v>
      </c>
      <c r="H103" s="32">
        <v>103.8</v>
      </c>
      <c r="I103" s="32">
        <v>103.8</v>
      </c>
      <c r="J103" s="32">
        <v>104.3</v>
      </c>
      <c r="K103" s="32">
        <v>104.3</v>
      </c>
      <c r="L103" s="17"/>
      <c r="M103" s="17"/>
    </row>
    <row r="104" spans="1:22">
      <c r="A104" s="34" t="s">
        <v>5</v>
      </c>
      <c r="B104" s="38"/>
      <c r="C104" s="32"/>
      <c r="D104" s="32"/>
      <c r="E104" s="32"/>
      <c r="F104" s="32"/>
      <c r="G104" s="32"/>
      <c r="H104" s="32"/>
      <c r="I104" s="32"/>
      <c r="J104" s="32"/>
      <c r="K104" s="32"/>
      <c r="L104" s="17"/>
      <c r="M104" s="17"/>
    </row>
    <row r="105" spans="1:22">
      <c r="A105" s="37" t="s">
        <v>66</v>
      </c>
      <c r="B105" s="57" t="s">
        <v>40</v>
      </c>
      <c r="C105" s="63">
        <v>803.49</v>
      </c>
      <c r="D105" s="63">
        <v>935.27</v>
      </c>
      <c r="E105" s="63">
        <f>D105*E107%</f>
        <v>971.74553000000014</v>
      </c>
      <c r="F105" s="63">
        <f>E105*F107%</f>
        <v>1008.6718601400001</v>
      </c>
      <c r="G105" s="63">
        <f>E105*G107%</f>
        <v>1008.6718601400001</v>
      </c>
      <c r="H105" s="63">
        <f>F105*H107%</f>
        <v>1048.0100626854603</v>
      </c>
      <c r="I105" s="63">
        <f>G105*I107%</f>
        <v>1048.0100626854603</v>
      </c>
      <c r="J105" s="63">
        <f>H105*J107%</f>
        <v>1093.0744953809351</v>
      </c>
      <c r="K105" s="63">
        <f>I105*K107%</f>
        <v>1093.0744953809351</v>
      </c>
      <c r="L105" s="17"/>
      <c r="M105" s="17"/>
    </row>
    <row r="106" spans="1:22">
      <c r="A106" s="40" t="s">
        <v>67</v>
      </c>
      <c r="B106" s="57" t="s">
        <v>42</v>
      </c>
      <c r="C106" s="32">
        <v>97</v>
      </c>
      <c r="D106" s="32">
        <v>116.4</v>
      </c>
      <c r="E106" s="32">
        <f t="shared" ref="E106:K106" si="7">E105/D105*100/1.064</f>
        <v>97.650375939849638</v>
      </c>
      <c r="F106" s="32">
        <f t="shared" si="7"/>
        <v>97.556390977443598</v>
      </c>
      <c r="G106" s="32">
        <f t="shared" si="7"/>
        <v>93.984962406015029</v>
      </c>
      <c r="H106" s="32">
        <f t="shared" si="7"/>
        <v>97.650375939849638</v>
      </c>
      <c r="I106" s="32">
        <f t="shared" si="7"/>
        <v>93.984962406015029</v>
      </c>
      <c r="J106" s="32">
        <f t="shared" si="7"/>
        <v>98.026315789473671</v>
      </c>
      <c r="K106" s="32">
        <f t="shared" si="7"/>
        <v>93.984962406015029</v>
      </c>
      <c r="L106" s="17"/>
      <c r="M106" s="17"/>
    </row>
    <row r="107" spans="1:22">
      <c r="A107" s="40" t="s">
        <v>68</v>
      </c>
      <c r="B107" s="57" t="s">
        <v>42</v>
      </c>
      <c r="C107" s="32">
        <v>100.8</v>
      </c>
      <c r="D107" s="32">
        <v>108.1</v>
      </c>
      <c r="E107" s="32">
        <v>103.9</v>
      </c>
      <c r="F107" s="32">
        <v>103.8</v>
      </c>
      <c r="G107" s="32">
        <v>103.8</v>
      </c>
      <c r="H107" s="32">
        <v>103.9</v>
      </c>
      <c r="I107" s="32">
        <v>103.9</v>
      </c>
      <c r="J107" s="32">
        <v>104.3</v>
      </c>
      <c r="K107" s="32">
        <v>104.3</v>
      </c>
      <c r="L107" s="17"/>
      <c r="M107" s="17"/>
    </row>
    <row r="108" spans="1:22">
      <c r="A108" s="37" t="s">
        <v>69</v>
      </c>
      <c r="B108" s="57" t="s">
        <v>40</v>
      </c>
      <c r="C108" s="63">
        <v>502.41</v>
      </c>
      <c r="D108" s="63">
        <v>584.79999999999995</v>
      </c>
      <c r="E108" s="63">
        <f>D108*E110%</f>
        <v>605.26799999999992</v>
      </c>
      <c r="F108" s="63">
        <f>E108*F110%</f>
        <v>627.05764799999997</v>
      </c>
      <c r="G108" s="63">
        <f>E108*G110%</f>
        <v>627.05764799999997</v>
      </c>
      <c r="H108" s="63">
        <f>F108*H110%</f>
        <v>649.63172332800002</v>
      </c>
      <c r="I108" s="63">
        <f>G108*I110%</f>
        <v>649.63172332800002</v>
      </c>
      <c r="J108" s="63">
        <f>H108*J110%</f>
        <v>675.61699226112</v>
      </c>
      <c r="K108" s="63">
        <f>I108*K110%</f>
        <v>675.61699226112</v>
      </c>
      <c r="L108" s="17"/>
      <c r="M108" s="17"/>
    </row>
    <row r="109" spans="1:22">
      <c r="A109" s="40" t="s">
        <v>70</v>
      </c>
      <c r="B109" s="57" t="s">
        <v>42</v>
      </c>
      <c r="C109" s="32">
        <v>71.81</v>
      </c>
      <c r="D109" s="32">
        <v>117.6</v>
      </c>
      <c r="E109" s="32">
        <f t="shared" ref="E109:K109" si="8">E108/D108*100/1.038</f>
        <v>99.710982658959523</v>
      </c>
      <c r="F109" s="32">
        <f t="shared" si="8"/>
        <v>99.807321772639696</v>
      </c>
      <c r="G109" s="32">
        <f t="shared" si="8"/>
        <v>96.339113680154142</v>
      </c>
      <c r="H109" s="32">
        <f t="shared" si="8"/>
        <v>99.807321772639696</v>
      </c>
      <c r="I109" s="32">
        <f t="shared" si="8"/>
        <v>96.339113680154142</v>
      </c>
      <c r="J109" s="32">
        <f t="shared" si="8"/>
        <v>100.1926782273603</v>
      </c>
      <c r="K109" s="32">
        <f t="shared" si="8"/>
        <v>96.339113680154142</v>
      </c>
      <c r="L109" s="17"/>
      <c r="M109" s="17"/>
    </row>
    <row r="110" spans="1:22">
      <c r="A110" s="40" t="s">
        <v>71</v>
      </c>
      <c r="B110" s="57" t="s">
        <v>42</v>
      </c>
      <c r="C110" s="32">
        <v>100.3</v>
      </c>
      <c r="D110" s="32">
        <v>104.3</v>
      </c>
      <c r="E110" s="32">
        <v>103.5</v>
      </c>
      <c r="F110" s="32">
        <v>103.6</v>
      </c>
      <c r="G110" s="32">
        <v>103.6</v>
      </c>
      <c r="H110" s="32">
        <v>103.6</v>
      </c>
      <c r="I110" s="32">
        <v>103.6</v>
      </c>
      <c r="J110" s="32">
        <v>104</v>
      </c>
      <c r="K110" s="32">
        <v>104</v>
      </c>
      <c r="L110" s="17"/>
      <c r="M110" s="17"/>
    </row>
    <row r="111" spans="1:22" ht="24">
      <c r="A111" s="104" t="s">
        <v>29</v>
      </c>
      <c r="B111" s="35"/>
      <c r="C111" s="36"/>
      <c r="D111" s="32"/>
      <c r="E111" s="32"/>
      <c r="F111" s="32"/>
      <c r="G111" s="32"/>
      <c r="H111" s="32"/>
      <c r="I111" s="32"/>
      <c r="J111" s="32"/>
      <c r="K111" s="32"/>
      <c r="L111" s="17"/>
      <c r="M111" s="17"/>
    </row>
    <row r="112" spans="1:22">
      <c r="A112" s="105" t="s">
        <v>64</v>
      </c>
      <c r="B112" s="35"/>
      <c r="C112" s="36"/>
      <c r="D112" s="32"/>
      <c r="E112" s="32"/>
      <c r="F112" s="32"/>
      <c r="G112" s="32"/>
      <c r="H112" s="32"/>
      <c r="I112" s="32"/>
      <c r="J112" s="32"/>
      <c r="K112" s="32"/>
      <c r="L112" s="17"/>
      <c r="M112" s="17"/>
    </row>
    <row r="113" spans="1:22">
      <c r="A113" s="37" t="s">
        <v>147</v>
      </c>
      <c r="B113" s="35" t="s">
        <v>10</v>
      </c>
      <c r="C113" s="32">
        <v>3376.79</v>
      </c>
      <c r="D113" s="32">
        <v>2201.15</v>
      </c>
      <c r="E113" s="32">
        <v>2505</v>
      </c>
      <c r="F113" s="32">
        <v>2206</v>
      </c>
      <c r="G113" s="32">
        <v>2210</v>
      </c>
      <c r="H113" s="32">
        <v>2210</v>
      </c>
      <c r="I113" s="32">
        <v>2212</v>
      </c>
      <c r="J113" s="32">
        <v>2212</v>
      </c>
      <c r="K113" s="32">
        <v>2214</v>
      </c>
      <c r="L113" s="17"/>
      <c r="M113" s="17"/>
    </row>
    <row r="114" spans="1:22">
      <c r="A114" s="37" t="s">
        <v>139</v>
      </c>
      <c r="B114" s="35" t="s">
        <v>30</v>
      </c>
      <c r="C114" s="32">
        <v>4.5</v>
      </c>
      <c r="D114" s="32">
        <v>4.141</v>
      </c>
      <c r="E114" s="32">
        <v>4.1500000000000004</v>
      </c>
      <c r="F114" s="32">
        <v>4.1500000000000004</v>
      </c>
      <c r="G114" s="32">
        <v>4.16</v>
      </c>
      <c r="H114" s="32">
        <v>4.16</v>
      </c>
      <c r="I114" s="32">
        <v>4.17</v>
      </c>
      <c r="J114" s="32">
        <v>4.17</v>
      </c>
      <c r="K114" s="32">
        <v>4.18</v>
      </c>
      <c r="L114" s="17"/>
      <c r="M114" s="17"/>
    </row>
    <row r="115" spans="1:22">
      <c r="A115" s="37" t="s">
        <v>140</v>
      </c>
      <c r="B115" s="35" t="s">
        <v>10</v>
      </c>
      <c r="C115" s="32">
        <v>889</v>
      </c>
      <c r="D115" s="32">
        <v>881</v>
      </c>
      <c r="E115" s="32">
        <v>882</v>
      </c>
      <c r="F115" s="32">
        <v>882</v>
      </c>
      <c r="G115" s="32">
        <v>883</v>
      </c>
      <c r="H115" s="32">
        <v>883</v>
      </c>
      <c r="I115" s="32">
        <v>884</v>
      </c>
      <c r="J115" s="32">
        <v>884</v>
      </c>
      <c r="K115" s="32">
        <v>885</v>
      </c>
      <c r="L115" s="17"/>
      <c r="M115" s="17"/>
    </row>
    <row r="116" spans="1:22">
      <c r="A116" s="37" t="s">
        <v>86</v>
      </c>
      <c r="B116" s="35" t="s">
        <v>10</v>
      </c>
      <c r="C116" s="32">
        <v>748.4</v>
      </c>
      <c r="D116" s="32">
        <v>636</v>
      </c>
      <c r="E116" s="32">
        <v>640</v>
      </c>
      <c r="F116" s="32">
        <v>640</v>
      </c>
      <c r="G116" s="32">
        <v>645</v>
      </c>
      <c r="H116" s="32">
        <v>645</v>
      </c>
      <c r="I116" s="32">
        <v>650</v>
      </c>
      <c r="J116" s="32">
        <v>650</v>
      </c>
      <c r="K116" s="32">
        <v>655</v>
      </c>
      <c r="L116" s="17"/>
      <c r="M116" s="17"/>
    </row>
    <row r="117" spans="1:22" ht="54" customHeight="1">
      <c r="A117" s="37" t="s">
        <v>87</v>
      </c>
      <c r="B117" s="35" t="s">
        <v>10</v>
      </c>
      <c r="C117" s="32">
        <v>24123.3</v>
      </c>
      <c r="D117" s="32">
        <v>25150</v>
      </c>
      <c r="E117" s="32">
        <v>25800</v>
      </c>
      <c r="F117" s="32">
        <v>25800</v>
      </c>
      <c r="G117" s="32">
        <v>25900</v>
      </c>
      <c r="H117" s="32">
        <v>25900</v>
      </c>
      <c r="I117" s="32">
        <v>30000</v>
      </c>
      <c r="J117" s="32">
        <v>30000</v>
      </c>
      <c r="K117" s="32">
        <v>30300</v>
      </c>
      <c r="L117" s="17"/>
      <c r="M117" s="17"/>
    </row>
    <row r="118" spans="1:22">
      <c r="A118" s="37" t="s">
        <v>88</v>
      </c>
      <c r="B118" s="35" t="s">
        <v>11</v>
      </c>
      <c r="C118" s="32">
        <v>269</v>
      </c>
      <c r="D118" s="32">
        <v>274</v>
      </c>
      <c r="E118" s="32">
        <v>275</v>
      </c>
      <c r="F118" s="32">
        <v>275</v>
      </c>
      <c r="G118" s="32">
        <v>278</v>
      </c>
      <c r="H118" s="32">
        <v>278</v>
      </c>
      <c r="I118" s="32">
        <v>280</v>
      </c>
      <c r="J118" s="32">
        <v>280</v>
      </c>
      <c r="K118" s="32">
        <v>282</v>
      </c>
      <c r="L118" s="17"/>
      <c r="M118" s="17"/>
    </row>
    <row r="119" spans="1:22" ht="18.75">
      <c r="A119" s="105" t="s">
        <v>65</v>
      </c>
      <c r="B119" s="35"/>
      <c r="C119" s="44"/>
      <c r="D119" s="56"/>
      <c r="E119" s="32"/>
      <c r="F119" s="32"/>
      <c r="G119" s="32"/>
      <c r="H119" s="32"/>
      <c r="I119" s="32"/>
      <c r="J119" s="32"/>
      <c r="K119" s="32"/>
      <c r="L119" s="17"/>
      <c r="M119" s="17"/>
    </row>
    <row r="120" spans="1:22" ht="48">
      <c r="A120" s="37" t="s">
        <v>142</v>
      </c>
      <c r="B120" s="35" t="s">
        <v>10</v>
      </c>
      <c r="C120" s="44"/>
      <c r="D120" s="55"/>
      <c r="E120" s="32"/>
      <c r="F120" s="32"/>
      <c r="G120" s="32"/>
      <c r="H120" s="32"/>
      <c r="I120" s="32"/>
      <c r="J120" s="32"/>
      <c r="K120" s="32"/>
      <c r="L120" s="17"/>
      <c r="M120" s="17"/>
    </row>
    <row r="121" spans="1:22" s="18" customFormat="1" ht="36.75" customHeight="1">
      <c r="A121" s="37" t="s">
        <v>89</v>
      </c>
      <c r="B121" s="35" t="s">
        <v>10</v>
      </c>
      <c r="C121" s="44"/>
      <c r="D121" s="55"/>
      <c r="E121" s="32"/>
      <c r="F121" s="32"/>
      <c r="G121" s="32"/>
      <c r="H121" s="32"/>
      <c r="I121" s="32"/>
      <c r="J121" s="32"/>
      <c r="K121" s="32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>
      <c r="A122" s="37" t="s">
        <v>138</v>
      </c>
      <c r="B122" s="35" t="s">
        <v>10</v>
      </c>
      <c r="C122" s="32">
        <v>110.6</v>
      </c>
      <c r="D122" s="32">
        <v>97</v>
      </c>
      <c r="E122" s="32">
        <v>111</v>
      </c>
      <c r="F122" s="32">
        <v>112</v>
      </c>
      <c r="G122" s="32">
        <v>115</v>
      </c>
      <c r="H122" s="32">
        <v>115</v>
      </c>
      <c r="I122" s="32">
        <v>120</v>
      </c>
      <c r="J122" s="32">
        <v>125</v>
      </c>
      <c r="K122" s="32">
        <v>130</v>
      </c>
      <c r="L122" s="17"/>
      <c r="M122" s="17"/>
    </row>
    <row r="123" spans="1:22">
      <c r="A123" s="37" t="s">
        <v>123</v>
      </c>
      <c r="B123" s="35" t="s">
        <v>10</v>
      </c>
      <c r="C123" s="32">
        <v>106.3</v>
      </c>
      <c r="D123" s="32">
        <v>62.9</v>
      </c>
      <c r="E123" s="32">
        <v>108</v>
      </c>
      <c r="F123" s="32">
        <v>109</v>
      </c>
      <c r="G123" s="32">
        <v>111</v>
      </c>
      <c r="H123" s="32">
        <v>111</v>
      </c>
      <c r="I123" s="32">
        <v>113</v>
      </c>
      <c r="J123" s="32">
        <v>113</v>
      </c>
      <c r="K123" s="32">
        <v>115</v>
      </c>
      <c r="L123" s="17"/>
      <c r="M123" s="17"/>
    </row>
    <row r="124" spans="1:22" ht="24">
      <c r="A124" s="37" t="s">
        <v>143</v>
      </c>
      <c r="B124" s="35" t="s">
        <v>10</v>
      </c>
      <c r="C124" s="32">
        <v>28</v>
      </c>
      <c r="D124" s="32">
        <v>9.3000000000000007</v>
      </c>
      <c r="E124" s="32">
        <v>26</v>
      </c>
      <c r="F124" s="32">
        <v>26</v>
      </c>
      <c r="G124" s="32">
        <v>28</v>
      </c>
      <c r="H124" s="32">
        <v>28</v>
      </c>
      <c r="I124" s="32">
        <v>30</v>
      </c>
      <c r="J124" s="32">
        <v>30</v>
      </c>
      <c r="K124" s="32">
        <v>32</v>
      </c>
      <c r="L124" s="17"/>
      <c r="M124" s="17"/>
    </row>
    <row r="125" spans="1:22">
      <c r="A125" s="37" t="s">
        <v>78</v>
      </c>
      <c r="B125" s="35" t="s">
        <v>10</v>
      </c>
      <c r="C125" s="32">
        <v>191.5</v>
      </c>
      <c r="D125" s="32">
        <v>187.8</v>
      </c>
      <c r="E125" s="32">
        <v>190</v>
      </c>
      <c r="F125" s="32">
        <v>191</v>
      </c>
      <c r="G125" s="32">
        <v>192</v>
      </c>
      <c r="H125" s="32">
        <v>192</v>
      </c>
      <c r="I125" s="32">
        <v>193</v>
      </c>
      <c r="J125" s="32">
        <v>193</v>
      </c>
      <c r="K125" s="32">
        <v>194</v>
      </c>
      <c r="L125" s="17"/>
      <c r="M125" s="17"/>
    </row>
    <row r="126" spans="1:22">
      <c r="A126" s="37" t="s">
        <v>124</v>
      </c>
      <c r="B126" s="35" t="s">
        <v>10</v>
      </c>
      <c r="C126" s="32">
        <v>1612.2</v>
      </c>
      <c r="D126" s="32">
        <v>1411.2</v>
      </c>
      <c r="E126" s="32">
        <v>1420</v>
      </c>
      <c r="F126" s="32">
        <v>1421</v>
      </c>
      <c r="G126" s="32">
        <v>1422</v>
      </c>
      <c r="H126" s="32">
        <v>1422</v>
      </c>
      <c r="I126" s="32">
        <v>1423</v>
      </c>
      <c r="J126" s="32">
        <v>1423</v>
      </c>
      <c r="K126" s="32">
        <v>1424</v>
      </c>
      <c r="L126" s="17"/>
      <c r="M126" s="17"/>
    </row>
    <row r="127" spans="1:22" s="13" customFormat="1">
      <c r="A127" s="37" t="s">
        <v>125</v>
      </c>
      <c r="B127" s="35" t="s">
        <v>10</v>
      </c>
      <c r="C127" s="53"/>
      <c r="D127" s="55"/>
      <c r="E127" s="32"/>
      <c r="F127" s="32"/>
      <c r="G127" s="32"/>
      <c r="H127" s="32"/>
      <c r="I127" s="32"/>
      <c r="J127" s="32"/>
      <c r="K127" s="32"/>
      <c r="L127" s="21"/>
      <c r="M127" s="21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s="3" customFormat="1">
      <c r="A128" s="37" t="s">
        <v>144</v>
      </c>
      <c r="B128" s="35" t="s">
        <v>4</v>
      </c>
      <c r="C128" s="54"/>
      <c r="D128" s="106"/>
      <c r="E128" s="32"/>
      <c r="F128" s="32"/>
      <c r="G128" s="32"/>
      <c r="H128" s="32"/>
      <c r="I128" s="32"/>
      <c r="J128" s="32"/>
      <c r="K128" s="32"/>
      <c r="L128" s="19"/>
      <c r="M128" s="19"/>
      <c r="N128" s="6"/>
      <c r="O128" s="6"/>
      <c r="P128" s="6"/>
      <c r="Q128" s="6"/>
      <c r="R128" s="6"/>
      <c r="S128" s="6"/>
      <c r="T128" s="6"/>
      <c r="U128" s="6"/>
      <c r="V128" s="6"/>
    </row>
    <row r="129" spans="1:22" s="3" customFormat="1">
      <c r="A129" s="37" t="s">
        <v>72</v>
      </c>
      <c r="B129" s="38" t="s">
        <v>17</v>
      </c>
      <c r="C129" s="53"/>
      <c r="D129" s="55"/>
      <c r="E129" s="32"/>
      <c r="F129" s="32"/>
      <c r="G129" s="32"/>
      <c r="H129" s="32"/>
      <c r="I129" s="32"/>
      <c r="J129" s="32"/>
      <c r="K129" s="32"/>
      <c r="L129" s="19"/>
      <c r="M129" s="19"/>
      <c r="N129" s="6"/>
      <c r="O129" s="6"/>
      <c r="P129" s="6"/>
      <c r="Q129" s="6"/>
      <c r="R129" s="6"/>
      <c r="S129" s="6"/>
      <c r="T129" s="6"/>
      <c r="U129" s="6"/>
      <c r="V129" s="6"/>
    </row>
    <row r="130" spans="1:22" s="3" customFormat="1" ht="24">
      <c r="A130" s="37" t="s">
        <v>84</v>
      </c>
      <c r="B130" s="38" t="s">
        <v>17</v>
      </c>
      <c r="C130" s="53"/>
      <c r="D130" s="55"/>
      <c r="E130" s="32"/>
      <c r="F130" s="32"/>
      <c r="G130" s="32"/>
      <c r="H130" s="32"/>
      <c r="I130" s="32"/>
      <c r="J130" s="32"/>
      <c r="K130" s="32"/>
      <c r="L130" s="19"/>
      <c r="M130" s="19"/>
      <c r="N130" s="6"/>
      <c r="O130" s="6"/>
      <c r="P130" s="6"/>
      <c r="Q130" s="6"/>
      <c r="R130" s="6"/>
      <c r="S130" s="6"/>
      <c r="T130" s="6"/>
      <c r="U130" s="6"/>
      <c r="V130" s="6"/>
    </row>
    <row r="131" spans="1:22" s="3" customFormat="1" ht="48.75" customHeight="1">
      <c r="A131" s="37" t="s">
        <v>85</v>
      </c>
      <c r="B131" s="38" t="s">
        <v>17</v>
      </c>
      <c r="C131" s="53"/>
      <c r="D131" s="45"/>
      <c r="E131" s="32"/>
      <c r="F131" s="32"/>
      <c r="G131" s="32"/>
      <c r="H131" s="32"/>
      <c r="I131" s="32"/>
      <c r="J131" s="32"/>
      <c r="K131" s="32"/>
      <c r="L131" s="19"/>
      <c r="M131" s="19"/>
      <c r="N131" s="6"/>
      <c r="O131" s="6"/>
      <c r="P131" s="6"/>
      <c r="Q131" s="6"/>
      <c r="R131" s="6"/>
      <c r="S131" s="6"/>
      <c r="T131" s="6"/>
      <c r="U131" s="6"/>
      <c r="V131" s="6"/>
    </row>
    <row r="132" spans="1:22" s="3" customFormat="1">
      <c r="A132" s="37" t="s">
        <v>126</v>
      </c>
      <c r="B132" s="38" t="s">
        <v>17</v>
      </c>
      <c r="C132" s="32">
        <v>22.2</v>
      </c>
      <c r="D132" s="32">
        <v>21</v>
      </c>
      <c r="E132" s="32">
        <v>22</v>
      </c>
      <c r="F132" s="32">
        <v>22</v>
      </c>
      <c r="G132" s="32">
        <v>22.4</v>
      </c>
      <c r="H132" s="32">
        <v>22.4</v>
      </c>
      <c r="I132" s="32">
        <v>22.6</v>
      </c>
      <c r="J132" s="32">
        <v>22.6</v>
      </c>
      <c r="K132" s="32">
        <v>22.8</v>
      </c>
      <c r="L132" s="19"/>
      <c r="M132" s="19"/>
      <c r="N132" s="6"/>
      <c r="O132" s="6"/>
      <c r="P132" s="6"/>
      <c r="Q132" s="6"/>
      <c r="R132" s="6"/>
      <c r="S132" s="6"/>
      <c r="T132" s="6"/>
      <c r="U132" s="6"/>
      <c r="V132" s="6"/>
    </row>
    <row r="133" spans="1:22" s="3" customFormat="1">
      <c r="A133" s="37" t="s">
        <v>141</v>
      </c>
      <c r="B133" s="38" t="s">
        <v>51</v>
      </c>
      <c r="C133" s="32">
        <v>2654.4</v>
      </c>
      <c r="D133" s="32">
        <v>520.88</v>
      </c>
      <c r="E133" s="32">
        <v>2660</v>
      </c>
      <c r="F133" s="32">
        <v>2661</v>
      </c>
      <c r="G133" s="32">
        <v>2665</v>
      </c>
      <c r="H133" s="32">
        <v>2665</v>
      </c>
      <c r="I133" s="32">
        <v>2670</v>
      </c>
      <c r="J133" s="32">
        <v>2670</v>
      </c>
      <c r="K133" s="32">
        <v>2675</v>
      </c>
      <c r="L133" s="19"/>
      <c r="M133" s="19"/>
      <c r="N133" s="6"/>
      <c r="O133" s="6"/>
      <c r="P133" s="6"/>
      <c r="Q133" s="6"/>
      <c r="R133" s="6"/>
      <c r="S133" s="6"/>
      <c r="T133" s="6"/>
      <c r="U133" s="6"/>
      <c r="V133" s="6"/>
    </row>
    <row r="134" spans="1:22" s="3" customFormat="1" ht="60">
      <c r="A134" s="48" t="s">
        <v>145</v>
      </c>
      <c r="B134" s="41" t="s">
        <v>8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19"/>
      <c r="M134" s="19"/>
      <c r="N134" s="6"/>
      <c r="O134" s="6"/>
      <c r="P134" s="6"/>
      <c r="Q134" s="6"/>
      <c r="R134" s="6"/>
      <c r="S134" s="6"/>
      <c r="T134" s="6"/>
      <c r="U134" s="6"/>
      <c r="V134" s="6"/>
    </row>
    <row r="135" spans="1:22" s="3" customFormat="1" ht="18.75">
      <c r="A135" s="37" t="s">
        <v>127</v>
      </c>
      <c r="B135" s="41" t="s">
        <v>8</v>
      </c>
      <c r="C135" s="44"/>
      <c r="D135" s="56"/>
      <c r="E135" s="32"/>
      <c r="F135" s="32"/>
      <c r="G135" s="32"/>
      <c r="H135" s="32"/>
      <c r="I135" s="32"/>
      <c r="J135" s="32"/>
      <c r="K135" s="32"/>
      <c r="L135" s="19"/>
      <c r="M135" s="19"/>
      <c r="N135" s="6"/>
      <c r="O135" s="6"/>
      <c r="P135" s="6"/>
      <c r="Q135" s="6"/>
      <c r="R135" s="6"/>
      <c r="S135" s="6"/>
      <c r="T135" s="6"/>
      <c r="U135" s="6"/>
      <c r="V135" s="6"/>
    </row>
    <row r="136" spans="1:22" s="3" customFormat="1" ht="18.75">
      <c r="A136" s="37" t="s">
        <v>128</v>
      </c>
      <c r="B136" s="41" t="s">
        <v>8</v>
      </c>
      <c r="C136" s="44"/>
      <c r="D136" s="56"/>
      <c r="E136" s="32"/>
      <c r="F136" s="32"/>
      <c r="G136" s="32"/>
      <c r="H136" s="32"/>
      <c r="I136" s="32"/>
      <c r="J136" s="32"/>
      <c r="K136" s="32"/>
      <c r="L136" s="19"/>
      <c r="M136" s="19"/>
      <c r="N136" s="6"/>
      <c r="O136" s="6"/>
      <c r="P136" s="6"/>
      <c r="Q136" s="6"/>
      <c r="R136" s="6"/>
      <c r="S136" s="6"/>
      <c r="T136" s="6"/>
      <c r="U136" s="6"/>
      <c r="V136" s="6"/>
    </row>
    <row r="137" spans="1:22" s="3" customFormat="1" ht="18.75">
      <c r="A137" s="37" t="s">
        <v>129</v>
      </c>
      <c r="B137" s="38" t="s">
        <v>51</v>
      </c>
      <c r="C137" s="44"/>
      <c r="D137" s="56"/>
      <c r="E137" s="32"/>
      <c r="F137" s="32"/>
      <c r="G137" s="32"/>
      <c r="H137" s="32"/>
      <c r="I137" s="32"/>
      <c r="J137" s="32"/>
      <c r="K137" s="32"/>
      <c r="L137" s="19"/>
      <c r="M137" s="19"/>
      <c r="N137" s="6"/>
      <c r="O137" s="6"/>
      <c r="P137" s="6"/>
      <c r="Q137" s="6"/>
      <c r="R137" s="6"/>
      <c r="S137" s="6"/>
      <c r="T137" s="6"/>
      <c r="U137" s="6"/>
      <c r="V137" s="6"/>
    </row>
    <row r="138" spans="1:22" s="3" customFormat="1" ht="18.75">
      <c r="A138" s="37" t="s">
        <v>148</v>
      </c>
      <c r="B138" s="38" t="s">
        <v>51</v>
      </c>
      <c r="C138" s="46"/>
      <c r="D138" s="56"/>
      <c r="E138" s="32"/>
      <c r="F138" s="32"/>
      <c r="G138" s="32"/>
      <c r="H138" s="32"/>
      <c r="I138" s="32"/>
      <c r="J138" s="32"/>
      <c r="K138" s="32"/>
      <c r="L138" s="19"/>
      <c r="M138" s="19"/>
      <c r="N138" s="6"/>
      <c r="O138" s="6"/>
      <c r="P138" s="6"/>
      <c r="Q138" s="6"/>
      <c r="R138" s="6"/>
      <c r="S138" s="6"/>
      <c r="T138" s="6"/>
      <c r="U138" s="6"/>
      <c r="V138" s="6"/>
    </row>
    <row r="139" spans="1:22" s="3" customFormat="1" ht="18.75">
      <c r="A139" s="37" t="s">
        <v>73</v>
      </c>
      <c r="B139" s="41" t="s">
        <v>8</v>
      </c>
      <c r="C139" s="44"/>
      <c r="D139" s="45"/>
      <c r="E139" s="32"/>
      <c r="F139" s="32"/>
      <c r="G139" s="32"/>
      <c r="H139" s="32"/>
      <c r="I139" s="32"/>
      <c r="J139" s="32"/>
      <c r="K139" s="32"/>
      <c r="L139" s="19"/>
      <c r="M139" s="19"/>
      <c r="N139" s="6"/>
      <c r="O139" s="6"/>
      <c r="P139" s="6"/>
      <c r="Q139" s="6"/>
      <c r="R139" s="6"/>
      <c r="S139" s="6"/>
      <c r="T139" s="6"/>
      <c r="U139" s="6"/>
      <c r="V139" s="6"/>
    </row>
    <row r="140" spans="1:22" s="3" customFormat="1" ht="18.75">
      <c r="A140" s="37" t="s">
        <v>130</v>
      </c>
      <c r="B140" s="41" t="s">
        <v>4</v>
      </c>
      <c r="C140" s="44"/>
      <c r="D140" s="45"/>
      <c r="E140" s="32"/>
      <c r="F140" s="32"/>
      <c r="G140" s="32"/>
      <c r="H140" s="32"/>
      <c r="I140" s="32"/>
      <c r="J140" s="32"/>
      <c r="K140" s="32"/>
      <c r="L140" s="19"/>
      <c r="M140" s="19"/>
      <c r="N140" s="6"/>
      <c r="O140" s="6"/>
      <c r="P140" s="6"/>
      <c r="Q140" s="6"/>
      <c r="R140" s="6"/>
      <c r="S140" s="6"/>
      <c r="T140" s="6"/>
      <c r="U140" s="6"/>
      <c r="V140" s="6"/>
    </row>
    <row r="141" spans="1:22" s="3" customFormat="1" ht="18.75">
      <c r="A141" s="37" t="s">
        <v>74</v>
      </c>
      <c r="B141" s="41" t="s">
        <v>4</v>
      </c>
      <c r="C141" s="44"/>
      <c r="D141" s="45"/>
      <c r="E141" s="32"/>
      <c r="F141" s="32"/>
      <c r="G141" s="32"/>
      <c r="H141" s="32"/>
      <c r="I141" s="32"/>
      <c r="J141" s="32"/>
      <c r="K141" s="32"/>
      <c r="L141" s="19"/>
      <c r="M141" s="19"/>
      <c r="N141" s="6"/>
      <c r="O141" s="6"/>
      <c r="P141" s="6"/>
      <c r="Q141" s="6"/>
      <c r="R141" s="6"/>
      <c r="S141" s="6"/>
      <c r="T141" s="6"/>
      <c r="U141" s="6"/>
      <c r="V141" s="6"/>
    </row>
    <row r="142" spans="1:22" s="3" customFormat="1" ht="18.75">
      <c r="A142" s="37" t="s">
        <v>75</v>
      </c>
      <c r="B142" s="41" t="s">
        <v>4</v>
      </c>
      <c r="C142" s="44"/>
      <c r="D142" s="45"/>
      <c r="E142" s="32"/>
      <c r="F142" s="32"/>
      <c r="G142" s="32"/>
      <c r="H142" s="32"/>
      <c r="I142" s="32"/>
      <c r="J142" s="32"/>
      <c r="K142" s="32"/>
      <c r="L142" s="19"/>
      <c r="M142" s="19"/>
      <c r="N142" s="6"/>
      <c r="O142" s="6"/>
      <c r="P142" s="6"/>
      <c r="Q142" s="6"/>
      <c r="R142" s="6"/>
      <c r="S142" s="6"/>
      <c r="T142" s="6"/>
      <c r="U142" s="6"/>
      <c r="V142" s="6"/>
    </row>
    <row r="143" spans="1:22" s="3" customFormat="1" ht="18.75">
      <c r="A143" s="37" t="s">
        <v>131</v>
      </c>
      <c r="B143" s="41" t="s">
        <v>10</v>
      </c>
      <c r="C143" s="44"/>
      <c r="D143" s="45"/>
      <c r="E143" s="32"/>
      <c r="F143" s="32"/>
      <c r="G143" s="32"/>
      <c r="H143" s="32"/>
      <c r="I143" s="32"/>
      <c r="J143" s="32"/>
      <c r="K143" s="32"/>
      <c r="L143" s="19"/>
      <c r="M143" s="19"/>
      <c r="N143" s="6"/>
      <c r="O143" s="6"/>
      <c r="P143" s="6"/>
      <c r="Q143" s="6"/>
      <c r="R143" s="6"/>
      <c r="S143" s="6"/>
      <c r="T143" s="6"/>
      <c r="U143" s="6"/>
      <c r="V143" s="6"/>
    </row>
    <row r="144" spans="1:22" s="3" customFormat="1" ht="24">
      <c r="A144" s="37" t="s">
        <v>76</v>
      </c>
      <c r="B144" s="41" t="s">
        <v>4</v>
      </c>
      <c r="C144" s="46"/>
      <c r="D144" s="45"/>
      <c r="E144" s="32"/>
      <c r="F144" s="32"/>
      <c r="G144" s="32"/>
      <c r="H144" s="32"/>
      <c r="I144" s="32"/>
      <c r="J144" s="32"/>
      <c r="K144" s="32"/>
      <c r="L144" s="19"/>
      <c r="M144" s="19"/>
      <c r="N144" s="6"/>
      <c r="O144" s="6"/>
      <c r="P144" s="6"/>
      <c r="Q144" s="6"/>
      <c r="R144" s="6"/>
      <c r="S144" s="6"/>
      <c r="T144" s="6"/>
      <c r="U144" s="6"/>
      <c r="V144" s="6"/>
    </row>
    <row r="145" spans="1:22" s="3" customFormat="1" ht="24">
      <c r="A145" s="37" t="s">
        <v>77</v>
      </c>
      <c r="B145" s="38" t="s">
        <v>18</v>
      </c>
      <c r="C145" s="44"/>
      <c r="D145" s="45"/>
      <c r="E145" s="32"/>
      <c r="F145" s="32"/>
      <c r="G145" s="32"/>
      <c r="H145" s="32"/>
      <c r="I145" s="32"/>
      <c r="J145" s="32"/>
      <c r="K145" s="32"/>
      <c r="L145" s="19"/>
      <c r="M145" s="19"/>
      <c r="N145" s="6"/>
      <c r="O145" s="6"/>
      <c r="P145" s="6"/>
      <c r="Q145" s="6"/>
      <c r="R145" s="6"/>
      <c r="S145" s="6"/>
      <c r="T145" s="6"/>
      <c r="U145" s="6"/>
      <c r="V145" s="6"/>
    </row>
    <row r="146" spans="1:22" s="3" customFormat="1" ht="18.75">
      <c r="A146" s="37" t="s">
        <v>133</v>
      </c>
      <c r="B146" s="41" t="s">
        <v>8</v>
      </c>
      <c r="C146" s="46"/>
      <c r="D146" s="45"/>
      <c r="E146" s="32"/>
      <c r="F146" s="32"/>
      <c r="G146" s="32"/>
      <c r="H146" s="32"/>
      <c r="I146" s="32"/>
      <c r="J146" s="32"/>
      <c r="K146" s="32"/>
      <c r="L146" s="19"/>
      <c r="M146" s="19"/>
      <c r="N146" s="6"/>
      <c r="O146" s="6"/>
      <c r="P146" s="6"/>
      <c r="Q146" s="6"/>
      <c r="R146" s="6"/>
      <c r="S146" s="6"/>
      <c r="T146" s="6"/>
      <c r="U146" s="6"/>
      <c r="V146" s="6"/>
    </row>
    <row r="147" spans="1:22" s="20" customFormat="1" ht="18.75">
      <c r="A147" s="37" t="s">
        <v>132</v>
      </c>
      <c r="B147" s="41" t="s">
        <v>8</v>
      </c>
      <c r="C147" s="47"/>
      <c r="D147" s="45"/>
      <c r="E147" s="32"/>
      <c r="F147" s="32"/>
      <c r="G147" s="32"/>
      <c r="H147" s="32"/>
      <c r="I147" s="32"/>
      <c r="J147" s="32"/>
      <c r="K147" s="32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s="3" customFormat="1" ht="18.75">
      <c r="A148" s="37" t="s">
        <v>90</v>
      </c>
      <c r="B148" s="41" t="s">
        <v>30</v>
      </c>
      <c r="C148" s="44"/>
      <c r="D148" s="45"/>
      <c r="E148" s="32"/>
      <c r="F148" s="32"/>
      <c r="G148" s="32"/>
      <c r="H148" s="32"/>
      <c r="I148" s="32"/>
      <c r="J148" s="32"/>
      <c r="K148" s="32"/>
      <c r="L148" s="19"/>
      <c r="M148" s="19"/>
      <c r="N148" s="6"/>
      <c r="O148" s="6"/>
      <c r="P148" s="6"/>
      <c r="Q148" s="6"/>
      <c r="R148" s="6"/>
      <c r="S148" s="6"/>
      <c r="T148" s="6"/>
      <c r="U148" s="6"/>
      <c r="V148" s="6"/>
    </row>
    <row r="149" spans="1:22" s="3" customFormat="1" ht="18.75">
      <c r="A149" s="37" t="s">
        <v>52</v>
      </c>
      <c r="B149" s="41" t="s">
        <v>30</v>
      </c>
      <c r="C149" s="47"/>
      <c r="D149" s="45"/>
      <c r="E149" s="32"/>
      <c r="F149" s="32"/>
      <c r="G149" s="32"/>
      <c r="H149" s="32"/>
      <c r="I149" s="32"/>
      <c r="J149" s="32"/>
      <c r="K149" s="32"/>
      <c r="L149" s="19"/>
      <c r="M149" s="19"/>
      <c r="N149" s="6"/>
      <c r="O149" s="6"/>
      <c r="P149" s="6"/>
      <c r="Q149" s="6"/>
      <c r="R149" s="6"/>
      <c r="S149" s="6"/>
      <c r="T149" s="6"/>
      <c r="U149" s="6"/>
      <c r="V149" s="6"/>
    </row>
    <row r="150" spans="1:22" s="3" customFormat="1" ht="18.75">
      <c r="A150" s="37" t="s">
        <v>134</v>
      </c>
      <c r="B150" s="41" t="s">
        <v>34</v>
      </c>
      <c r="C150" s="47"/>
      <c r="D150" s="45"/>
      <c r="E150" s="32"/>
      <c r="F150" s="32"/>
      <c r="G150" s="32"/>
      <c r="H150" s="32"/>
      <c r="I150" s="32"/>
      <c r="J150" s="32"/>
      <c r="K150" s="32"/>
      <c r="L150" s="19"/>
      <c r="M150" s="19"/>
      <c r="N150" s="6"/>
      <c r="O150" s="6"/>
      <c r="P150" s="6"/>
      <c r="Q150" s="6"/>
      <c r="R150" s="6"/>
      <c r="S150" s="6"/>
      <c r="T150" s="6"/>
      <c r="U150" s="6"/>
      <c r="V150" s="6"/>
    </row>
    <row r="151" spans="1:22" s="3" customFormat="1" ht="18.75">
      <c r="A151" s="37" t="s">
        <v>135</v>
      </c>
      <c r="B151" s="41" t="s">
        <v>33</v>
      </c>
      <c r="C151" s="44"/>
      <c r="D151" s="45"/>
      <c r="E151" s="32"/>
      <c r="F151" s="32"/>
      <c r="G151" s="32"/>
      <c r="H151" s="32"/>
      <c r="I151" s="32"/>
      <c r="J151" s="32"/>
      <c r="K151" s="32"/>
      <c r="L151" s="19"/>
      <c r="M151" s="19"/>
      <c r="N151" s="6"/>
      <c r="O151" s="6"/>
      <c r="P151" s="6"/>
      <c r="Q151" s="6"/>
      <c r="R151" s="6"/>
      <c r="S151" s="6"/>
      <c r="T151" s="6"/>
      <c r="U151" s="6"/>
      <c r="V151" s="6"/>
    </row>
    <row r="152" spans="1:22" s="3" customFormat="1" ht="18.75">
      <c r="A152" s="37" t="s">
        <v>146</v>
      </c>
      <c r="B152" s="38" t="s">
        <v>35</v>
      </c>
      <c r="C152" s="44"/>
      <c r="D152" s="45"/>
      <c r="E152" s="32"/>
      <c r="F152" s="32"/>
      <c r="G152" s="32"/>
      <c r="H152" s="32"/>
      <c r="I152" s="32"/>
      <c r="J152" s="32"/>
      <c r="K152" s="32"/>
      <c r="L152" s="19"/>
      <c r="M152" s="19"/>
      <c r="N152" s="6"/>
      <c r="O152" s="6"/>
      <c r="P152" s="6"/>
      <c r="Q152" s="6"/>
      <c r="R152" s="6"/>
      <c r="S152" s="6"/>
      <c r="T152" s="6"/>
      <c r="U152" s="6"/>
      <c r="V152" s="6"/>
    </row>
    <row r="153" spans="1:22" s="20" customFormat="1" ht="18.75">
      <c r="A153" s="37" t="s">
        <v>79</v>
      </c>
      <c r="B153" s="41" t="s">
        <v>12</v>
      </c>
      <c r="C153" s="53"/>
      <c r="D153" s="45"/>
      <c r="E153" s="32"/>
      <c r="F153" s="32"/>
      <c r="G153" s="32"/>
      <c r="H153" s="32"/>
      <c r="I153" s="32"/>
      <c r="J153" s="32"/>
      <c r="K153" s="32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s="3" customFormat="1" ht="18.75">
      <c r="A154" s="107" t="s">
        <v>9</v>
      </c>
      <c r="B154" s="38"/>
      <c r="C154" s="53"/>
      <c r="D154" s="45"/>
      <c r="E154" s="32"/>
      <c r="F154" s="32"/>
      <c r="G154" s="32"/>
      <c r="H154" s="32"/>
      <c r="I154" s="32"/>
      <c r="J154" s="32"/>
      <c r="K154" s="32"/>
      <c r="L154" s="19"/>
      <c r="M154" s="19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24">
      <c r="A155" s="37" t="s">
        <v>21</v>
      </c>
      <c r="B155" s="38" t="s">
        <v>41</v>
      </c>
      <c r="C155" s="63">
        <v>928.4</v>
      </c>
      <c r="D155" s="63">
        <v>1051</v>
      </c>
      <c r="E155" s="63">
        <f>D155*E157%</f>
        <v>1086.7339999999999</v>
      </c>
      <c r="F155" s="63">
        <f>E155*F157%</f>
        <v>1128.029892</v>
      </c>
      <c r="G155" s="63">
        <f>E155*G157%</f>
        <v>1128.029892</v>
      </c>
      <c r="H155" s="63">
        <f>F155*H157%</f>
        <v>1172.0230577880002</v>
      </c>
      <c r="I155" s="63">
        <f>G155*I157%</f>
        <v>1172.0230577880002</v>
      </c>
      <c r="J155" s="63">
        <f>H155*J157%</f>
        <v>1218.9039800995201</v>
      </c>
      <c r="K155" s="63">
        <f>I155*K157%</f>
        <v>1218.9039800995201</v>
      </c>
      <c r="L155" s="17"/>
      <c r="M155" s="17"/>
    </row>
    <row r="156" spans="1:22" s="18" customFormat="1">
      <c r="A156" s="40" t="s">
        <v>22</v>
      </c>
      <c r="B156" s="38" t="s">
        <v>42</v>
      </c>
      <c r="C156" s="32">
        <v>93.66</v>
      </c>
      <c r="D156" s="32">
        <f>D155/C155*100/1.04</f>
        <v>108.85145660027176</v>
      </c>
      <c r="E156" s="32">
        <f t="shared" ref="E156:F156" si="9">E155/D155*100/1.04</f>
        <v>99.42307692307692</v>
      </c>
      <c r="F156" s="32">
        <f t="shared" si="9"/>
        <v>99.807692307692307</v>
      </c>
      <c r="G156" s="32">
        <f>G155/E155*100/1.04</f>
        <v>99.807692307692307</v>
      </c>
      <c r="H156" s="32">
        <f>H155/F155*100/1.04</f>
        <v>99.903846153846175</v>
      </c>
      <c r="I156" s="32">
        <f>I155/G155*100/1.04</f>
        <v>99.903846153846175</v>
      </c>
      <c r="J156" s="32">
        <f>J155/H155*100/1.04</f>
        <v>100</v>
      </c>
      <c r="K156" s="32">
        <f>K155/I155*100/1.04</f>
        <v>100</v>
      </c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s="18" customFormat="1">
      <c r="A157" s="40" t="s">
        <v>23</v>
      </c>
      <c r="B157" s="38" t="s">
        <v>42</v>
      </c>
      <c r="C157" s="32">
        <v>104.1</v>
      </c>
      <c r="D157" s="32">
        <v>104.5</v>
      </c>
      <c r="E157" s="32">
        <v>103.4</v>
      </c>
      <c r="F157" s="32">
        <v>103.8</v>
      </c>
      <c r="G157" s="32">
        <v>103.8</v>
      </c>
      <c r="H157" s="32">
        <v>103.9</v>
      </c>
      <c r="I157" s="32">
        <v>103.9</v>
      </c>
      <c r="J157" s="32">
        <v>104</v>
      </c>
      <c r="K157" s="32">
        <v>104</v>
      </c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s="18" customFormat="1" ht="24">
      <c r="A158" s="50" t="s">
        <v>24</v>
      </c>
      <c r="B158" s="38" t="s">
        <v>41</v>
      </c>
      <c r="C158" s="63">
        <v>216</v>
      </c>
      <c r="D158" s="63">
        <v>126.7</v>
      </c>
      <c r="E158" s="63">
        <v>217</v>
      </c>
      <c r="F158" s="63">
        <v>217</v>
      </c>
      <c r="G158" s="63">
        <v>220</v>
      </c>
      <c r="H158" s="63">
        <v>220</v>
      </c>
      <c r="I158" s="63">
        <v>223</v>
      </c>
      <c r="J158" s="63">
        <v>223</v>
      </c>
      <c r="K158" s="63">
        <v>226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>
      <c r="A159" s="40" t="s">
        <v>25</v>
      </c>
      <c r="B159" s="38" t="s">
        <v>42</v>
      </c>
      <c r="C159" s="32">
        <v>95.6</v>
      </c>
      <c r="D159" s="32">
        <f>D158/C158*100/1.04</f>
        <v>56.401353276353277</v>
      </c>
      <c r="E159" s="32">
        <f t="shared" ref="E159:F159" si="10">E158/D158*100/1.04</f>
        <v>164.6833829154271</v>
      </c>
      <c r="F159" s="32">
        <f t="shared" si="10"/>
        <v>96.153846153846146</v>
      </c>
      <c r="G159" s="32">
        <f>G158/E158*100/1.04</f>
        <v>97.483161999291028</v>
      </c>
      <c r="H159" s="32">
        <f>H158/F158*100/1.04</f>
        <v>97.483161999291028</v>
      </c>
      <c r="I159" s="32">
        <f>I158/G158*100/1.04</f>
        <v>97.465034965034974</v>
      </c>
      <c r="J159" s="32">
        <f>J158/H158*100/1.04</f>
        <v>97.465034965034974</v>
      </c>
      <c r="K159" s="32">
        <f>K158/I158*100/1.04</f>
        <v>97.447395653673681</v>
      </c>
    </row>
    <row r="160" spans="1:22">
      <c r="A160" s="40" t="s">
        <v>60</v>
      </c>
      <c r="B160" s="38" t="s">
        <v>42</v>
      </c>
      <c r="C160" s="32">
        <v>104.5</v>
      </c>
      <c r="D160" s="32">
        <v>105</v>
      </c>
      <c r="E160" s="32">
        <v>103.4</v>
      </c>
      <c r="F160" s="32">
        <v>103.8</v>
      </c>
      <c r="G160" s="32">
        <v>103.8</v>
      </c>
      <c r="H160" s="32">
        <v>104.2</v>
      </c>
      <c r="I160" s="32">
        <v>104.2</v>
      </c>
      <c r="J160" s="32">
        <v>104.2</v>
      </c>
      <c r="K160" s="32">
        <v>104.2</v>
      </c>
    </row>
    <row r="161" spans="1:20">
      <c r="A161" s="37"/>
      <c r="B161" s="38"/>
      <c r="C161" s="65"/>
      <c r="D161" s="32"/>
      <c r="E161" s="32"/>
      <c r="F161" s="32"/>
      <c r="G161" s="32"/>
      <c r="H161" s="32"/>
      <c r="I161" s="32"/>
      <c r="J161" s="32"/>
      <c r="K161" s="32"/>
    </row>
    <row r="162" spans="1:20">
      <c r="A162" s="52" t="s">
        <v>37</v>
      </c>
      <c r="B162" s="35"/>
      <c r="C162" s="65"/>
      <c r="D162" s="32"/>
      <c r="E162" s="32"/>
      <c r="F162" s="32"/>
      <c r="G162" s="32"/>
      <c r="H162" s="32"/>
      <c r="I162" s="32"/>
      <c r="J162" s="32"/>
      <c r="K162" s="32"/>
    </row>
    <row r="163" spans="1:20">
      <c r="A163" s="50" t="s">
        <v>44</v>
      </c>
      <c r="B163" s="38" t="s">
        <v>40</v>
      </c>
      <c r="C163" s="63">
        <v>1854.65</v>
      </c>
      <c r="D163" s="63">
        <v>3652</v>
      </c>
      <c r="E163" s="63">
        <v>3660</v>
      </c>
      <c r="F163" s="63">
        <v>3660</v>
      </c>
      <c r="G163" s="63">
        <v>3661</v>
      </c>
      <c r="H163" s="63">
        <v>3661</v>
      </c>
      <c r="I163" s="63">
        <v>3662</v>
      </c>
      <c r="J163" s="63">
        <v>3662</v>
      </c>
      <c r="K163" s="63">
        <v>3663</v>
      </c>
    </row>
    <row r="164" spans="1:20">
      <c r="A164" s="40" t="s">
        <v>20</v>
      </c>
      <c r="B164" s="38" t="s">
        <v>3</v>
      </c>
      <c r="C164" s="32">
        <v>100.29</v>
      </c>
      <c r="D164" s="32">
        <f>D163/C163*100/1.049</f>
        <v>187.71255317676383</v>
      </c>
      <c r="E164" s="32">
        <f t="shared" ref="E164:F164" si="11">E163/D163*100/1.049</f>
        <v>95.537710248220549</v>
      </c>
      <c r="F164" s="32">
        <f t="shared" si="11"/>
        <v>95.328884652049581</v>
      </c>
      <c r="G164" s="32">
        <f>G163/E163*100/1.049</f>
        <v>95.354930795397124</v>
      </c>
      <c r="H164" s="32">
        <f>H163/F163*100/1.049</f>
        <v>95.354930795397124</v>
      </c>
      <c r="I164" s="32">
        <f>I163/G163*100/1.049</f>
        <v>95.354923680908371</v>
      </c>
      <c r="J164" s="32">
        <f>J163/H163*100/1.049</f>
        <v>95.354923680908371</v>
      </c>
      <c r="K164" s="32">
        <f>K163/I163*100/1.049</f>
        <v>95.354916570305178</v>
      </c>
    </row>
    <row r="165" spans="1:20">
      <c r="A165" s="33" t="s">
        <v>13</v>
      </c>
      <c r="B165" s="38" t="s">
        <v>3</v>
      </c>
      <c r="C165" s="32">
        <v>105.2</v>
      </c>
      <c r="D165" s="32">
        <v>103.2</v>
      </c>
      <c r="E165" s="32">
        <v>104.9</v>
      </c>
      <c r="F165" s="32">
        <v>104.7</v>
      </c>
      <c r="G165" s="32">
        <v>104.7</v>
      </c>
      <c r="H165" s="32">
        <v>104.9</v>
      </c>
      <c r="I165" s="32">
        <v>104.9</v>
      </c>
      <c r="J165" s="32">
        <v>105</v>
      </c>
      <c r="K165" s="32">
        <v>105</v>
      </c>
    </row>
    <row r="166" spans="1:20" ht="24">
      <c r="A166" s="51" t="s">
        <v>45</v>
      </c>
      <c r="B166" s="38" t="s">
        <v>43</v>
      </c>
      <c r="C166" s="63">
        <v>10502</v>
      </c>
      <c r="D166" s="63">
        <v>7161.5</v>
      </c>
      <c r="E166" s="63">
        <f>D166*1.05</f>
        <v>7519.5750000000007</v>
      </c>
      <c r="F166" s="63">
        <f t="shared" ref="F166:K166" si="12">E166*1.05</f>
        <v>7895.5537500000009</v>
      </c>
      <c r="G166" s="63">
        <f t="shared" si="12"/>
        <v>8290.3314375000009</v>
      </c>
      <c r="H166" s="63">
        <f t="shared" si="12"/>
        <v>8704.8480093750022</v>
      </c>
      <c r="I166" s="63">
        <f t="shared" si="12"/>
        <v>9140.0904098437532</v>
      </c>
      <c r="J166" s="63">
        <f t="shared" si="12"/>
        <v>9597.0949303359412</v>
      </c>
      <c r="K166" s="63">
        <f t="shared" si="12"/>
        <v>10076.949676852739</v>
      </c>
    </row>
    <row r="167" spans="1:20" ht="24">
      <c r="A167" s="50" t="s">
        <v>19</v>
      </c>
      <c r="B167" s="66" t="s">
        <v>41</v>
      </c>
      <c r="C167" s="63">
        <v>3244.93</v>
      </c>
      <c r="D167" s="63">
        <v>290.01</v>
      </c>
      <c r="E167" s="63">
        <f>C167*E169%</f>
        <v>3426.64608</v>
      </c>
      <c r="F167" s="63">
        <f>C167*F169%</f>
        <v>3413.6663600000002</v>
      </c>
      <c r="G167" s="63">
        <f t="shared" ref="G167:K167" si="13">E167*G169%</f>
        <v>3604.8316761599999</v>
      </c>
      <c r="H167" s="63">
        <f>E167*H169%</f>
        <v>3594.5517379200005</v>
      </c>
      <c r="I167" s="63">
        <f t="shared" si="13"/>
        <v>3781.4684282918406</v>
      </c>
      <c r="J167" s="63">
        <f>G167*J169%</f>
        <v>3777.8635966156799</v>
      </c>
      <c r="K167" s="63">
        <f t="shared" si="13"/>
        <v>3962.9789128498492</v>
      </c>
    </row>
    <row r="168" spans="1:20">
      <c r="A168" s="40" t="s">
        <v>20</v>
      </c>
      <c r="B168" s="38" t="s">
        <v>3</v>
      </c>
      <c r="C168" s="32">
        <v>120</v>
      </c>
      <c r="D168" s="32">
        <f>D167/C167*100/1.045</f>
        <v>8.5524658806346654</v>
      </c>
      <c r="E168" s="32">
        <f t="shared" ref="E168:F168" si="14">E167/D167*100/1.045</f>
        <v>1130.6807206285084</v>
      </c>
      <c r="F168" s="32">
        <f t="shared" si="14"/>
        <v>95.331303465274772</v>
      </c>
      <c r="G168" s="32">
        <f>G167/E167*100/1.045</f>
        <v>100.66985645933015</v>
      </c>
      <c r="H168" s="32">
        <f>H167/F167*100/1.045</f>
        <v>100.76445867520513</v>
      </c>
      <c r="I168" s="32">
        <f>I167/G167*100/1.045</f>
        <v>100.38277511961725</v>
      </c>
      <c r="J168" s="32">
        <f>J167/H167*100/1.045</f>
        <v>100.57388900798664</v>
      </c>
      <c r="K168" s="32">
        <f>K167/I167*100/1.045</f>
        <v>100.28708133971294</v>
      </c>
    </row>
    <row r="169" spans="1:20">
      <c r="A169" s="33" t="s">
        <v>13</v>
      </c>
      <c r="B169" s="38" t="s">
        <v>3</v>
      </c>
      <c r="C169" s="32">
        <v>105.3</v>
      </c>
      <c r="D169" s="32">
        <v>106.8</v>
      </c>
      <c r="E169" s="32">
        <v>105.6</v>
      </c>
      <c r="F169" s="32">
        <v>105.2</v>
      </c>
      <c r="G169" s="32">
        <v>105.2</v>
      </c>
      <c r="H169" s="32">
        <v>104.9</v>
      </c>
      <c r="I169" s="32">
        <v>104.9</v>
      </c>
      <c r="J169" s="32">
        <v>104.8</v>
      </c>
      <c r="K169" s="32">
        <v>104.8</v>
      </c>
    </row>
    <row r="170" spans="1:20" s="3" customFormat="1" ht="24">
      <c r="A170" s="101" t="s">
        <v>46</v>
      </c>
      <c r="B170" s="38" t="s">
        <v>31</v>
      </c>
      <c r="C170" s="67">
        <f>SUM(C171:C184)</f>
        <v>5</v>
      </c>
      <c r="D170" s="67">
        <f>SUM(D171:D184)</f>
        <v>5</v>
      </c>
      <c r="E170" s="67">
        <f>SUM(E171:E184)</f>
        <v>4</v>
      </c>
      <c r="F170" s="67">
        <f t="shared" ref="F170:K170" si="15">SUM(F171:F184)</f>
        <v>0</v>
      </c>
      <c r="G170" s="67">
        <f t="shared" si="15"/>
        <v>2</v>
      </c>
      <c r="H170" s="67">
        <f t="shared" si="15"/>
        <v>0</v>
      </c>
      <c r="I170" s="67">
        <f t="shared" si="15"/>
        <v>2</v>
      </c>
      <c r="J170" s="67">
        <f t="shared" si="15"/>
        <v>0</v>
      </c>
      <c r="K170" s="67">
        <f t="shared" si="15"/>
        <v>2</v>
      </c>
      <c r="L170" s="6"/>
      <c r="M170" s="6"/>
      <c r="N170" s="6"/>
      <c r="O170" s="6"/>
      <c r="P170" s="6"/>
      <c r="Q170" s="6"/>
      <c r="R170" s="6"/>
      <c r="S170" s="6"/>
      <c r="T170" s="6"/>
    </row>
    <row r="171" spans="1:20" s="3" customFormat="1" ht="25.5">
      <c r="A171" s="102" t="s">
        <v>155</v>
      </c>
      <c r="B171" s="38"/>
      <c r="C171" s="68"/>
      <c r="D171" s="68"/>
      <c r="E171" s="68"/>
      <c r="F171" s="69"/>
      <c r="G171" s="68"/>
      <c r="H171" s="70"/>
      <c r="I171" s="70"/>
      <c r="J171" s="71"/>
      <c r="K171" s="72"/>
      <c r="L171" s="6"/>
      <c r="M171" s="6"/>
      <c r="N171" s="6"/>
      <c r="O171" s="6"/>
      <c r="P171" s="6"/>
      <c r="Q171" s="6"/>
      <c r="R171" s="6"/>
      <c r="S171" s="6"/>
      <c r="T171" s="6"/>
    </row>
    <row r="172" spans="1:20" s="3" customFormat="1" ht="25.5">
      <c r="A172" s="102" t="s">
        <v>177</v>
      </c>
      <c r="B172" s="38"/>
      <c r="C172" s="68"/>
      <c r="D172" s="68"/>
      <c r="E172" s="68">
        <v>1</v>
      </c>
      <c r="F172" s="68"/>
      <c r="G172" s="68"/>
      <c r="H172" s="70"/>
      <c r="I172" s="70"/>
      <c r="J172" s="71"/>
      <c r="K172" s="73"/>
      <c r="L172" s="6"/>
      <c r="M172" s="6"/>
      <c r="N172" s="6"/>
      <c r="O172" s="6"/>
      <c r="P172" s="6"/>
      <c r="Q172" s="6"/>
      <c r="R172" s="6"/>
      <c r="S172" s="6"/>
      <c r="T172" s="6"/>
    </row>
    <row r="173" spans="1:20" s="3" customFormat="1">
      <c r="A173" s="102" t="s">
        <v>161</v>
      </c>
      <c r="B173" s="38"/>
      <c r="C173" s="68">
        <v>1</v>
      </c>
      <c r="D173" s="68"/>
      <c r="E173" s="68"/>
      <c r="F173" s="68"/>
      <c r="G173" s="68">
        <v>1</v>
      </c>
      <c r="H173" s="70"/>
      <c r="I173" s="68">
        <v>1</v>
      </c>
      <c r="J173" s="74"/>
      <c r="K173" s="75">
        <v>1</v>
      </c>
      <c r="L173" s="6"/>
      <c r="M173" s="6"/>
      <c r="N173" s="6"/>
      <c r="O173" s="6"/>
      <c r="P173" s="6"/>
      <c r="Q173" s="6"/>
      <c r="R173" s="6"/>
      <c r="S173" s="6"/>
      <c r="T173" s="6"/>
    </row>
    <row r="174" spans="1:20" s="3" customFormat="1" ht="38.25">
      <c r="A174" s="102" t="s">
        <v>162</v>
      </c>
      <c r="B174" s="38"/>
      <c r="C174" s="68">
        <v>1</v>
      </c>
      <c r="D174" s="68"/>
      <c r="E174" s="68"/>
      <c r="F174" s="68"/>
      <c r="G174" s="68"/>
      <c r="H174" s="68"/>
      <c r="I174" s="68"/>
      <c r="J174" s="71"/>
      <c r="K174" s="7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s="3" customFormat="1" ht="25.5">
      <c r="A175" s="102" t="s">
        <v>163</v>
      </c>
      <c r="B175" s="38"/>
      <c r="C175" s="68">
        <v>1</v>
      </c>
      <c r="D175" s="68"/>
      <c r="E175" s="68"/>
      <c r="F175" s="68"/>
      <c r="G175" s="68"/>
      <c r="H175" s="68"/>
      <c r="I175" s="68"/>
      <c r="J175" s="71"/>
      <c r="K175" s="7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s="3" customFormat="1" ht="25.5">
      <c r="A176" s="102" t="s">
        <v>164</v>
      </c>
      <c r="B176" s="38"/>
      <c r="C176" s="68">
        <v>1</v>
      </c>
      <c r="D176" s="68"/>
      <c r="E176" s="68"/>
      <c r="F176" s="68"/>
      <c r="G176" s="68"/>
      <c r="H176" s="70"/>
      <c r="I176" s="70"/>
      <c r="J176" s="71"/>
      <c r="K176" s="7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s="3" customFormat="1" ht="25.5">
      <c r="A177" s="102" t="s">
        <v>165</v>
      </c>
      <c r="B177" s="38"/>
      <c r="C177" s="68"/>
      <c r="D177" s="68">
        <v>1</v>
      </c>
      <c r="E177" s="68"/>
      <c r="F177" s="68"/>
      <c r="G177" s="68"/>
      <c r="H177" s="68"/>
      <c r="I177" s="68"/>
      <c r="J177" s="71"/>
      <c r="K177" s="7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s="3" customFormat="1">
      <c r="A178" s="102" t="s">
        <v>156</v>
      </c>
      <c r="B178" s="38"/>
      <c r="C178" s="68"/>
      <c r="D178" s="68">
        <v>1</v>
      </c>
      <c r="E178" s="68"/>
      <c r="F178" s="68"/>
      <c r="G178" s="68"/>
      <c r="H178" s="70"/>
      <c r="I178" s="70"/>
      <c r="J178" s="71"/>
      <c r="K178" s="7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s="3" customFormat="1" ht="25.5">
      <c r="A179" s="102" t="s">
        <v>157</v>
      </c>
      <c r="B179" s="38"/>
      <c r="C179" s="68"/>
      <c r="D179" s="68"/>
      <c r="E179" s="68"/>
      <c r="F179" s="68"/>
      <c r="G179" s="68"/>
      <c r="H179" s="70"/>
      <c r="I179" s="70"/>
      <c r="J179" s="71"/>
      <c r="K179" s="7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s="3" customFormat="1" ht="25.5">
      <c r="A180" s="102" t="s">
        <v>166</v>
      </c>
      <c r="B180" s="38"/>
      <c r="C180" s="68"/>
      <c r="D180" s="68"/>
      <c r="E180" s="70"/>
      <c r="F180" s="70"/>
      <c r="G180" s="70"/>
      <c r="H180" s="70"/>
      <c r="I180" s="70"/>
      <c r="J180" s="71"/>
      <c r="K180" s="72"/>
      <c r="L180" s="6"/>
      <c r="M180" s="6"/>
      <c r="N180" s="6"/>
      <c r="O180" s="6"/>
      <c r="P180" s="6"/>
      <c r="Q180" s="6"/>
      <c r="R180" s="6"/>
      <c r="S180" s="6"/>
      <c r="T180" s="6"/>
    </row>
    <row r="181" spans="1:20" s="3" customFormat="1">
      <c r="A181" s="102" t="s">
        <v>176</v>
      </c>
      <c r="B181" s="38"/>
      <c r="C181" s="68"/>
      <c r="D181" s="68">
        <v>1</v>
      </c>
      <c r="E181" s="68">
        <v>1</v>
      </c>
      <c r="F181" s="68"/>
      <c r="G181" s="68"/>
      <c r="H181" s="68"/>
      <c r="I181" s="68"/>
      <c r="J181" s="71"/>
      <c r="K181" s="72"/>
      <c r="L181" s="6"/>
      <c r="M181" s="6"/>
      <c r="N181" s="6"/>
      <c r="O181" s="6"/>
      <c r="P181" s="6"/>
      <c r="Q181" s="6"/>
      <c r="R181" s="6"/>
      <c r="S181" s="6"/>
      <c r="T181" s="6"/>
    </row>
    <row r="182" spans="1:20" s="3" customFormat="1">
      <c r="A182" s="102" t="s">
        <v>167</v>
      </c>
      <c r="B182" s="38"/>
      <c r="C182" s="68"/>
      <c r="D182" s="68">
        <v>1</v>
      </c>
      <c r="E182" s="68">
        <v>1</v>
      </c>
      <c r="F182" s="68"/>
      <c r="G182" s="68">
        <v>1</v>
      </c>
      <c r="H182" s="68"/>
      <c r="I182" s="68">
        <v>1</v>
      </c>
      <c r="J182" s="71"/>
      <c r="K182" s="72">
        <v>1</v>
      </c>
      <c r="L182" s="6"/>
      <c r="M182" s="6"/>
      <c r="N182" s="6"/>
      <c r="O182" s="6"/>
      <c r="P182" s="6"/>
      <c r="Q182" s="6"/>
      <c r="R182" s="6"/>
      <c r="S182" s="6"/>
      <c r="T182" s="6"/>
    </row>
    <row r="183" spans="1:20" s="3" customFormat="1" ht="25.5">
      <c r="A183" s="102" t="s">
        <v>168</v>
      </c>
      <c r="B183" s="38"/>
      <c r="C183" s="68"/>
      <c r="D183" s="68"/>
      <c r="E183" s="68"/>
      <c r="F183" s="68"/>
      <c r="G183" s="68"/>
      <c r="H183" s="68"/>
      <c r="I183" s="68"/>
      <c r="J183" s="71"/>
      <c r="K183" s="72"/>
      <c r="L183" s="6"/>
      <c r="M183" s="6"/>
      <c r="N183" s="6"/>
      <c r="O183" s="6"/>
      <c r="P183" s="6"/>
      <c r="Q183" s="6"/>
      <c r="R183" s="6"/>
      <c r="S183" s="6"/>
      <c r="T183" s="6"/>
    </row>
    <row r="184" spans="1:20" s="3" customFormat="1">
      <c r="A184" s="102" t="s">
        <v>169</v>
      </c>
      <c r="B184" s="38"/>
      <c r="C184" s="68">
        <v>1</v>
      </c>
      <c r="D184" s="68">
        <v>1</v>
      </c>
      <c r="E184" s="68">
        <v>1</v>
      </c>
      <c r="F184" s="68"/>
      <c r="G184" s="68"/>
      <c r="H184" s="68"/>
      <c r="I184" s="68"/>
      <c r="J184" s="71"/>
      <c r="K184" s="77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3" customFormat="1" ht="25.5">
      <c r="A185" s="103" t="s">
        <v>54</v>
      </c>
      <c r="B185" s="38" t="s">
        <v>32</v>
      </c>
      <c r="C185" s="78">
        <f t="shared" ref="C185:I185" si="16">SUM(C186:C199)</f>
        <v>2692.9</v>
      </c>
      <c r="D185" s="78">
        <f t="shared" si="16"/>
        <v>3358.9</v>
      </c>
      <c r="E185" s="78">
        <f t="shared" si="16"/>
        <v>2935</v>
      </c>
      <c r="F185" s="78">
        <f t="shared" si="16"/>
        <v>1150</v>
      </c>
      <c r="G185" s="78">
        <f t="shared" si="16"/>
        <v>1200</v>
      </c>
      <c r="H185" s="78">
        <f t="shared" si="16"/>
        <v>1950</v>
      </c>
      <c r="I185" s="78">
        <f t="shared" si="16"/>
        <v>2000</v>
      </c>
      <c r="J185" s="78">
        <f t="shared" ref="J185:K185" si="17">SUM(J186:J199)</f>
        <v>2150</v>
      </c>
      <c r="K185" s="78">
        <f t="shared" si="17"/>
        <v>2250</v>
      </c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3" customFormat="1" ht="25.5">
      <c r="A186" s="102" t="s">
        <v>155</v>
      </c>
      <c r="B186" s="38"/>
      <c r="C186" s="70"/>
      <c r="D186" s="70"/>
      <c r="E186" s="70"/>
      <c r="F186" s="79"/>
      <c r="G186" s="70"/>
      <c r="H186" s="70"/>
      <c r="I186" s="70"/>
      <c r="J186" s="71"/>
      <c r="K186" s="72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3" customFormat="1" ht="25.5">
      <c r="A187" s="102" t="s">
        <v>177</v>
      </c>
      <c r="B187" s="38"/>
      <c r="C187" s="70"/>
      <c r="D187" s="70"/>
      <c r="E187" s="70">
        <v>2</v>
      </c>
      <c r="F187" s="70"/>
      <c r="G187" s="70"/>
      <c r="H187" s="70"/>
      <c r="I187" s="70"/>
      <c r="J187" s="71"/>
      <c r="K187" s="7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3" customFormat="1">
      <c r="A188" s="102" t="s">
        <v>161</v>
      </c>
      <c r="B188" s="38"/>
      <c r="C188" s="70">
        <v>36.9</v>
      </c>
      <c r="D188" s="70"/>
      <c r="E188" s="70"/>
      <c r="F188" s="70"/>
      <c r="G188" s="70"/>
      <c r="H188" s="70"/>
      <c r="I188" s="70"/>
      <c r="J188" s="71"/>
      <c r="K188" s="7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s="3" customFormat="1" ht="38.25">
      <c r="A189" s="102" t="s">
        <v>162</v>
      </c>
      <c r="B189" s="38"/>
      <c r="C189" s="68">
        <v>372</v>
      </c>
      <c r="D189" s="68"/>
      <c r="E189" s="68"/>
      <c r="F189" s="68"/>
      <c r="G189" s="68"/>
      <c r="H189" s="68"/>
      <c r="I189" s="68"/>
      <c r="J189" s="80"/>
      <c r="K189" s="7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3" customFormat="1" ht="25.5">
      <c r="A190" s="102" t="s">
        <v>163</v>
      </c>
      <c r="B190" s="38"/>
      <c r="C190" s="68">
        <v>1071</v>
      </c>
      <c r="D190" s="68"/>
      <c r="E190" s="68"/>
      <c r="F190" s="68"/>
      <c r="G190" s="68"/>
      <c r="H190" s="68"/>
      <c r="I190" s="68"/>
      <c r="J190" s="80"/>
      <c r="K190" s="7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s="3" customFormat="1" ht="25.5">
      <c r="A191" s="102" t="s">
        <v>164</v>
      </c>
      <c r="B191" s="38"/>
      <c r="C191" s="70">
        <v>1076</v>
      </c>
      <c r="D191" s="70"/>
      <c r="E191" s="70"/>
      <c r="F191" s="70"/>
      <c r="G191" s="70"/>
      <c r="H191" s="70"/>
      <c r="I191" s="70"/>
      <c r="J191" s="80"/>
      <c r="K191" s="7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s="3" customFormat="1" ht="25.5">
      <c r="A192" s="102" t="s">
        <v>165</v>
      </c>
      <c r="B192" s="38"/>
      <c r="C192" s="68"/>
      <c r="D192" s="68">
        <v>1521</v>
      </c>
      <c r="E192" s="68"/>
      <c r="F192" s="68"/>
      <c r="G192" s="68"/>
      <c r="H192" s="68"/>
      <c r="I192" s="68"/>
      <c r="J192" s="80"/>
      <c r="K192" s="76"/>
      <c r="L192" s="6"/>
      <c r="M192" s="6"/>
      <c r="N192" s="6"/>
      <c r="O192" s="6"/>
      <c r="P192" s="6"/>
      <c r="Q192" s="6"/>
      <c r="R192" s="6"/>
      <c r="S192" s="6"/>
      <c r="T192" s="6"/>
    </row>
    <row r="193" spans="1:22" s="3" customFormat="1">
      <c r="A193" s="102" t="s">
        <v>156</v>
      </c>
      <c r="B193" s="38"/>
      <c r="C193" s="70"/>
      <c r="D193" s="70">
        <v>32</v>
      </c>
      <c r="E193" s="70"/>
      <c r="F193" s="70"/>
      <c r="G193" s="70"/>
      <c r="H193" s="70"/>
      <c r="I193" s="70"/>
      <c r="J193" s="80"/>
      <c r="K193" s="76"/>
      <c r="L193" s="6"/>
      <c r="M193" s="6"/>
      <c r="N193" s="6"/>
      <c r="O193" s="6"/>
      <c r="P193" s="6"/>
      <c r="Q193" s="6"/>
      <c r="R193" s="6"/>
      <c r="S193" s="6"/>
      <c r="T193" s="6"/>
    </row>
    <row r="194" spans="1:22" s="3" customFormat="1" ht="25.5">
      <c r="A194" s="102" t="s">
        <v>157</v>
      </c>
      <c r="B194" s="38"/>
      <c r="C194" s="70"/>
      <c r="D194" s="70"/>
      <c r="E194" s="70"/>
      <c r="F194" s="70"/>
      <c r="G194" s="70"/>
      <c r="H194" s="70"/>
      <c r="I194" s="70"/>
      <c r="J194" s="80"/>
      <c r="K194" s="76"/>
      <c r="L194" s="6"/>
      <c r="M194" s="6"/>
      <c r="N194" s="6"/>
      <c r="O194" s="6"/>
      <c r="P194" s="6"/>
      <c r="Q194" s="6"/>
      <c r="R194" s="6"/>
      <c r="S194" s="6"/>
      <c r="T194" s="6"/>
    </row>
    <row r="195" spans="1:22" s="3" customFormat="1" ht="25.5">
      <c r="A195" s="102" t="s">
        <v>166</v>
      </c>
      <c r="B195" s="38"/>
      <c r="C195" s="70"/>
      <c r="D195" s="70"/>
      <c r="E195" s="70"/>
      <c r="F195" s="70"/>
      <c r="G195" s="70"/>
      <c r="H195" s="70"/>
      <c r="I195" s="70"/>
      <c r="J195" s="80"/>
      <c r="K195" s="80"/>
      <c r="L195" s="6"/>
      <c r="M195" s="6"/>
      <c r="N195" s="6"/>
      <c r="O195" s="6"/>
      <c r="P195" s="6"/>
      <c r="Q195" s="6"/>
      <c r="R195" s="6"/>
      <c r="S195" s="6"/>
      <c r="T195" s="6"/>
    </row>
    <row r="196" spans="1:22" s="3" customFormat="1">
      <c r="A196" s="102" t="s">
        <v>176</v>
      </c>
      <c r="B196" s="38"/>
      <c r="C196" s="68"/>
      <c r="D196" s="68">
        <v>555</v>
      </c>
      <c r="E196" s="68">
        <v>248</v>
      </c>
      <c r="F196" s="68"/>
      <c r="G196" s="68"/>
      <c r="H196" s="68"/>
      <c r="I196" s="68"/>
      <c r="J196" s="80"/>
      <c r="K196" s="80"/>
      <c r="L196" s="6"/>
      <c r="M196" s="6"/>
      <c r="N196" s="6"/>
      <c r="O196" s="6"/>
      <c r="P196" s="6"/>
      <c r="Q196" s="6"/>
      <c r="R196" s="6"/>
      <c r="S196" s="6"/>
      <c r="T196" s="6"/>
    </row>
    <row r="197" spans="1:22" s="3" customFormat="1">
      <c r="A197" s="102" t="s">
        <v>167</v>
      </c>
      <c r="B197" s="38"/>
      <c r="C197" s="68"/>
      <c r="D197" s="68">
        <v>1113</v>
      </c>
      <c r="E197" s="68">
        <v>2548</v>
      </c>
      <c r="F197" s="68">
        <v>1150</v>
      </c>
      <c r="G197" s="68">
        <v>1200</v>
      </c>
      <c r="H197" s="68">
        <v>1950</v>
      </c>
      <c r="I197" s="68">
        <v>2000</v>
      </c>
      <c r="J197" s="80">
        <v>2150</v>
      </c>
      <c r="K197" s="80">
        <v>2250</v>
      </c>
      <c r="L197" s="6"/>
      <c r="M197" s="6"/>
      <c r="N197" s="6"/>
      <c r="O197" s="6"/>
      <c r="P197" s="6"/>
      <c r="Q197" s="6"/>
      <c r="R197" s="6"/>
      <c r="S197" s="6"/>
      <c r="T197" s="6"/>
    </row>
    <row r="198" spans="1:22" s="3" customFormat="1" ht="25.5">
      <c r="A198" s="102" t="s">
        <v>168</v>
      </c>
      <c r="B198" s="38"/>
      <c r="C198" s="68"/>
      <c r="D198" s="68"/>
      <c r="E198" s="68"/>
      <c r="F198" s="68"/>
      <c r="G198" s="68"/>
      <c r="H198" s="68"/>
      <c r="I198" s="68"/>
      <c r="J198" s="80"/>
      <c r="K198" s="80"/>
      <c r="L198" s="6"/>
      <c r="M198" s="6"/>
      <c r="N198" s="6"/>
      <c r="O198" s="6"/>
      <c r="P198" s="6"/>
      <c r="Q198" s="6"/>
      <c r="R198" s="6"/>
      <c r="S198" s="6"/>
      <c r="T198" s="6"/>
    </row>
    <row r="199" spans="1:22" s="3" customFormat="1">
      <c r="A199" s="102" t="s">
        <v>169</v>
      </c>
      <c r="B199" s="38"/>
      <c r="C199" s="68">
        <v>137</v>
      </c>
      <c r="D199" s="68">
        <v>137.9</v>
      </c>
      <c r="E199" s="68">
        <v>137</v>
      </c>
      <c r="F199" s="68"/>
      <c r="G199" s="68"/>
      <c r="H199" s="68"/>
      <c r="I199" s="68"/>
      <c r="J199" s="80"/>
      <c r="K199" s="80"/>
      <c r="L199" s="6"/>
      <c r="M199" s="6"/>
      <c r="N199" s="6"/>
      <c r="O199" s="6"/>
      <c r="P199" s="6"/>
      <c r="Q199" s="6"/>
      <c r="R199" s="6"/>
      <c r="S199" s="6"/>
      <c r="T199" s="6"/>
    </row>
    <row r="200" spans="1:22" s="18" customFormat="1" ht="24">
      <c r="A200" s="34" t="s">
        <v>81</v>
      </c>
      <c r="B200" s="38" t="s">
        <v>32</v>
      </c>
      <c r="C200" s="63">
        <v>8725.94</v>
      </c>
      <c r="D200" s="63">
        <v>8834.1</v>
      </c>
      <c r="E200" s="63">
        <v>8836.2999999999993</v>
      </c>
      <c r="F200" s="63">
        <v>8603.2000000000007</v>
      </c>
      <c r="G200" s="63">
        <v>8733.9</v>
      </c>
      <c r="H200" s="63">
        <v>8610.2999999999993</v>
      </c>
      <c r="I200" s="63">
        <v>8898.9</v>
      </c>
      <c r="J200" s="63">
        <v>8720</v>
      </c>
      <c r="K200" s="63">
        <v>8960</v>
      </c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s="18" customFormat="1">
      <c r="A201" s="34"/>
      <c r="B201" s="35" t="s">
        <v>36</v>
      </c>
      <c r="C201" s="32">
        <v>100</v>
      </c>
      <c r="D201" s="32">
        <f>D200/C200%</f>
        <v>101.23952261876659</v>
      </c>
      <c r="E201" s="32">
        <f>E200/D200*100</f>
        <v>100.0249034989416</v>
      </c>
      <c r="F201" s="32">
        <f t="shared" ref="F201:K201" si="18">F200/E200*100</f>
        <v>97.36201803922458</v>
      </c>
      <c r="G201" s="32">
        <f t="shared" si="18"/>
        <v>101.51920215733679</v>
      </c>
      <c r="H201" s="32">
        <f t="shared" si="18"/>
        <v>98.58482464878233</v>
      </c>
      <c r="I201" s="32">
        <f t="shared" si="18"/>
        <v>103.35179958886451</v>
      </c>
      <c r="J201" s="32">
        <f t="shared" si="18"/>
        <v>97.989639168886043</v>
      </c>
      <c r="K201" s="32">
        <f t="shared" si="18"/>
        <v>102.75229357798166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>
      <c r="A202" s="33" t="s">
        <v>80</v>
      </c>
      <c r="B202" s="38" t="s">
        <v>32</v>
      </c>
      <c r="C202" s="63">
        <v>2987.36</v>
      </c>
      <c r="D202" s="63">
        <v>2993.1</v>
      </c>
      <c r="E202" s="63">
        <v>3122.2</v>
      </c>
      <c r="F202" s="63">
        <v>2830.1</v>
      </c>
      <c r="G202" s="63">
        <v>3029.9</v>
      </c>
      <c r="H202" s="63">
        <v>2927.1</v>
      </c>
      <c r="I202" s="63">
        <v>3234.1</v>
      </c>
      <c r="J202" s="63">
        <v>3120</v>
      </c>
      <c r="K202" s="63">
        <v>3340</v>
      </c>
    </row>
    <row r="203" spans="1:22">
      <c r="A203" s="34"/>
      <c r="B203" s="35" t="s">
        <v>36</v>
      </c>
      <c r="C203" s="32">
        <v>100</v>
      </c>
      <c r="D203" s="32">
        <f>D202/C202%</f>
        <v>100.19214289539929</v>
      </c>
      <c r="E203" s="32">
        <f>E202/D202*100</f>
        <v>104.3132538171127</v>
      </c>
      <c r="F203" s="32">
        <f t="shared" ref="F203:K203" si="19">F202/E202*100</f>
        <v>90.64441739798859</v>
      </c>
      <c r="G203" s="32">
        <f t="shared" si="19"/>
        <v>107.05982120773119</v>
      </c>
      <c r="H203" s="32">
        <f t="shared" si="19"/>
        <v>96.60714875078385</v>
      </c>
      <c r="I203" s="32">
        <f t="shared" si="19"/>
        <v>110.48819650848962</v>
      </c>
      <c r="J203" s="32">
        <f t="shared" si="19"/>
        <v>96.47197056368077</v>
      </c>
      <c r="K203" s="32">
        <f t="shared" si="19"/>
        <v>107.05128205128204</v>
      </c>
    </row>
    <row r="204" spans="1:22">
      <c r="A204" s="101" t="s">
        <v>27</v>
      </c>
      <c r="B204" s="35"/>
      <c r="C204" s="36"/>
      <c r="D204" s="62"/>
      <c r="E204" s="32"/>
      <c r="F204" s="32"/>
      <c r="G204" s="32"/>
      <c r="H204" s="32"/>
      <c r="I204" s="32"/>
      <c r="J204" s="32"/>
      <c r="K204" s="32"/>
    </row>
    <row r="205" spans="1:22" ht="36">
      <c r="A205" s="34" t="s">
        <v>83</v>
      </c>
      <c r="B205" s="35" t="s">
        <v>2</v>
      </c>
      <c r="C205" s="32">
        <v>1499.8</v>
      </c>
      <c r="D205" s="32">
        <v>1514.79</v>
      </c>
      <c r="E205" s="32">
        <v>1529.94</v>
      </c>
      <c r="F205" s="32">
        <v>1529.94</v>
      </c>
      <c r="G205" s="32">
        <v>1545.24</v>
      </c>
      <c r="H205" s="32">
        <v>1545.24</v>
      </c>
      <c r="I205" s="32">
        <v>1560.69</v>
      </c>
      <c r="J205" s="32">
        <v>1560.69</v>
      </c>
      <c r="K205" s="32">
        <v>1576.3</v>
      </c>
    </row>
    <row r="206" spans="1:22" s="3" customFormat="1" ht="24">
      <c r="A206" s="34" t="s">
        <v>53</v>
      </c>
      <c r="B206" s="35" t="s">
        <v>2</v>
      </c>
      <c r="C206" s="32">
        <v>1195.5999999999999</v>
      </c>
      <c r="D206" s="32">
        <v>1207.55</v>
      </c>
      <c r="E206" s="32">
        <v>1208.0999999999999</v>
      </c>
      <c r="F206" s="32">
        <v>1208.0999999999999</v>
      </c>
      <c r="G206" s="32">
        <v>1210.3</v>
      </c>
      <c r="H206" s="32">
        <v>1210.3</v>
      </c>
      <c r="I206" s="32">
        <v>1211</v>
      </c>
      <c r="J206" s="32">
        <v>1211</v>
      </c>
      <c r="K206" s="32">
        <v>1211.5</v>
      </c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>
      <c r="A207" s="34" t="s">
        <v>63</v>
      </c>
      <c r="B207" s="35" t="s">
        <v>3</v>
      </c>
      <c r="C207" s="64">
        <v>69</v>
      </c>
      <c r="D207" s="64">
        <v>70</v>
      </c>
      <c r="E207" s="64">
        <v>72</v>
      </c>
      <c r="F207" s="64">
        <v>70</v>
      </c>
      <c r="G207" s="64">
        <v>75</v>
      </c>
      <c r="H207" s="64">
        <v>75</v>
      </c>
      <c r="I207" s="64">
        <v>78</v>
      </c>
      <c r="J207" s="64">
        <v>78</v>
      </c>
      <c r="K207" s="64">
        <v>82</v>
      </c>
    </row>
    <row r="208" spans="1:22">
      <c r="A208" s="101" t="s">
        <v>26</v>
      </c>
      <c r="B208" s="35"/>
      <c r="C208" s="81"/>
      <c r="D208" s="61"/>
      <c r="E208" s="61"/>
      <c r="F208" s="61"/>
      <c r="G208" s="61"/>
      <c r="H208" s="61"/>
      <c r="I208" s="61"/>
      <c r="J208" s="61"/>
      <c r="K208" s="61"/>
    </row>
    <row r="209" spans="1:11" ht="36">
      <c r="A209" s="34" t="s">
        <v>178</v>
      </c>
      <c r="B209" s="35" t="s">
        <v>6</v>
      </c>
      <c r="C209" s="82">
        <v>6568</v>
      </c>
      <c r="D209" s="83">
        <v>4137</v>
      </c>
      <c r="E209" s="84">
        <v>5593</v>
      </c>
      <c r="F209" s="84">
        <v>5605</v>
      </c>
      <c r="G209" s="84">
        <v>5610</v>
      </c>
      <c r="H209" s="84">
        <v>5615</v>
      </c>
      <c r="I209" s="84">
        <v>5620</v>
      </c>
      <c r="J209" s="84">
        <v>5625</v>
      </c>
      <c r="K209" s="84">
        <v>5630</v>
      </c>
    </row>
    <row r="210" spans="1:11">
      <c r="A210" s="34"/>
      <c r="B210" s="35" t="s">
        <v>36</v>
      </c>
      <c r="C210" s="81">
        <v>108.53</v>
      </c>
      <c r="D210" s="85">
        <f>D209/C209%</f>
        <v>62.987210718635801</v>
      </c>
      <c r="E210" s="85">
        <f t="shared" ref="E210:F210" si="20">E209/D209%</f>
        <v>135.19458544839256</v>
      </c>
      <c r="F210" s="85">
        <f t="shared" si="20"/>
        <v>100.21455390666905</v>
      </c>
      <c r="G210" s="85">
        <f>G209/E209%</f>
        <v>100.30395136778115</v>
      </c>
      <c r="H210" s="85">
        <f>H209/F209%</f>
        <v>100.17841213202499</v>
      </c>
      <c r="I210" s="85">
        <f>I209/G209%</f>
        <v>100.17825311942958</v>
      </c>
      <c r="J210" s="85">
        <f>J209/H209%</f>
        <v>100.17809439002671</v>
      </c>
      <c r="K210" s="85">
        <f>K209/I209%</f>
        <v>100.17793594306049</v>
      </c>
    </row>
    <row r="211" spans="1:11">
      <c r="A211" s="33" t="s">
        <v>59</v>
      </c>
      <c r="B211" s="35" t="s">
        <v>6</v>
      </c>
      <c r="C211" s="86">
        <v>109</v>
      </c>
      <c r="D211" s="86">
        <v>163</v>
      </c>
      <c r="E211" s="86">
        <v>165</v>
      </c>
      <c r="F211" s="86">
        <v>165</v>
      </c>
      <c r="G211" s="86">
        <v>166</v>
      </c>
      <c r="H211" s="86">
        <v>166</v>
      </c>
      <c r="I211" s="86">
        <v>167</v>
      </c>
      <c r="J211" s="86">
        <v>167</v>
      </c>
      <c r="K211" s="86">
        <v>168</v>
      </c>
    </row>
    <row r="212" spans="1:11">
      <c r="A212" s="34"/>
      <c r="B212" s="35" t="s">
        <v>36</v>
      </c>
      <c r="C212" s="87">
        <v>108.58</v>
      </c>
      <c r="D212" s="85">
        <f>D211/C211%</f>
        <v>149.54128440366972</v>
      </c>
      <c r="E212" s="85">
        <f t="shared" ref="E212:K212" si="21">E211/D211%</f>
        <v>101.22699386503068</v>
      </c>
      <c r="F212" s="85">
        <f t="shared" si="21"/>
        <v>100</v>
      </c>
      <c r="G212" s="85">
        <f t="shared" si="21"/>
        <v>100.60606060606061</v>
      </c>
      <c r="H212" s="85">
        <f t="shared" si="21"/>
        <v>100</v>
      </c>
      <c r="I212" s="85">
        <f t="shared" si="21"/>
        <v>100.60240963855422</v>
      </c>
      <c r="J212" s="85">
        <f t="shared" si="21"/>
        <v>100</v>
      </c>
      <c r="K212" s="85">
        <f t="shared" si="21"/>
        <v>100.59880239520959</v>
      </c>
    </row>
    <row r="213" spans="1:11">
      <c r="A213" s="34" t="s">
        <v>96</v>
      </c>
      <c r="B213" s="35" t="s">
        <v>6</v>
      </c>
      <c r="C213" s="88">
        <v>1995</v>
      </c>
      <c r="D213" s="89">
        <f>D215+D216+D217</f>
        <v>1840.95</v>
      </c>
      <c r="E213" s="89">
        <f>E215+E216+E217</f>
        <v>1824.4</v>
      </c>
      <c r="F213" s="89">
        <f t="shared" ref="F213:K213" si="22">F215+F216+F217</f>
        <v>1821.4</v>
      </c>
      <c r="G213" s="89">
        <f t="shared" si="22"/>
        <v>1825.4</v>
      </c>
      <c r="H213" s="89">
        <f t="shared" si="22"/>
        <v>1821</v>
      </c>
      <c r="I213" s="89">
        <f t="shared" si="22"/>
        <v>1825.4</v>
      </c>
      <c r="J213" s="89">
        <f t="shared" si="22"/>
        <v>1822</v>
      </c>
      <c r="K213" s="89">
        <f t="shared" si="22"/>
        <v>1825.4</v>
      </c>
    </row>
    <row r="214" spans="1:11">
      <c r="A214" s="34" t="s">
        <v>98</v>
      </c>
      <c r="B214" s="35"/>
      <c r="C214" s="81"/>
      <c r="D214" s="87"/>
      <c r="E214" s="86"/>
      <c r="F214" s="86"/>
      <c r="G214" s="86"/>
      <c r="H214" s="86"/>
      <c r="I214" s="86"/>
      <c r="J214" s="86"/>
      <c r="K214" s="86"/>
    </row>
    <row r="215" spans="1:11">
      <c r="A215" s="33" t="s">
        <v>97</v>
      </c>
      <c r="B215" s="35" t="s">
        <v>6</v>
      </c>
      <c r="C215" s="86">
        <v>1242.3</v>
      </c>
      <c r="D215" s="86">
        <v>1195.2</v>
      </c>
      <c r="E215" s="86">
        <v>1192</v>
      </c>
      <c r="F215" s="86">
        <v>1189</v>
      </c>
      <c r="G215" s="86">
        <v>1190</v>
      </c>
      <c r="H215" s="86">
        <v>1189</v>
      </c>
      <c r="I215" s="86">
        <v>1190</v>
      </c>
      <c r="J215" s="86">
        <v>1189</v>
      </c>
      <c r="K215" s="86">
        <v>1190</v>
      </c>
    </row>
    <row r="216" spans="1:11">
      <c r="A216" s="33" t="s">
        <v>136</v>
      </c>
      <c r="B216" s="35" t="s">
        <v>6</v>
      </c>
      <c r="C216" s="86">
        <v>470</v>
      </c>
      <c r="D216" s="86">
        <v>428</v>
      </c>
      <c r="E216" s="86">
        <v>413</v>
      </c>
      <c r="F216" s="86">
        <v>413</v>
      </c>
      <c r="G216" s="86">
        <v>414</v>
      </c>
      <c r="H216" s="86">
        <v>412</v>
      </c>
      <c r="I216" s="86">
        <v>414</v>
      </c>
      <c r="J216" s="86">
        <v>413</v>
      </c>
      <c r="K216" s="86">
        <v>414</v>
      </c>
    </row>
    <row r="217" spans="1:11" ht="24">
      <c r="A217" s="33" t="s">
        <v>137</v>
      </c>
      <c r="B217" s="35" t="s">
        <v>6</v>
      </c>
      <c r="C217" s="86">
        <v>243</v>
      </c>
      <c r="D217" s="86">
        <v>217.75</v>
      </c>
      <c r="E217" s="86">
        <v>219.4</v>
      </c>
      <c r="F217" s="86">
        <v>219.4</v>
      </c>
      <c r="G217" s="86">
        <v>221.4</v>
      </c>
      <c r="H217" s="86">
        <v>220</v>
      </c>
      <c r="I217" s="86">
        <v>221.4</v>
      </c>
      <c r="J217" s="86">
        <v>220</v>
      </c>
      <c r="K217" s="86">
        <v>221.4</v>
      </c>
    </row>
    <row r="218" spans="1:11">
      <c r="A218" s="34"/>
      <c r="B218" s="35"/>
      <c r="C218" s="81"/>
      <c r="D218" s="90"/>
      <c r="E218" s="91"/>
      <c r="F218" s="91"/>
      <c r="G218" s="91"/>
      <c r="H218" s="91"/>
      <c r="I218" s="91"/>
      <c r="J218" s="61"/>
      <c r="K218" s="61"/>
    </row>
    <row r="219" spans="1:11">
      <c r="A219" s="42" t="s">
        <v>181</v>
      </c>
      <c r="B219" s="35" t="s">
        <v>7</v>
      </c>
      <c r="C219" s="92">
        <v>43612.5</v>
      </c>
      <c r="D219" s="93">
        <v>39905.4</v>
      </c>
      <c r="E219" s="93">
        <v>41054.94</v>
      </c>
      <c r="F219" s="93">
        <v>41026.550000000003</v>
      </c>
      <c r="G219" s="93">
        <v>42664.800000000003</v>
      </c>
      <c r="H219" s="93">
        <v>41852.14</v>
      </c>
      <c r="I219" s="93">
        <v>44614.7</v>
      </c>
      <c r="J219" s="93">
        <v>42931.28</v>
      </c>
      <c r="K219" s="93">
        <v>46402.3</v>
      </c>
    </row>
    <row r="220" spans="1:11">
      <c r="A220" s="42"/>
      <c r="B220" s="35" t="s">
        <v>36</v>
      </c>
      <c r="C220" s="94">
        <v>116.62</v>
      </c>
      <c r="D220" s="94">
        <f>D219/C219%</f>
        <v>91.499914015477216</v>
      </c>
      <c r="E220" s="94">
        <f>E219/D219%</f>
        <v>102.880662767445</v>
      </c>
      <c r="F220" s="94">
        <f>F219/E219%</f>
        <v>99.930848760222275</v>
      </c>
      <c r="G220" s="94">
        <f t="shared" ref="G220:K220" si="23">G219/F219%</f>
        <v>103.99314590186111</v>
      </c>
      <c r="H220" s="94">
        <f>H219/F219%</f>
        <v>102.0123310392904</v>
      </c>
      <c r="I220" s="94">
        <f t="shared" si="23"/>
        <v>106.60076163369423</v>
      </c>
      <c r="J220" s="94">
        <f>J219/H219%</f>
        <v>102.57845835362302</v>
      </c>
      <c r="K220" s="94">
        <f t="shared" si="23"/>
        <v>108.08506058985431</v>
      </c>
    </row>
    <row r="221" spans="1:11">
      <c r="A221" s="34" t="s">
        <v>99</v>
      </c>
      <c r="B221" s="35"/>
      <c r="C221" s="81"/>
      <c r="D221" s="95"/>
      <c r="E221" s="96"/>
      <c r="F221" s="95"/>
      <c r="G221" s="95"/>
      <c r="H221" s="95"/>
      <c r="I221" s="95"/>
      <c r="J221" s="95"/>
      <c r="K221" s="95"/>
    </row>
    <row r="222" spans="1:11">
      <c r="A222" s="33" t="s">
        <v>97</v>
      </c>
      <c r="B222" s="35" t="s">
        <v>7</v>
      </c>
      <c r="C222" s="95">
        <v>32400</v>
      </c>
      <c r="D222" s="95">
        <v>36870</v>
      </c>
      <c r="E222" s="95">
        <v>37800</v>
      </c>
      <c r="F222" s="95">
        <v>37800</v>
      </c>
      <c r="G222" s="95">
        <v>38800</v>
      </c>
      <c r="H222" s="95">
        <v>38800</v>
      </c>
      <c r="I222" s="95">
        <v>39600</v>
      </c>
      <c r="J222" s="95">
        <v>39600</v>
      </c>
      <c r="K222" s="95">
        <v>40000</v>
      </c>
    </row>
    <row r="223" spans="1:11">
      <c r="A223" s="33" t="s">
        <v>136</v>
      </c>
      <c r="B223" s="35" t="s">
        <v>7</v>
      </c>
      <c r="C223" s="95">
        <v>33244</v>
      </c>
      <c r="D223" s="97">
        <v>38198</v>
      </c>
      <c r="E223" s="97">
        <v>40088</v>
      </c>
      <c r="F223" s="95">
        <v>41100</v>
      </c>
      <c r="G223" s="97">
        <v>42203</v>
      </c>
      <c r="H223" s="95">
        <v>42203</v>
      </c>
      <c r="I223" s="97">
        <v>45041</v>
      </c>
      <c r="J223" s="95">
        <v>45041</v>
      </c>
      <c r="K223" s="95">
        <v>47238</v>
      </c>
    </row>
    <row r="224" spans="1:11" ht="24">
      <c r="A224" s="33" t="s">
        <v>137</v>
      </c>
      <c r="B224" s="35" t="s">
        <v>7</v>
      </c>
      <c r="C224" s="95">
        <v>32013.62</v>
      </c>
      <c r="D224" s="95">
        <v>37518.9</v>
      </c>
      <c r="E224" s="95">
        <v>39621.75</v>
      </c>
      <c r="F224" s="95">
        <v>39621.75</v>
      </c>
      <c r="G224" s="95">
        <v>41369.07</v>
      </c>
      <c r="H224" s="95">
        <v>41369.07</v>
      </c>
      <c r="I224" s="95">
        <v>42816.89</v>
      </c>
      <c r="J224" s="95">
        <v>42816.89</v>
      </c>
      <c r="K224" s="95">
        <v>42856.3</v>
      </c>
    </row>
    <row r="225" spans="1:11" ht="24">
      <c r="A225" s="34" t="s">
        <v>180</v>
      </c>
      <c r="B225" s="35" t="s">
        <v>2</v>
      </c>
      <c r="C225" s="82">
        <f t="shared" ref="C225:I225" si="24">C209*C219*12/1000000</f>
        <v>3437.3627999999999</v>
      </c>
      <c r="D225" s="98">
        <f t="shared" si="24"/>
        <v>1981.0636776000001</v>
      </c>
      <c r="E225" s="98">
        <f t="shared" si="24"/>
        <v>2755.4433530400001</v>
      </c>
      <c r="F225" s="98">
        <f t="shared" si="24"/>
        <v>2759.4457530000004</v>
      </c>
      <c r="G225" s="98">
        <f t="shared" si="24"/>
        <v>2872.1943360000005</v>
      </c>
      <c r="H225" s="98">
        <f t="shared" si="24"/>
        <v>2819.9971931999999</v>
      </c>
      <c r="I225" s="98">
        <f t="shared" si="24"/>
        <v>3008.8153679999996</v>
      </c>
      <c r="J225" s="98">
        <f t="shared" ref="J225:K225" si="25">J219*12*J209/1000000</f>
        <v>2897.8613999999998</v>
      </c>
      <c r="K225" s="98">
        <f t="shared" si="25"/>
        <v>3134.9393880000007</v>
      </c>
    </row>
    <row r="226" spans="1:11">
      <c r="A226" s="34"/>
      <c r="B226" s="35" t="s">
        <v>36</v>
      </c>
      <c r="C226" s="99">
        <v>126.57</v>
      </c>
      <c r="D226" s="94">
        <f>D225/C225%</f>
        <v>57.633243648299221</v>
      </c>
      <c r="E226" s="94">
        <f t="shared" ref="E226:F226" si="26">E225/D225%</f>
        <v>139.08908553500601</v>
      </c>
      <c r="F226" s="94">
        <f t="shared" si="26"/>
        <v>100.14525430020488</v>
      </c>
      <c r="G226" s="94">
        <f>G225/E225%</f>
        <v>104.23710336237515</v>
      </c>
      <c r="H226" s="94">
        <f>H225/F225%</f>
        <v>102.19433341402598</v>
      </c>
      <c r="I226" s="94">
        <f>I225/G225%</f>
        <v>104.75667785733002</v>
      </c>
      <c r="J226" s="94">
        <f>J225/H225%</f>
        <v>102.76114483332671</v>
      </c>
      <c r="K226" s="94">
        <f>K225/I225%</f>
        <v>104.19181653156197</v>
      </c>
    </row>
    <row r="227" spans="1:11">
      <c r="A227" s="34" t="s">
        <v>98</v>
      </c>
      <c r="B227" s="35"/>
      <c r="C227" s="81"/>
      <c r="D227" s="95"/>
      <c r="E227" s="95"/>
      <c r="F227" s="96"/>
      <c r="G227" s="96"/>
      <c r="H227" s="96"/>
      <c r="I227" s="96"/>
      <c r="J227" s="96"/>
      <c r="K227" s="96"/>
    </row>
    <row r="228" spans="1:11" ht="24">
      <c r="A228" s="34" t="s">
        <v>100</v>
      </c>
      <c r="B228" s="35" t="s">
        <v>2</v>
      </c>
      <c r="C228" s="81">
        <v>694.03700000000003</v>
      </c>
      <c r="D228" s="81">
        <f t="shared" ref="D228:K228" si="27">D230+D231+D232</f>
        <v>800.6400000000001</v>
      </c>
      <c r="E228" s="81">
        <f t="shared" si="27"/>
        <v>818.84999999999991</v>
      </c>
      <c r="F228" s="81">
        <f t="shared" si="27"/>
        <v>8621.0400000000009</v>
      </c>
      <c r="G228" s="81">
        <f t="shared" si="27"/>
        <v>847.01</v>
      </c>
      <c r="H228" s="81">
        <f t="shared" si="27"/>
        <v>847.01</v>
      </c>
      <c r="I228" s="81">
        <f t="shared" si="27"/>
        <v>875.89</v>
      </c>
      <c r="J228" s="81">
        <f t="shared" si="27"/>
        <v>875.89</v>
      </c>
      <c r="K228" s="81">
        <f t="shared" si="27"/>
        <v>891.74</v>
      </c>
    </row>
    <row r="229" spans="1:11">
      <c r="A229" s="34" t="s">
        <v>98</v>
      </c>
      <c r="B229" s="35"/>
      <c r="C229" s="81"/>
      <c r="D229" s="96"/>
      <c r="E229" s="96"/>
      <c r="F229" s="95"/>
      <c r="G229" s="95"/>
      <c r="H229" s="95"/>
      <c r="I229" s="95"/>
      <c r="J229" s="95"/>
      <c r="K229" s="95"/>
    </row>
    <row r="230" spans="1:11">
      <c r="A230" s="33" t="s">
        <v>97</v>
      </c>
      <c r="B230" s="35" t="s">
        <v>2</v>
      </c>
      <c r="C230" s="95">
        <v>483.05</v>
      </c>
      <c r="D230" s="95">
        <v>528.74</v>
      </c>
      <c r="E230" s="95">
        <v>541.27</v>
      </c>
      <c r="F230" s="95">
        <v>541.27</v>
      </c>
      <c r="G230" s="95">
        <v>553.79999999999995</v>
      </c>
      <c r="H230" s="95">
        <v>553.79999999999995</v>
      </c>
      <c r="I230" s="95">
        <v>566.29999999999995</v>
      </c>
      <c r="J230" s="95">
        <v>566.29999999999995</v>
      </c>
      <c r="K230" s="95">
        <v>570.79999999999995</v>
      </c>
    </row>
    <row r="231" spans="1:11">
      <c r="A231" s="33" t="s">
        <v>136</v>
      </c>
      <c r="B231" s="35" t="s">
        <v>2</v>
      </c>
      <c r="C231" s="95">
        <v>187.49700000000001</v>
      </c>
      <c r="D231" s="95">
        <v>196.18</v>
      </c>
      <c r="E231" s="95">
        <v>198.77</v>
      </c>
      <c r="F231" s="95">
        <v>198.77</v>
      </c>
      <c r="G231" s="95">
        <v>209.51</v>
      </c>
      <c r="H231" s="95">
        <v>209.51</v>
      </c>
      <c r="I231" s="95">
        <v>223.33</v>
      </c>
      <c r="J231" s="95">
        <v>223.33</v>
      </c>
      <c r="K231" s="95">
        <v>234.5</v>
      </c>
    </row>
    <row r="232" spans="1:11" ht="24">
      <c r="A232" s="33" t="s">
        <v>137</v>
      </c>
      <c r="B232" s="35" t="s">
        <v>2</v>
      </c>
      <c r="C232" s="95">
        <v>93.6</v>
      </c>
      <c r="D232" s="95">
        <v>75.72</v>
      </c>
      <c r="E232" s="95">
        <v>78.81</v>
      </c>
      <c r="F232" s="95">
        <v>7881</v>
      </c>
      <c r="G232" s="95">
        <v>83.7</v>
      </c>
      <c r="H232" s="95">
        <v>83.7</v>
      </c>
      <c r="I232" s="95">
        <v>86.26</v>
      </c>
      <c r="J232" s="95">
        <v>86.26</v>
      </c>
      <c r="K232" s="95">
        <v>86.44</v>
      </c>
    </row>
    <row r="233" spans="1:11">
      <c r="A233" s="34" t="s">
        <v>14</v>
      </c>
      <c r="B233" s="35" t="s">
        <v>2</v>
      </c>
      <c r="C233" s="95">
        <v>231.14</v>
      </c>
      <c r="D233" s="95">
        <v>233.45</v>
      </c>
      <c r="E233" s="95">
        <v>235.78</v>
      </c>
      <c r="F233" s="95">
        <v>235.78</v>
      </c>
      <c r="G233" s="95">
        <v>238.14</v>
      </c>
      <c r="H233" s="95">
        <v>238.14</v>
      </c>
      <c r="I233" s="95">
        <v>240.52</v>
      </c>
      <c r="J233" s="95">
        <v>240.52</v>
      </c>
      <c r="K233" s="95">
        <v>242.93</v>
      </c>
    </row>
    <row r="234" spans="1:11">
      <c r="A234" s="34"/>
      <c r="B234" s="35" t="s">
        <v>36</v>
      </c>
      <c r="C234" s="95">
        <v>107.65</v>
      </c>
      <c r="D234" s="94">
        <f>D233/C233%</f>
        <v>100.99939430648092</v>
      </c>
      <c r="E234" s="94">
        <f>E233/D233%</f>
        <v>100.99807239237525</v>
      </c>
      <c r="F234" s="94">
        <f>F233/E233*100/1.057</f>
        <v>94.607379375591307</v>
      </c>
      <c r="G234" s="94">
        <f>G233/E233%</f>
        <v>101.00093307320383</v>
      </c>
      <c r="H234" s="94">
        <f>H233/F233%</f>
        <v>101.00093307320383</v>
      </c>
      <c r="I234" s="94">
        <f>I233/G233%</f>
        <v>100.99941211052324</v>
      </c>
      <c r="J234" s="94">
        <f>J233/H233%</f>
        <v>100.99941211052324</v>
      </c>
      <c r="K234" s="94">
        <f>K233/I233%</f>
        <v>101.00199567603525</v>
      </c>
    </row>
    <row r="235" spans="1:11">
      <c r="A235" s="37" t="s">
        <v>61</v>
      </c>
      <c r="B235" s="35" t="s">
        <v>6</v>
      </c>
      <c r="C235" s="95">
        <v>212</v>
      </c>
      <c r="D235" s="95">
        <v>225</v>
      </c>
      <c r="E235" s="95">
        <v>363</v>
      </c>
      <c r="F235" s="95">
        <v>210</v>
      </c>
      <c r="G235" s="95">
        <v>210</v>
      </c>
      <c r="H235" s="95">
        <v>210</v>
      </c>
      <c r="I235" s="95">
        <v>210</v>
      </c>
      <c r="J235" s="95">
        <v>210</v>
      </c>
      <c r="K235" s="95">
        <v>210</v>
      </c>
    </row>
    <row r="236" spans="1:11" ht="24">
      <c r="A236" s="34" t="s">
        <v>91</v>
      </c>
      <c r="B236" s="35" t="s">
        <v>92</v>
      </c>
      <c r="C236" s="95">
        <v>1.65</v>
      </c>
      <c r="D236" s="95">
        <v>1.83</v>
      </c>
      <c r="E236" s="95">
        <v>2.95</v>
      </c>
      <c r="F236" s="95">
        <v>1.59</v>
      </c>
      <c r="G236" s="95">
        <v>1.59</v>
      </c>
      <c r="H236" s="95">
        <v>1.59</v>
      </c>
      <c r="I236" s="95">
        <v>1.59</v>
      </c>
      <c r="J236" s="95">
        <v>1.59</v>
      </c>
      <c r="K236" s="95">
        <v>1.59</v>
      </c>
    </row>
    <row r="237" spans="1:11" ht="36">
      <c r="A237" s="34" t="s">
        <v>62</v>
      </c>
      <c r="B237" s="100" t="s">
        <v>6</v>
      </c>
      <c r="C237" s="95">
        <v>1.1000000000000001</v>
      </c>
      <c r="D237" s="95">
        <v>2.7</v>
      </c>
      <c r="E237" s="95">
        <v>3.5</v>
      </c>
      <c r="F237" s="95">
        <v>3.1</v>
      </c>
      <c r="G237" s="95">
        <v>3.1</v>
      </c>
      <c r="H237" s="95">
        <v>3.1</v>
      </c>
      <c r="I237" s="95">
        <v>3.1</v>
      </c>
      <c r="J237" s="95">
        <v>3.1</v>
      </c>
      <c r="K237" s="95">
        <v>3.1</v>
      </c>
    </row>
    <row r="238" spans="1:11" ht="24">
      <c r="A238" s="101" t="s">
        <v>82</v>
      </c>
      <c r="B238" s="35" t="s">
        <v>2</v>
      </c>
      <c r="C238" s="82">
        <v>3437.36</v>
      </c>
      <c r="D238" s="82">
        <v>3425.7</v>
      </c>
      <c r="E238" s="82">
        <v>3726.1</v>
      </c>
      <c r="F238" s="82">
        <v>3882.5</v>
      </c>
      <c r="G238" s="82">
        <v>3882.45</v>
      </c>
      <c r="H238" s="82">
        <v>3883.2</v>
      </c>
      <c r="I238" s="82">
        <v>3883.39</v>
      </c>
      <c r="J238" s="82">
        <v>3999.6</v>
      </c>
      <c r="K238" s="82">
        <v>3999.89</v>
      </c>
    </row>
    <row r="239" spans="1:11">
      <c r="A239" s="101"/>
      <c r="B239" s="35" t="s">
        <v>36</v>
      </c>
      <c r="C239" s="99"/>
      <c r="D239" s="94">
        <f>D238/C238%</f>
        <v>99.660786184746414</v>
      </c>
      <c r="E239" s="94">
        <f t="shared" ref="E239" si="28">E238/D238%</f>
        <v>108.76901071313893</v>
      </c>
      <c r="F239" s="94">
        <f t="shared" ref="F239" si="29">F238/E238%</f>
        <v>104.19741821207161</v>
      </c>
      <c r="G239" s="94">
        <f>G238/E238%</f>
        <v>104.19607632645393</v>
      </c>
      <c r="H239" s="94">
        <f>H238/F238%</f>
        <v>100.01802962009013</v>
      </c>
      <c r="I239" s="94">
        <f>I238/G238%</f>
        <v>100.02421151592422</v>
      </c>
      <c r="J239" s="94">
        <f>J238/H238%</f>
        <v>102.99752781211372</v>
      </c>
      <c r="K239" s="94">
        <f>K238/I238%</f>
        <v>102.99995622381476</v>
      </c>
    </row>
  </sheetData>
  <mergeCells count="15">
    <mergeCell ref="H11:I11"/>
    <mergeCell ref="J11:K11"/>
    <mergeCell ref="B10:B12"/>
    <mergeCell ref="A10:A12"/>
    <mergeCell ref="C11:C12"/>
    <mergeCell ref="D11:D12"/>
    <mergeCell ref="E11:E12"/>
    <mergeCell ref="F11:G11"/>
    <mergeCell ref="J1:K6"/>
    <mergeCell ref="C10:D10"/>
    <mergeCell ref="A7:K7"/>
    <mergeCell ref="A9:K9"/>
    <mergeCell ref="A8:K8"/>
    <mergeCell ref="F10:K10"/>
    <mergeCell ref="B6:F6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3" fitToHeight="0" orientation="landscape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4" sqref="D34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nameX</cp:lastModifiedBy>
  <cp:lastPrinted>2020-11-24T07:49:25Z</cp:lastPrinted>
  <dcterms:created xsi:type="dcterms:W3CDTF">2001-06-14T10:07:03Z</dcterms:created>
  <dcterms:modified xsi:type="dcterms:W3CDTF">2020-11-24T07:50:10Z</dcterms:modified>
</cp:coreProperties>
</file>