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checkCompatibility="1" defaultThemeVersion="124226"/>
  <bookViews>
    <workbookView xWindow="0" yWindow="120" windowWidth="15480" windowHeight="11640"/>
  </bookViews>
  <sheets>
    <sheet name="Прил. 1" sheetId="3" r:id="rId1"/>
    <sheet name="Поясн.зап." sheetId="4" r:id="rId2"/>
  </sheets>
  <definedNames>
    <definedName name="А134">#REF!</definedName>
    <definedName name="_xlnm.Print_Titles" localSheetId="1">Поясн.зап.!$18:$18</definedName>
    <definedName name="_xlnm.Print_Titles" localSheetId="0">'Прил. 1'!$24:$24</definedName>
    <definedName name="_xlnm.Print_Area" localSheetId="1">Поясн.зап.!$A$17:$O$113</definedName>
    <definedName name="_xlnm.Print_Area" localSheetId="0">'Прил. 1'!$A$2:$O$119</definedName>
  </definedNames>
  <calcPr calcId="124519"/>
</workbook>
</file>

<file path=xl/calcChain.xml><?xml version="1.0" encoding="utf-8"?>
<calcChain xmlns="http://schemas.openxmlformats.org/spreadsheetml/2006/main">
  <c r="O116" i="4"/>
  <c r="M118" i="3"/>
  <c r="N118" s="1"/>
  <c r="N117" s="1"/>
  <c r="E118"/>
  <c r="F118" s="1"/>
  <c r="L117"/>
  <c r="K117"/>
  <c r="D117"/>
  <c r="C117"/>
  <c r="O116"/>
  <c r="O115" s="1"/>
  <c r="M116"/>
  <c r="M115" s="1"/>
  <c r="E116"/>
  <c r="F116" s="1"/>
  <c r="F115" s="1"/>
  <c r="N115"/>
  <c r="L115"/>
  <c r="K115"/>
  <c r="D115"/>
  <c r="C115"/>
  <c r="E114"/>
  <c r="F114" s="1"/>
  <c r="F113" s="1"/>
  <c r="N113"/>
  <c r="L113"/>
  <c r="J113"/>
  <c r="H113"/>
  <c r="D113"/>
  <c r="C113"/>
  <c r="E112"/>
  <c r="G112" s="1"/>
  <c r="N111"/>
  <c r="L111"/>
  <c r="J111"/>
  <c r="H111"/>
  <c r="F111"/>
  <c r="D111"/>
  <c r="C111"/>
  <c r="E110"/>
  <c r="G110" s="1"/>
  <c r="I110" s="1"/>
  <c r="K110" s="1"/>
  <c r="M110" s="1"/>
  <c r="O110" s="1"/>
  <c r="I109"/>
  <c r="K109" s="1"/>
  <c r="M109" s="1"/>
  <c r="O109" s="1"/>
  <c r="M108"/>
  <c r="N108" s="1"/>
  <c r="K107"/>
  <c r="M107" s="1"/>
  <c r="N106"/>
  <c r="G105"/>
  <c r="H105" s="1"/>
  <c r="H104" s="1"/>
  <c r="E105"/>
  <c r="L104"/>
  <c r="J104"/>
  <c r="F104"/>
  <c r="D104"/>
  <c r="C104"/>
  <c r="E103"/>
  <c r="G103" s="1"/>
  <c r="I103" s="1"/>
  <c r="K103" s="1"/>
  <c r="M103" s="1"/>
  <c r="O103" s="1"/>
  <c r="E102"/>
  <c r="G102" s="1"/>
  <c r="I102" s="1"/>
  <c r="K102" s="1"/>
  <c r="M102" s="1"/>
  <c r="O102" s="1"/>
  <c r="E101"/>
  <c r="G101" s="1"/>
  <c r="I101" s="1"/>
  <c r="K101" s="1"/>
  <c r="M101" s="1"/>
  <c r="O101" s="1"/>
  <c r="E100"/>
  <c r="G100" s="1"/>
  <c r="I100" s="1"/>
  <c r="K100" s="1"/>
  <c r="M100" s="1"/>
  <c r="O100" s="1"/>
  <c r="E99"/>
  <c r="G99" s="1"/>
  <c r="I99" s="1"/>
  <c r="K99" s="1"/>
  <c r="M99" s="1"/>
  <c r="O99" s="1"/>
  <c r="E98"/>
  <c r="G98" s="1"/>
  <c r="I98" s="1"/>
  <c r="K98" s="1"/>
  <c r="M98" s="1"/>
  <c r="O98" s="1"/>
  <c r="E97"/>
  <c r="G97" s="1"/>
  <c r="I97" s="1"/>
  <c r="K97" s="1"/>
  <c r="M97" s="1"/>
  <c r="O97" s="1"/>
  <c r="E96"/>
  <c r="G96" s="1"/>
  <c r="I96" s="1"/>
  <c r="K96" s="1"/>
  <c r="M96" s="1"/>
  <c r="O96" s="1"/>
  <c r="E95"/>
  <c r="G95" s="1"/>
  <c r="I95" s="1"/>
  <c r="K95" s="1"/>
  <c r="M95" s="1"/>
  <c r="O95" s="1"/>
  <c r="E94"/>
  <c r="G94" s="1"/>
  <c r="I94" s="1"/>
  <c r="K94" s="1"/>
  <c r="M94" s="1"/>
  <c r="O94" s="1"/>
  <c r="E93"/>
  <c r="G93" s="1"/>
  <c r="I93" s="1"/>
  <c r="K93" s="1"/>
  <c r="M93" s="1"/>
  <c r="O93" s="1"/>
  <c r="E92"/>
  <c r="G92" s="1"/>
  <c r="I92" s="1"/>
  <c r="K92" s="1"/>
  <c r="M92" s="1"/>
  <c r="O92" s="1"/>
  <c r="E91"/>
  <c r="G91" s="1"/>
  <c r="I91" s="1"/>
  <c r="K91" s="1"/>
  <c r="M91" s="1"/>
  <c r="O91" s="1"/>
  <c r="E90"/>
  <c r="G90" s="1"/>
  <c r="I90" s="1"/>
  <c r="K90" s="1"/>
  <c r="M90" s="1"/>
  <c r="O90" s="1"/>
  <c r="E89"/>
  <c r="G89" s="1"/>
  <c r="N88"/>
  <c r="L88"/>
  <c r="J88"/>
  <c r="H88"/>
  <c r="F88"/>
  <c r="D88"/>
  <c r="C88"/>
  <c r="E87"/>
  <c r="G87" s="1"/>
  <c r="I87" s="1"/>
  <c r="K87" s="1"/>
  <c r="M87" s="1"/>
  <c r="O87" s="1"/>
  <c r="O86"/>
  <c r="M86"/>
  <c r="I85"/>
  <c r="K85" s="1"/>
  <c r="M85" s="1"/>
  <c r="O85" s="1"/>
  <c r="K84"/>
  <c r="M84" s="1"/>
  <c r="O84" s="1"/>
  <c r="I84"/>
  <c r="I83"/>
  <c r="K83" s="1"/>
  <c r="M83" s="1"/>
  <c r="O83" s="1"/>
  <c r="K82"/>
  <c r="M82" s="1"/>
  <c r="O82" s="1"/>
  <c r="I82"/>
  <c r="E82"/>
  <c r="E81"/>
  <c r="F81" s="1"/>
  <c r="E80"/>
  <c r="G80" s="1"/>
  <c r="I80" s="1"/>
  <c r="K80" s="1"/>
  <c r="M80" s="1"/>
  <c r="O80" s="1"/>
  <c r="E79"/>
  <c r="G79" s="1"/>
  <c r="I79" s="1"/>
  <c r="K79" s="1"/>
  <c r="M79" s="1"/>
  <c r="O79" s="1"/>
  <c r="E78"/>
  <c r="G78" s="1"/>
  <c r="I78" s="1"/>
  <c r="K78" s="1"/>
  <c r="M78" s="1"/>
  <c r="O78" s="1"/>
  <c r="E77"/>
  <c r="G77" s="1"/>
  <c r="I77" s="1"/>
  <c r="K77" s="1"/>
  <c r="M77" s="1"/>
  <c r="O77" s="1"/>
  <c r="E76"/>
  <c r="G76" s="1"/>
  <c r="I76" s="1"/>
  <c r="K76" s="1"/>
  <c r="M76" s="1"/>
  <c r="O76" s="1"/>
  <c r="L75"/>
  <c r="E75"/>
  <c r="G75" s="1"/>
  <c r="I75" s="1"/>
  <c r="K75" s="1"/>
  <c r="M75" s="1"/>
  <c r="O75" s="1"/>
  <c r="G74"/>
  <c r="I74" s="1"/>
  <c r="K74" s="1"/>
  <c r="M74" s="1"/>
  <c r="O74" s="1"/>
  <c r="E74"/>
  <c r="I73"/>
  <c r="K73" s="1"/>
  <c r="M73" s="1"/>
  <c r="O73" s="1"/>
  <c r="O72"/>
  <c r="M72"/>
  <c r="K71"/>
  <c r="M71" s="1"/>
  <c r="O71" s="1"/>
  <c r="M70"/>
  <c r="O70" s="1"/>
  <c r="E69"/>
  <c r="G69" s="1"/>
  <c r="I69" s="1"/>
  <c r="K69" s="1"/>
  <c r="M69" s="1"/>
  <c r="O69" s="1"/>
  <c r="K68"/>
  <c r="M68" s="1"/>
  <c r="O68" s="1"/>
  <c r="K67"/>
  <c r="M67" s="1"/>
  <c r="O67" s="1"/>
  <c r="M66"/>
  <c r="O66" s="1"/>
  <c r="M65"/>
  <c r="O65" s="1"/>
  <c r="M64"/>
  <c r="O64" s="1"/>
  <c r="E63"/>
  <c r="G63" s="1"/>
  <c r="I63" s="1"/>
  <c r="K63" s="1"/>
  <c r="M63" s="1"/>
  <c r="O63" s="1"/>
  <c r="I62"/>
  <c r="K62" s="1"/>
  <c r="M62" s="1"/>
  <c r="O62" s="1"/>
  <c r="E61"/>
  <c r="G61" s="1"/>
  <c r="I61" s="1"/>
  <c r="K61" s="1"/>
  <c r="M61" s="1"/>
  <c r="O61" s="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M57"/>
  <c r="O57" s="1"/>
  <c r="O56"/>
  <c r="O55"/>
  <c r="M54"/>
  <c r="O54" s="1"/>
  <c r="L53"/>
  <c r="J53"/>
  <c r="H53"/>
  <c r="D53"/>
  <c r="D49" s="1"/>
  <c r="C53"/>
  <c r="E52"/>
  <c r="G52" s="1"/>
  <c r="N51"/>
  <c r="L51"/>
  <c r="L50" s="1"/>
  <c r="J51"/>
  <c r="H51"/>
  <c r="F51"/>
  <c r="E51"/>
  <c r="D51"/>
  <c r="C51"/>
  <c r="E48"/>
  <c r="G48" s="1"/>
  <c r="I48" s="1"/>
  <c r="K48" s="1"/>
  <c r="M48" s="1"/>
  <c r="O48" s="1"/>
  <c r="E47"/>
  <c r="G47" s="1"/>
  <c r="I47" s="1"/>
  <c r="K47" s="1"/>
  <c r="M47" s="1"/>
  <c r="O47" s="1"/>
  <c r="E46"/>
  <c r="G46" s="1"/>
  <c r="D46"/>
  <c r="N45"/>
  <c r="L45"/>
  <c r="J45"/>
  <c r="H45"/>
  <c r="F45"/>
  <c r="D45"/>
  <c r="C45"/>
  <c r="E44"/>
  <c r="G44" s="1"/>
  <c r="N43"/>
  <c r="L43"/>
  <c r="J43"/>
  <c r="H43"/>
  <c r="F43"/>
  <c r="D43"/>
  <c r="C43"/>
  <c r="E42"/>
  <c r="E41" s="1"/>
  <c r="N41"/>
  <c r="L41"/>
  <c r="J41"/>
  <c r="H41"/>
  <c r="F41"/>
  <c r="D41"/>
  <c r="C41"/>
  <c r="C40"/>
  <c r="E40" s="1"/>
  <c r="G40" s="1"/>
  <c r="I40" s="1"/>
  <c r="K40" s="1"/>
  <c r="M40" s="1"/>
  <c r="O40" s="1"/>
  <c r="C39"/>
  <c r="E39" s="1"/>
  <c r="N38"/>
  <c r="L38"/>
  <c r="J38"/>
  <c r="H38"/>
  <c r="F38"/>
  <c r="D38"/>
  <c r="G37"/>
  <c r="I37" s="1"/>
  <c r="K37" s="1"/>
  <c r="M37" s="1"/>
  <c r="O37" s="1"/>
  <c r="E37"/>
  <c r="G36"/>
  <c r="I36" s="1"/>
  <c r="E36"/>
  <c r="E35" s="1"/>
  <c r="N35"/>
  <c r="L35"/>
  <c r="J35"/>
  <c r="H35"/>
  <c r="F35"/>
  <c r="D35"/>
  <c r="C35"/>
  <c r="E34"/>
  <c r="G34" s="1"/>
  <c r="I34" s="1"/>
  <c r="K34" s="1"/>
  <c r="M34" s="1"/>
  <c r="O34" s="1"/>
  <c r="E33"/>
  <c r="G33" s="1"/>
  <c r="I33" s="1"/>
  <c r="K33" s="1"/>
  <c r="M33" s="1"/>
  <c r="O33" s="1"/>
  <c r="E32"/>
  <c r="G32" s="1"/>
  <c r="N31"/>
  <c r="L31"/>
  <c r="J31"/>
  <c r="H31"/>
  <c r="F31"/>
  <c r="D31"/>
  <c r="C31"/>
  <c r="G30"/>
  <c r="I30" s="1"/>
  <c r="E30"/>
  <c r="N29"/>
  <c r="L29"/>
  <c r="J29"/>
  <c r="H29"/>
  <c r="F29"/>
  <c r="E29"/>
  <c r="D29"/>
  <c r="C29"/>
  <c r="E28"/>
  <c r="G28" s="1"/>
  <c r="N27"/>
  <c r="N26" s="1"/>
  <c r="L27"/>
  <c r="J27"/>
  <c r="H27"/>
  <c r="F27"/>
  <c r="F26" s="1"/>
  <c r="D27"/>
  <c r="C27"/>
  <c r="N100" i="4"/>
  <c r="E113" i="3" l="1"/>
  <c r="J26"/>
  <c r="G29"/>
  <c r="C50"/>
  <c r="H50"/>
  <c r="J50"/>
  <c r="E104"/>
  <c r="H26"/>
  <c r="G42"/>
  <c r="I42" s="1"/>
  <c r="K42" s="1"/>
  <c r="C49"/>
  <c r="G116"/>
  <c r="G115" s="1"/>
  <c r="D26"/>
  <c r="D119" s="1"/>
  <c r="L26"/>
  <c r="L49"/>
  <c r="L119" s="1"/>
  <c r="G114"/>
  <c r="G113" s="1"/>
  <c r="E115"/>
  <c r="E38"/>
  <c r="G39"/>
  <c r="G43"/>
  <c r="I44"/>
  <c r="G111"/>
  <c r="I112"/>
  <c r="I114"/>
  <c r="I46"/>
  <c r="G45"/>
  <c r="I52"/>
  <c r="G51"/>
  <c r="I89"/>
  <c r="G88"/>
  <c r="N107"/>
  <c r="O107" s="1"/>
  <c r="G27"/>
  <c r="I28"/>
  <c r="I41"/>
  <c r="G81"/>
  <c r="I81" s="1"/>
  <c r="K81" s="1"/>
  <c r="M81" s="1"/>
  <c r="F53"/>
  <c r="H116"/>
  <c r="H115" s="1"/>
  <c r="G118"/>
  <c r="F117"/>
  <c r="I29"/>
  <c r="K30"/>
  <c r="I32"/>
  <c r="G31"/>
  <c r="K36"/>
  <c r="I35"/>
  <c r="I58"/>
  <c r="E27"/>
  <c r="C38"/>
  <c r="C26" s="1"/>
  <c r="E43"/>
  <c r="D50"/>
  <c r="E53"/>
  <c r="O106"/>
  <c r="E111"/>
  <c r="E117"/>
  <c r="M117"/>
  <c r="G35"/>
  <c r="E45"/>
  <c r="G104"/>
  <c r="I105"/>
  <c r="O108"/>
  <c r="O118"/>
  <c r="O117" s="1"/>
  <c r="E31"/>
  <c r="E88"/>
  <c r="C119" l="1"/>
  <c r="G41"/>
  <c r="N104"/>
  <c r="I116"/>
  <c r="J116" s="1"/>
  <c r="J115" s="1"/>
  <c r="E26"/>
  <c r="K105"/>
  <c r="I104"/>
  <c r="K35"/>
  <c r="M36"/>
  <c r="I88"/>
  <c r="K89"/>
  <c r="K46"/>
  <c r="I45"/>
  <c r="M30"/>
  <c r="K29"/>
  <c r="N81"/>
  <c r="N53" s="1"/>
  <c r="K112"/>
  <c r="I111"/>
  <c r="I39"/>
  <c r="G38"/>
  <c r="G26" s="1"/>
  <c r="E49"/>
  <c r="E119" s="1"/>
  <c r="E50"/>
  <c r="I31"/>
  <c r="K32"/>
  <c r="H118"/>
  <c r="H117" s="1"/>
  <c r="H49" s="1"/>
  <c r="H119" s="1"/>
  <c r="G117"/>
  <c r="F50"/>
  <c r="F49"/>
  <c r="F119" s="1"/>
  <c r="K28"/>
  <c r="I27"/>
  <c r="K52"/>
  <c r="I51"/>
  <c r="K114"/>
  <c r="I113"/>
  <c r="G53"/>
  <c r="K58"/>
  <c r="I53"/>
  <c r="I115"/>
  <c r="K41"/>
  <c r="M42"/>
  <c r="K44"/>
  <c r="I43"/>
  <c r="N102" i="4"/>
  <c r="O49"/>
  <c r="O50"/>
  <c r="O100"/>
  <c r="G49" i="3" l="1"/>
  <c r="G50"/>
  <c r="N50"/>
  <c r="N49"/>
  <c r="N119" s="1"/>
  <c r="O36"/>
  <c r="O35" s="1"/>
  <c r="M35"/>
  <c r="M52"/>
  <c r="K51"/>
  <c r="K31"/>
  <c r="M32"/>
  <c r="K111"/>
  <c r="M112"/>
  <c r="O30"/>
  <c r="O29" s="1"/>
  <c r="M29"/>
  <c r="K104"/>
  <c r="M105"/>
  <c r="I118"/>
  <c r="G119"/>
  <c r="K43"/>
  <c r="M44"/>
  <c r="K53"/>
  <c r="M58"/>
  <c r="I50"/>
  <c r="K88"/>
  <c r="M89"/>
  <c r="O42"/>
  <c r="O41" s="1"/>
  <c r="M41"/>
  <c r="M114"/>
  <c r="K113"/>
  <c r="K27"/>
  <c r="M28"/>
  <c r="I38"/>
  <c r="I26" s="1"/>
  <c r="K39"/>
  <c r="M46"/>
  <c r="K45"/>
  <c r="O81"/>
  <c r="M113" l="1"/>
  <c r="O114"/>
  <c r="O113" s="1"/>
  <c r="J118"/>
  <c r="J117" s="1"/>
  <c r="J49" s="1"/>
  <c r="J119" s="1"/>
  <c r="I117"/>
  <c r="I49" s="1"/>
  <c r="I119" s="1"/>
  <c r="M51"/>
  <c r="O52"/>
  <c r="O51" s="1"/>
  <c r="M39"/>
  <c r="K38"/>
  <c r="K26" s="1"/>
  <c r="O89"/>
  <c r="O88" s="1"/>
  <c r="M88"/>
  <c r="O58"/>
  <c r="O53" s="1"/>
  <c r="M53"/>
  <c r="O105"/>
  <c r="O104" s="1"/>
  <c r="M104"/>
  <c r="O112"/>
  <c r="O111" s="1"/>
  <c r="M111"/>
  <c r="K50"/>
  <c r="K49"/>
  <c r="M45"/>
  <c r="O46"/>
  <c r="O45" s="1"/>
  <c r="O28"/>
  <c r="O27" s="1"/>
  <c r="M27"/>
  <c r="O44"/>
  <c r="O43" s="1"/>
  <c r="M43"/>
  <c r="O32"/>
  <c r="O31" s="1"/>
  <c r="M31"/>
  <c r="M49" l="1"/>
  <c r="M50"/>
  <c r="O50"/>
  <c r="O49"/>
  <c r="K119"/>
  <c r="M38"/>
  <c r="M26" s="1"/>
  <c r="O39"/>
  <c r="O38" s="1"/>
  <c r="O26" s="1"/>
  <c r="O119" l="1"/>
  <c r="M119"/>
  <c r="N109" i="4" l="1"/>
  <c r="N107"/>
  <c r="N105"/>
  <c r="N82"/>
  <c r="N45"/>
  <c r="N39"/>
  <c r="N37"/>
  <c r="N35"/>
  <c r="N32"/>
  <c r="N29"/>
  <c r="N25"/>
  <c r="N23"/>
  <c r="N21"/>
  <c r="M112"/>
  <c r="E112"/>
  <c r="F112" s="1"/>
  <c r="F111" s="1"/>
  <c r="L111"/>
  <c r="K111"/>
  <c r="D111"/>
  <c r="C111"/>
  <c r="M110"/>
  <c r="O110" s="1"/>
  <c r="O109" s="1"/>
  <c r="E110"/>
  <c r="F110" s="1"/>
  <c r="F109" s="1"/>
  <c r="L109"/>
  <c r="K109"/>
  <c r="E109"/>
  <c r="D109"/>
  <c r="C109"/>
  <c r="E108"/>
  <c r="F108" s="1"/>
  <c r="F107" s="1"/>
  <c r="L107"/>
  <c r="J107"/>
  <c r="H107"/>
  <c r="D107"/>
  <c r="C107"/>
  <c r="E106"/>
  <c r="G106" s="1"/>
  <c r="L105"/>
  <c r="J105"/>
  <c r="H105"/>
  <c r="F105"/>
  <c r="D105"/>
  <c r="C105"/>
  <c r="E104"/>
  <c r="G104" s="1"/>
  <c r="I104" s="1"/>
  <c r="K104" s="1"/>
  <c r="M104" s="1"/>
  <c r="O104" s="1"/>
  <c r="I103"/>
  <c r="K103" s="1"/>
  <c r="M103" s="1"/>
  <c r="O103" s="1"/>
  <c r="M102"/>
  <c r="O102" s="1"/>
  <c r="K101"/>
  <c r="M101" s="1"/>
  <c r="N101" s="1"/>
  <c r="N98" s="1"/>
  <c r="E99"/>
  <c r="G99" s="1"/>
  <c r="L98"/>
  <c r="J98"/>
  <c r="F98"/>
  <c r="D98"/>
  <c r="C98"/>
  <c r="E97"/>
  <c r="G97" s="1"/>
  <c r="I97" s="1"/>
  <c r="K97" s="1"/>
  <c r="M97" s="1"/>
  <c r="O97" s="1"/>
  <c r="E96"/>
  <c r="G96" s="1"/>
  <c r="I96" s="1"/>
  <c r="K96" s="1"/>
  <c r="M96" s="1"/>
  <c r="O96" s="1"/>
  <c r="E95"/>
  <c r="G95" s="1"/>
  <c r="I95" s="1"/>
  <c r="K95" s="1"/>
  <c r="M95" s="1"/>
  <c r="O95" s="1"/>
  <c r="E94"/>
  <c r="G94" s="1"/>
  <c r="I94" s="1"/>
  <c r="K94" s="1"/>
  <c r="M94" s="1"/>
  <c r="O94" s="1"/>
  <c r="E93"/>
  <c r="G93" s="1"/>
  <c r="I93" s="1"/>
  <c r="K93" s="1"/>
  <c r="M93" s="1"/>
  <c r="O93" s="1"/>
  <c r="E92"/>
  <c r="G92" s="1"/>
  <c r="I92" s="1"/>
  <c r="K92" s="1"/>
  <c r="M92" s="1"/>
  <c r="O92" s="1"/>
  <c r="E91"/>
  <c r="G91" s="1"/>
  <c r="I91" s="1"/>
  <c r="K91" s="1"/>
  <c r="M91" s="1"/>
  <c r="O91" s="1"/>
  <c r="E90"/>
  <c r="G90" s="1"/>
  <c r="I90" s="1"/>
  <c r="K90" s="1"/>
  <c r="M90" s="1"/>
  <c r="O90" s="1"/>
  <c r="E89"/>
  <c r="G89" s="1"/>
  <c r="I89" s="1"/>
  <c r="K89" s="1"/>
  <c r="M89" s="1"/>
  <c r="O89" s="1"/>
  <c r="E88"/>
  <c r="G88" s="1"/>
  <c r="I88" s="1"/>
  <c r="K88" s="1"/>
  <c r="M88" s="1"/>
  <c r="O88" s="1"/>
  <c r="E87"/>
  <c r="G87" s="1"/>
  <c r="I87" s="1"/>
  <c r="K87" s="1"/>
  <c r="M87" s="1"/>
  <c r="O87" s="1"/>
  <c r="E86"/>
  <c r="G86" s="1"/>
  <c r="I86" s="1"/>
  <c r="K86" s="1"/>
  <c r="M86" s="1"/>
  <c r="O86" s="1"/>
  <c r="E85"/>
  <c r="G85" s="1"/>
  <c r="I85" s="1"/>
  <c r="K85" s="1"/>
  <c r="M85" s="1"/>
  <c r="O85" s="1"/>
  <c r="E84"/>
  <c r="G84" s="1"/>
  <c r="I84" s="1"/>
  <c r="K84" s="1"/>
  <c r="M84" s="1"/>
  <c r="O84" s="1"/>
  <c r="E83"/>
  <c r="L82"/>
  <c r="J82"/>
  <c r="H82"/>
  <c r="F82"/>
  <c r="D82"/>
  <c r="C82"/>
  <c r="E81"/>
  <c r="G81" s="1"/>
  <c r="I81" s="1"/>
  <c r="K81" s="1"/>
  <c r="M81" s="1"/>
  <c r="O81" s="1"/>
  <c r="M80"/>
  <c r="O80" s="1"/>
  <c r="I79"/>
  <c r="K79" s="1"/>
  <c r="M79" s="1"/>
  <c r="O79" s="1"/>
  <c r="I78"/>
  <c r="K78" s="1"/>
  <c r="M78" s="1"/>
  <c r="O78" s="1"/>
  <c r="I77"/>
  <c r="K77" s="1"/>
  <c r="M77" s="1"/>
  <c r="O77" s="1"/>
  <c r="I76"/>
  <c r="K76" s="1"/>
  <c r="M76" s="1"/>
  <c r="O76" s="1"/>
  <c r="E76"/>
  <c r="E75"/>
  <c r="F75" s="1"/>
  <c r="F47" s="1"/>
  <c r="E74"/>
  <c r="G74" s="1"/>
  <c r="I74" s="1"/>
  <c r="K74" s="1"/>
  <c r="M74" s="1"/>
  <c r="O74" s="1"/>
  <c r="E73"/>
  <c r="G73" s="1"/>
  <c r="I73" s="1"/>
  <c r="K73" s="1"/>
  <c r="M73" s="1"/>
  <c r="O73" s="1"/>
  <c r="G72"/>
  <c r="I72" s="1"/>
  <c r="K72" s="1"/>
  <c r="M72" s="1"/>
  <c r="O72" s="1"/>
  <c r="E72"/>
  <c r="E71"/>
  <c r="G71" s="1"/>
  <c r="I71" s="1"/>
  <c r="K71" s="1"/>
  <c r="M71" s="1"/>
  <c r="O71" s="1"/>
  <c r="E70"/>
  <c r="G70" s="1"/>
  <c r="I70" s="1"/>
  <c r="K70" s="1"/>
  <c r="M70" s="1"/>
  <c r="O70" s="1"/>
  <c r="L69"/>
  <c r="L47" s="1"/>
  <c r="E69"/>
  <c r="G69" s="1"/>
  <c r="I69" s="1"/>
  <c r="K69" s="1"/>
  <c r="E68"/>
  <c r="G68" s="1"/>
  <c r="I68" s="1"/>
  <c r="K68" s="1"/>
  <c r="M68" s="1"/>
  <c r="O68" s="1"/>
  <c r="I67"/>
  <c r="K67" s="1"/>
  <c r="M67" s="1"/>
  <c r="O67" s="1"/>
  <c r="M66"/>
  <c r="O66" s="1"/>
  <c r="K65"/>
  <c r="M65" s="1"/>
  <c r="O65" s="1"/>
  <c r="M64"/>
  <c r="O64" s="1"/>
  <c r="E63"/>
  <c r="G63" s="1"/>
  <c r="I63" s="1"/>
  <c r="K63" s="1"/>
  <c r="M63" s="1"/>
  <c r="O63" s="1"/>
  <c r="K62"/>
  <c r="M62" s="1"/>
  <c r="O62" s="1"/>
  <c r="K61"/>
  <c r="M61" s="1"/>
  <c r="O61" s="1"/>
  <c r="M60"/>
  <c r="O60" s="1"/>
  <c r="M59"/>
  <c r="O59" s="1"/>
  <c r="M58"/>
  <c r="O58" s="1"/>
  <c r="E57"/>
  <c r="G57" s="1"/>
  <c r="I57" s="1"/>
  <c r="K57" s="1"/>
  <c r="M57" s="1"/>
  <c r="O57" s="1"/>
  <c r="I56"/>
  <c r="K56" s="1"/>
  <c r="M56" s="1"/>
  <c r="O56" s="1"/>
  <c r="E55"/>
  <c r="G55" s="1"/>
  <c r="I55" s="1"/>
  <c r="K55" s="1"/>
  <c r="M55" s="1"/>
  <c r="O55" s="1"/>
  <c r="G54"/>
  <c r="I54" s="1"/>
  <c r="K54" s="1"/>
  <c r="M54" s="1"/>
  <c r="O54" s="1"/>
  <c r="E54"/>
  <c r="E53"/>
  <c r="G53" s="1"/>
  <c r="E52"/>
  <c r="G52" s="1"/>
  <c r="I52" s="1"/>
  <c r="M51"/>
  <c r="O51" s="1"/>
  <c r="M48"/>
  <c r="O48" s="1"/>
  <c r="J47"/>
  <c r="H47"/>
  <c r="D47"/>
  <c r="C47"/>
  <c r="C43" s="1"/>
  <c r="E46"/>
  <c r="E45" s="1"/>
  <c r="L45"/>
  <c r="L44" s="1"/>
  <c r="J45"/>
  <c r="H45"/>
  <c r="F45"/>
  <c r="D45"/>
  <c r="C45"/>
  <c r="E42"/>
  <c r="G42" s="1"/>
  <c r="I42" s="1"/>
  <c r="K42" s="1"/>
  <c r="M42" s="1"/>
  <c r="O42" s="1"/>
  <c r="E41"/>
  <c r="G41" s="1"/>
  <c r="I41" s="1"/>
  <c r="K41" s="1"/>
  <c r="M41" s="1"/>
  <c r="O41" s="1"/>
  <c r="D40"/>
  <c r="E40" s="1"/>
  <c r="L39"/>
  <c r="J39"/>
  <c r="H39"/>
  <c r="F39"/>
  <c r="C39"/>
  <c r="E38"/>
  <c r="G38" s="1"/>
  <c r="L37"/>
  <c r="J37"/>
  <c r="H37"/>
  <c r="F37"/>
  <c r="D37"/>
  <c r="C37"/>
  <c r="E36"/>
  <c r="G36" s="1"/>
  <c r="L35"/>
  <c r="J35"/>
  <c r="H35"/>
  <c r="F35"/>
  <c r="D35"/>
  <c r="C35"/>
  <c r="C34"/>
  <c r="E34" s="1"/>
  <c r="C33"/>
  <c r="E33" s="1"/>
  <c r="G33" s="1"/>
  <c r="L32"/>
  <c r="J32"/>
  <c r="H32"/>
  <c r="F32"/>
  <c r="D32"/>
  <c r="E31"/>
  <c r="G31" s="1"/>
  <c r="I31" s="1"/>
  <c r="K31" s="1"/>
  <c r="M31" s="1"/>
  <c r="O31" s="1"/>
  <c r="E30"/>
  <c r="G30" s="1"/>
  <c r="L29"/>
  <c r="J29"/>
  <c r="H29"/>
  <c r="F29"/>
  <c r="D29"/>
  <c r="C29"/>
  <c r="E28"/>
  <c r="G28" s="1"/>
  <c r="I28" s="1"/>
  <c r="K28" s="1"/>
  <c r="M28" s="1"/>
  <c r="O28" s="1"/>
  <c r="E27"/>
  <c r="G27" s="1"/>
  <c r="I27" s="1"/>
  <c r="K27" s="1"/>
  <c r="M27" s="1"/>
  <c r="O27" s="1"/>
  <c r="E26"/>
  <c r="L25"/>
  <c r="J25"/>
  <c r="H25"/>
  <c r="F25"/>
  <c r="D25"/>
  <c r="C25"/>
  <c r="E24"/>
  <c r="E23" s="1"/>
  <c r="L23"/>
  <c r="J23"/>
  <c r="H23"/>
  <c r="F23"/>
  <c r="D23"/>
  <c r="C23"/>
  <c r="E22"/>
  <c r="E21" s="1"/>
  <c r="L21"/>
  <c r="J21"/>
  <c r="H21"/>
  <c r="F21"/>
  <c r="D21"/>
  <c r="C21"/>
  <c r="J44" l="1"/>
  <c r="E111"/>
  <c r="F20"/>
  <c r="G46"/>
  <c r="I46" s="1"/>
  <c r="K46" s="1"/>
  <c r="M69"/>
  <c r="O69" s="1"/>
  <c r="M109"/>
  <c r="M111"/>
  <c r="N112"/>
  <c r="D39"/>
  <c r="D44"/>
  <c r="N20"/>
  <c r="O101"/>
  <c r="G34"/>
  <c r="I34" s="1"/>
  <c r="K34" s="1"/>
  <c r="M34" s="1"/>
  <c r="O34" s="1"/>
  <c r="E32"/>
  <c r="D20"/>
  <c r="L20"/>
  <c r="C32"/>
  <c r="C20" s="1"/>
  <c r="C113" s="1"/>
  <c r="D43"/>
  <c r="L43"/>
  <c r="J20"/>
  <c r="E25"/>
  <c r="C44"/>
  <c r="G45"/>
  <c r="E47"/>
  <c r="H20"/>
  <c r="G112"/>
  <c r="E82"/>
  <c r="G110"/>
  <c r="G109" s="1"/>
  <c r="H112"/>
  <c r="H111" s="1"/>
  <c r="G111"/>
  <c r="G32"/>
  <c r="I33"/>
  <c r="G37"/>
  <c r="I38"/>
  <c r="I45"/>
  <c r="G98"/>
  <c r="H99"/>
  <c r="H98" s="1"/>
  <c r="H44" s="1"/>
  <c r="G105"/>
  <c r="I106"/>
  <c r="G40"/>
  <c r="E39"/>
  <c r="I53"/>
  <c r="K53" s="1"/>
  <c r="M53" s="1"/>
  <c r="O53" s="1"/>
  <c r="K52"/>
  <c r="G29"/>
  <c r="I30"/>
  <c r="G35"/>
  <c r="I36"/>
  <c r="F44"/>
  <c r="F43"/>
  <c r="F113" s="1"/>
  <c r="H110"/>
  <c r="H109" s="1"/>
  <c r="G75"/>
  <c r="I75" s="1"/>
  <c r="K75" s="1"/>
  <c r="M75" s="1"/>
  <c r="G22"/>
  <c r="G24"/>
  <c r="G26"/>
  <c r="E29"/>
  <c r="E35"/>
  <c r="E37"/>
  <c r="G83"/>
  <c r="E98"/>
  <c r="E105"/>
  <c r="E107"/>
  <c r="G108"/>
  <c r="I112" l="1"/>
  <c r="D113"/>
  <c r="O112"/>
  <c r="O111" s="1"/>
  <c r="N111"/>
  <c r="N75"/>
  <c r="N47" s="1"/>
  <c r="O75"/>
  <c r="E20"/>
  <c r="I110"/>
  <c r="I109" s="1"/>
  <c r="L113"/>
  <c r="H43"/>
  <c r="H113" s="1"/>
  <c r="E44"/>
  <c r="G107"/>
  <c r="I108"/>
  <c r="G82"/>
  <c r="I83"/>
  <c r="G25"/>
  <c r="I26"/>
  <c r="G39"/>
  <c r="I40"/>
  <c r="K33"/>
  <c r="I32"/>
  <c r="E43"/>
  <c r="E113" s="1"/>
  <c r="K30"/>
  <c r="I29"/>
  <c r="K106"/>
  <c r="I105"/>
  <c r="I111"/>
  <c r="J112"/>
  <c r="J111" s="1"/>
  <c r="G21"/>
  <c r="I22"/>
  <c r="K47"/>
  <c r="M52"/>
  <c r="K38"/>
  <c r="I37"/>
  <c r="G23"/>
  <c r="I24"/>
  <c r="K36"/>
  <c r="I35"/>
  <c r="M46"/>
  <c r="K45"/>
  <c r="I47"/>
  <c r="G47"/>
  <c r="I99"/>
  <c r="J110" l="1"/>
  <c r="J109" s="1"/>
  <c r="J43" s="1"/>
  <c r="J113" s="1"/>
  <c r="M45"/>
  <c r="O46"/>
  <c r="O45" s="1"/>
  <c r="M47"/>
  <c r="O52"/>
  <c r="O47" s="1"/>
  <c r="N44"/>
  <c r="N43"/>
  <c r="N113" s="1"/>
  <c r="K29"/>
  <c r="M30"/>
  <c r="K26"/>
  <c r="I25"/>
  <c r="G43"/>
  <c r="G44"/>
  <c r="K24"/>
  <c r="I23"/>
  <c r="K22"/>
  <c r="I21"/>
  <c r="K35"/>
  <c r="M36"/>
  <c r="K37"/>
  <c r="M38"/>
  <c r="I107"/>
  <c r="K108"/>
  <c r="M33"/>
  <c r="K32"/>
  <c r="I98"/>
  <c r="K99"/>
  <c r="K105"/>
  <c r="M106"/>
  <c r="I39"/>
  <c r="K40"/>
  <c r="K83"/>
  <c r="I82"/>
  <c r="G20"/>
  <c r="M32" l="1"/>
  <c r="O33"/>
  <c r="O32" s="1"/>
  <c r="M105"/>
  <c r="O106"/>
  <c r="O105" s="1"/>
  <c r="M37"/>
  <c r="O38"/>
  <c r="O37" s="1"/>
  <c r="M29"/>
  <c r="O30"/>
  <c r="O29" s="1"/>
  <c r="G113"/>
  <c r="I43"/>
  <c r="M35"/>
  <c r="O36"/>
  <c r="O35" s="1"/>
  <c r="I44"/>
  <c r="M40"/>
  <c r="K39"/>
  <c r="M24"/>
  <c r="K23"/>
  <c r="M83"/>
  <c r="K82"/>
  <c r="I20"/>
  <c r="M99"/>
  <c r="K98"/>
  <c r="M108"/>
  <c r="K107"/>
  <c r="M22"/>
  <c r="K21"/>
  <c r="M26"/>
  <c r="K25"/>
  <c r="I113" l="1"/>
  <c r="M25"/>
  <c r="O26"/>
  <c r="O25" s="1"/>
  <c r="M21"/>
  <c r="O22"/>
  <c r="O21" s="1"/>
  <c r="M98"/>
  <c r="O99"/>
  <c r="O98" s="1"/>
  <c r="M82"/>
  <c r="O83"/>
  <c r="O82" s="1"/>
  <c r="M39"/>
  <c r="O40"/>
  <c r="O39" s="1"/>
  <c r="M107"/>
  <c r="O108"/>
  <c r="O107" s="1"/>
  <c r="M23"/>
  <c r="M20" s="1"/>
  <c r="O24"/>
  <c r="O23" s="1"/>
  <c r="K20"/>
  <c r="K44"/>
  <c r="K43"/>
  <c r="M43" l="1"/>
  <c r="M44"/>
  <c r="K113"/>
  <c r="O43"/>
  <c r="O44"/>
  <c r="O20"/>
  <c r="M113"/>
  <c r="O113" l="1"/>
</calcChain>
</file>

<file path=xl/sharedStrings.xml><?xml version="1.0" encoding="utf-8"?>
<sst xmlns="http://schemas.openxmlformats.org/spreadsheetml/2006/main" count="472" uniqueCount="172">
  <si>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</si>
  <si>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</si>
  <si>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</si>
  <si>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</si>
  <si>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</si>
  <si>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</si>
  <si>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</si>
  <si>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</si>
  <si>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</si>
  <si>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</si>
  <si>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</si>
  <si>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</si>
  <si>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</si>
  <si>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</si>
  <si>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</si>
  <si>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</si>
  <si>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</si>
  <si>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</si>
  <si>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</si>
  <si>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</si>
  <si>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</si>
  <si>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</si>
  <si>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</si>
  <si>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</si>
  <si>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</si>
  <si>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</si>
  <si>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</si>
  <si>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</si>
  <si>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</si>
  <si>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</si>
  <si>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</si>
  <si>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</si>
  <si>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</si>
  <si>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</si>
  <si>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</si>
  <si>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</si>
  <si>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</si>
  <si>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</si>
  <si>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</si>
  <si>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</si>
  <si>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</si>
  <si>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</si>
  <si>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</si>
  <si>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</si>
  <si>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</si>
  <si>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</si>
  <si>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</si>
  <si>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</si>
  <si>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</si>
  <si>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Дотаций бюджетам муниципальных образований Архангельской области и Ненецкого автономного округа на выравнивание бюджетной обеспеченности муниципальных районов (городских округов)</t>
  </si>
  <si>
    <t>2 02 01001 05 0000 151</t>
  </si>
  <si>
    <t>Субсидии от других бюджетов бюджетной системы Российской Федерации</t>
  </si>
  <si>
    <t>2 02 02000 00 0000 151</t>
  </si>
  <si>
    <t>2 02 02077 05 0000 151</t>
  </si>
  <si>
    <t>2 02 02999 05 0000 151</t>
  </si>
  <si>
    <t>Субвенции бюджетам субъектов Российской Федерации и муниципальных образований</t>
  </si>
  <si>
    <t>2 02 03000 00 0000 151</t>
  </si>
  <si>
    <t>2 02 03015 05 0000 151</t>
  </si>
  <si>
    <t>2 02 03024 05 0000 151</t>
  </si>
  <si>
    <t>2 02 03026 05 0000 151</t>
  </si>
  <si>
    <t>2 02 03029 05 0000 151</t>
  </si>
  <si>
    <t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на 2013 год</t>
  </si>
  <si>
    <t>2 02 03999 05 0000 151</t>
  </si>
  <si>
    <t>Иные межбюджетные трансферты</t>
  </si>
  <si>
    <t>2 02 04000 00 0000 151</t>
  </si>
  <si>
    <t>Прочие безвозмездные поступления от других бюджетов бюджетнойсистемы</t>
  </si>
  <si>
    <t>2 02 09000 00 0000 151</t>
  </si>
  <si>
    <t>2 02 09024 05 0000 151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</si>
  <si>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2013 год</t>
  </si>
  <si>
    <t xml:space="preserve">Приложение № 5     </t>
  </si>
  <si>
    <t>к решению сессии пятого созыва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</si>
  <si>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</si>
  <si>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</si>
  <si>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</si>
  <si>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</si>
  <si>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</si>
  <si>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Субсидии бюджетам муниципальных образований Архангельской области на реализацию государственной программы «Развитие образования и науки Архангельской области (2013 – 2018 годы)»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</si>
  <si>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</si>
  <si>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Субсидии на мероприятия по проведению оздоровительной кампании детей за счет средств областного бюджета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</si>
  <si>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</si>
  <si>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</si>
  <si>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</si>
  <si>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</si>
  <si>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осуществление первичного воинского учета на территориях, где отсутствуют военные комиссариаты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</si>
  <si>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</si>
  <si>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</si>
  <si>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</si>
  <si>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</si>
  <si>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</si>
  <si>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</si>
  <si>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</si>
  <si>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</si>
  <si>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</si>
  <si>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Субвенции на осуществление государственных полномочий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</si>
  <si>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</si>
  <si>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</si>
  <si>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Предлагаемые поправки по уведомлениям</t>
  </si>
  <si>
    <t>Утверждено</t>
  </si>
  <si>
    <t>Прочие безвозмездные поступления</t>
  </si>
  <si>
    <t>2 07 00000 00 0000 180</t>
  </si>
  <si>
    <t>Прочие безвозмездные поступления в бюджеты муниципальных районов</t>
  </si>
  <si>
    <t>2 07 05000 05 0000 180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</si>
  <si>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</si>
  <si>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</si>
  <si>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</si>
  <si>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</si>
  <si>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</si>
  <si>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</si>
  <si>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</si>
  <si>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</si>
  <si>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>Доходы бюджета - Всего</t>
  </si>
  <si>
    <t xml:space="preserve">Приложение №___   </t>
  </si>
  <si>
    <t>Собрания депутатов №32 от 20.12.2013 года</t>
  </si>
  <si>
    <t>Прогнозируемое поступление доходов бюджета МО "Устьянский муниципальный район" в 2014 году.</t>
  </si>
  <si>
    <t>2 02 02216 05 0000 151</t>
  </si>
  <si>
    <t>Субсидии на софинансирование расходов по созданию условий для обеспечения поселений услугами торговли</t>
  </si>
  <si>
    <t>Субвенции бюджетам муниципальных образований на осуществление государственных полномочий по присваению спортивных разрядов, подпрограмма "Спорт Беломорья"</t>
  </si>
  <si>
    <t>2 02 0207705 0000 151</t>
  </si>
  <si>
    <t>2 02 03119 05 0000 151</t>
  </si>
  <si>
    <t xml:space="preserve">Субсидии бюджетам муниципальных образований на создание сети базовых образовательных организаций, реализующих образовательные программы общего образования, 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</si>
  <si>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</si>
  <si>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>2 02 02088 05 000</t>
    </r>
    <r>
      <rPr>
        <b/>
        <sz val="10"/>
        <rFont val="Times New Roman"/>
        <family val="1"/>
        <charset val="204"/>
      </rPr>
      <t xml:space="preserve">4 </t>
    </r>
    <r>
      <rPr>
        <sz val="10"/>
        <rFont val="Times New Roman"/>
        <family val="1"/>
        <charset val="204"/>
      </rPr>
      <t>151</t>
    </r>
  </si>
  <si>
    <t>Субсидии бюджетам муниципальных образований Архангельской области на реализацию государственной программы "Спорт Беломорья (2014-2020г.)"</t>
  </si>
  <si>
    <t>2 02 04999 05 0000 151</t>
  </si>
  <si>
    <t>Межбюджетные трансферты бюджетам муниципальных образований Архангельской области на возмещение гражданам, ведущим личное подсобное хозяйство, сельскохозяйственным потреительским кооперативам, крестьянским (фермерским) хозяйствам части затратна уплату процентов по кредитам, полученным в российских кредитных организациях</t>
  </si>
  <si>
    <t>Средства, передаваемые бюджетам муниципальных районов из бюджетов поселений  по соглашениями</t>
  </si>
  <si>
    <t>2 02  04014 05 0000 151</t>
  </si>
  <si>
    <t>Собрания депутатов №54 от 28.02.2014 года</t>
  </si>
  <si>
    <t>Приложение №1</t>
  </si>
  <si>
    <t>Субсидии на частичное возмещение расходов по предоставлению мер социальной поддержки педработников проживающих в сельской местности</t>
  </si>
  <si>
    <t>Собрания депутатов №___ от 23.05.2014 года</t>
  </si>
  <si>
    <t>Собрания депутатов №83 от 25.04.2014 года</t>
  </si>
  <si>
    <t>2 02 02204 05 0000 151</t>
  </si>
  <si>
    <t xml:space="preserve">Субсидии бюджетам муниципальных образований Архангельской области на реализацию государственной программы «Развитие энергетики, связи и жилищно-коммунального хозяйства Архангельской области (2014 – 2020 годы)»
</t>
  </si>
  <si>
    <t>Субсидия на реализацию государственной программы Архангельской области «Устойчивое развитие сельских терртиторий Архангельской области (2014 – 2017 годы)» с.Малодоры</t>
  </si>
  <si>
    <t>Субсидия на реализацию государственной программы Архангельской области «Обеспечение качественным, доступным жильем и объектами инженерной инфраструктуры населения Архангельской области (2014 – 2020 годы)»</t>
  </si>
  <si>
    <t xml:space="preserve">Субсидии бюджетам муниципальных образований Архангельской области на реализацию государственной программы "Обеспечение качественным доступным жильем и объектами инфрастр. населения АО (2014-2020гг.) Разработка генерального плана поселений </t>
  </si>
  <si>
    <t>Субсидии бюджетам муниципальных образований Архангельской области на реализацию государственной программы "Развитие образования и науки АО (2013-2018гг.)" (Строительство д/сада п.Октябрьский.)</t>
  </si>
  <si>
    <t>Субсидии бюджетам муниципальных образований Архангельской области на реализацию государственной программы  "Культура Русского Севера (2013-2020г.)" "Созвездие Северных фестивалей"</t>
  </si>
  <si>
    <t xml:space="preserve">Субсидия из резервного фонда Правительства Архангельской области </t>
  </si>
  <si>
    <t xml:space="preserve">Субсидии бюджетам муниципальных образований Архангельской области на реализацию государственной программы  "Патриотическое воспитание, развитие физкультуры и спорта " ПП №2 "Молодежь Арх.области (2014-2020г.)" </t>
  </si>
  <si>
    <t>Субсидии бюджетам муниципальных образований Архангельской области на реализацию государственной программы "Патриотическое воспитание,развитие физкультуры и спорта" ПП №1 "Спорт Беломорья (2014-2020г.) (Сертификация спортивных объектов)</t>
  </si>
  <si>
    <t>Субвенции на возмещение части процентной ставки по долгосрочным, среднесрочным и краткосрочным кредитам, взятым гражданами, ведущими личное подсобное хозяйство</t>
  </si>
  <si>
    <t>Собрания депутатов №___ от 27.06.2014 года</t>
  </si>
  <si>
    <t>Субсидии на модернизацию и капитальный ремонт объектов ТЭК и ЖКХ</t>
  </si>
  <si>
    <t>2 02 02150 05 0000 151</t>
  </si>
  <si>
    <t>Субсидия на реализацию мероприятий  по улучшению жилищ.условий граждан,прожив.в сельской местности</t>
  </si>
  <si>
    <t>Субсидия на реализацию мероприятий по обеспечению жильем молодых семей и молодых специалистов,прожив.в сельской местности</t>
  </si>
  <si>
    <t>2 02 02085 05 0000 151</t>
  </si>
  <si>
    <t>Средства, передаваемые бюджетам муниципальных районов из бюджетов поселений ИЖС по соглашениями</t>
  </si>
  <si>
    <t>2 02 02008 05 0000 151</t>
  </si>
  <si>
    <t>2 02 02051 05 0000 151</t>
  </si>
  <si>
    <t>Субсидии на реализацию  государственной программы Архангельской области  "Обеспечение качест. доступным жильем и объектами инфрастр. населения АО (2014-2020гг.) "Обеспечение жильем молодых семей"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</si>
  <si>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</si>
  <si>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государственной программы Архангельской области "Патриотическое воспитание, развитие физкультуры,спорта в Архангельской области. "Спорт Беломорья" (2014-2020г.)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</si>
  <si>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Улучшение жилищных условий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</si>
  <si>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Обеспечение жильем молодых семей и молод.спец.</t>
  </si>
  <si>
    <t>2 02 02089 05 0004 151</t>
  </si>
  <si>
    <t>Субсидии бюджетам мМО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</si>
  <si>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на реализацию региональных программ в облсти энергосбережения и повышения энергетической эффективности за счет средств федерального бюджета (МО Малодорское)</t>
  </si>
  <si>
    <t xml:space="preserve">Субсидии на реализацию ГП АО "Обеспечение доступным и комфортным жильем жителей Архангельской области" Оказание финансовой поддержки гражданам в целях осуществления ИЖС </t>
  </si>
  <si>
    <t xml:space="preserve">Средства, передаваемые бюджетам муниципальных районов из резервного фонда Правительства Арх. Области </t>
  </si>
  <si>
    <t>2 02 04014 05 0000 151</t>
  </si>
  <si>
    <t xml:space="preserve">Средства, передаваемые бюджетам муниципальных районов из бюджетов поселений КРС по соглашениями </t>
  </si>
  <si>
    <t>2 02 02009 05 0000 151</t>
  </si>
  <si>
    <t>Субсидия на поддержку муниципальных программ развития малого и среднего предпринимательства</t>
  </si>
  <si>
    <t>Субсидии на государственную поддержку малого и среднего предпринимательства,  включая крестьянские хозяйства</t>
  </si>
  <si>
    <t>Прогнозируемое поступление доходов бюджета МО "Устьянский муниципальный район"                                  в 2014 году.</t>
  </si>
  <si>
    <t>Собрания депутатов №135 от 26.09.2014 года</t>
  </si>
  <si>
    <t>Собрания депутатов №124 от 27.06.2014 года</t>
  </si>
  <si>
    <t>Собрания депутатов №95 от 23.05.2014 года</t>
  </si>
  <si>
    <t>Собрания депутатов №160 от 28.11.2014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</si>
</sst>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92">
    <xf numFmtId="0" fontId="0" fillId="0" borderId="0" xfId="0"/>
    <xf numFmtId="0" fontId="20" fillId="24" borderId="0" xfId="38" applyFont="1" applyFill="1"/>
    <xf numFmtId="0" fontId="20" fillId="24" borderId="0" xfId="38" applyFont="1" applyFill="1" applyAlignment="1">
      <alignment horizontal="center" vertical="top"/>
    </xf>
    <xf numFmtId="0" fontId="20" fillId="24" borderId="0" xfId="38" applyFont="1" applyFill="1" applyBorder="1" applyAlignment="1">
      <alignment wrapText="1"/>
    </xf>
    <xf numFmtId="0" fontId="20" fillId="24" borderId="0" xfId="38" applyFont="1" applyFill="1" applyBorder="1" applyAlignment="1">
      <alignment horizontal="right" wrapText="1"/>
    </xf>
    <xf numFmtId="4" fontId="20" fillId="24" borderId="0" xfId="38" applyNumberFormat="1" applyFont="1" applyFill="1" applyBorder="1" applyAlignment="1"/>
    <xf numFmtId="4" fontId="20" fillId="24" borderId="0" xfId="38" applyNumberFormat="1" applyFont="1" applyFill="1" applyBorder="1" applyAlignment="1">
      <alignment horizontal="right"/>
    </xf>
    <xf numFmtId="0" fontId="21" fillId="24" borderId="0" xfId="38" applyFont="1" applyFill="1"/>
    <xf numFmtId="0" fontId="20" fillId="24" borderId="0" xfId="38" applyNumberFormat="1" applyFont="1" applyFill="1" applyAlignment="1">
      <alignment horizontal="left"/>
    </xf>
    <xf numFmtId="4" fontId="20" fillId="24" borderId="0" xfId="38" applyNumberFormat="1" applyFont="1" applyFill="1" applyBorder="1" applyAlignment="1">
      <alignment horizontal="right" vertical="top"/>
    </xf>
    <xf numFmtId="4" fontId="27" fillId="24" borderId="0" xfId="38" applyNumberFormat="1" applyFont="1" applyFill="1" applyBorder="1" applyAlignment="1">
      <alignment horizontal="right" wrapText="1"/>
    </xf>
    <xf numFmtId="4" fontId="27" fillId="24" borderId="0" xfId="0" applyNumberFormat="1" applyFont="1" applyFill="1" applyBorder="1" applyAlignment="1">
      <alignment horizontal="right" wrapText="1"/>
    </xf>
    <xf numFmtId="0" fontId="20" fillId="24" borderId="10" xfId="38" applyFont="1" applyFill="1" applyBorder="1" applyAlignment="1">
      <alignment horizontal="center" vertical="center"/>
    </xf>
    <xf numFmtId="4" fontId="20" fillId="24" borderId="10" xfId="38" applyNumberFormat="1" applyFont="1" applyFill="1" applyBorder="1" applyAlignment="1">
      <alignment horizontal="center" vertical="center" wrapText="1"/>
    </xf>
    <xf numFmtId="0" fontId="20" fillId="24" borderId="0" xfId="38" applyFont="1" applyFill="1" applyAlignment="1"/>
    <xf numFmtId="3" fontId="20" fillId="24" borderId="10" xfId="38" applyNumberFormat="1" applyFont="1" applyFill="1" applyBorder="1" applyAlignment="1">
      <alignment horizontal="center" vertical="center" wrapText="1"/>
    </xf>
    <xf numFmtId="0" fontId="25" fillId="24" borderId="10" xfId="38" applyFont="1" applyFill="1" applyBorder="1" applyAlignment="1">
      <alignment horizontal="center" vertical="top"/>
    </xf>
    <xf numFmtId="3" fontId="25" fillId="24" borderId="10" xfId="38" applyNumberFormat="1" applyFont="1" applyFill="1" applyBorder="1" applyAlignment="1">
      <alignment horizontal="center" vertical="center" wrapText="1"/>
    </xf>
    <xf numFmtId="4" fontId="25" fillId="24" borderId="10" xfId="38" applyNumberFormat="1" applyFont="1" applyFill="1" applyBorder="1" applyAlignment="1">
      <alignment horizontal="center" vertical="center" wrapText="1"/>
    </xf>
    <xf numFmtId="0" fontId="25" fillId="24" borderId="0" xfId="38" applyFont="1" applyFill="1" applyAlignment="1">
      <alignment horizontal="center" vertical="center"/>
    </xf>
    <xf numFmtId="0" fontId="23" fillId="24" borderId="10" xfId="38" applyFont="1" applyFill="1" applyBorder="1" applyAlignment="1">
      <alignment vertical="center" wrapText="1"/>
    </xf>
    <xf numFmtId="49" fontId="24" fillId="24" borderId="10" xfId="38" applyNumberFormat="1" applyFont="1" applyFill="1" applyBorder="1" applyAlignment="1">
      <alignment horizontal="center" vertical="center" wrapText="1"/>
    </xf>
    <xf numFmtId="164" fontId="28" fillId="24" borderId="10" xfId="45" applyNumberFormat="1" applyFont="1" applyFill="1" applyBorder="1" applyAlignment="1">
      <alignment horizontal="right" vertical="center" wrapText="1"/>
    </xf>
    <xf numFmtId="4" fontId="28" fillId="24" borderId="10" xfId="45" applyNumberFormat="1" applyFont="1" applyFill="1" applyBorder="1" applyAlignment="1">
      <alignment horizontal="right" vertical="center" wrapText="1"/>
    </xf>
    <xf numFmtId="0" fontId="23" fillId="24" borderId="0" xfId="38" applyFont="1" applyFill="1" applyAlignment="1">
      <alignment vertical="center" wrapText="1"/>
    </xf>
    <xf numFmtId="0" fontId="20" fillId="24" borderId="10" xfId="38" applyNumberFormat="1" applyFont="1" applyFill="1" applyBorder="1" applyAlignment="1">
      <alignment horizontal="justify"/>
    </xf>
    <xf numFmtId="49" fontId="20" fillId="24" borderId="10" xfId="38" applyNumberFormat="1" applyFont="1" applyFill="1" applyBorder="1" applyAlignment="1">
      <alignment horizontal="center" wrapText="1"/>
    </xf>
    <xf numFmtId="4" fontId="28" fillId="24" borderId="10" xfId="45" applyNumberFormat="1" applyFont="1" applyFill="1" applyBorder="1" applyAlignment="1">
      <alignment horizontal="right" wrapText="1"/>
    </xf>
    <xf numFmtId="4" fontId="27" fillId="24" borderId="10" xfId="45" applyNumberFormat="1" applyFont="1" applyFill="1" applyBorder="1" applyAlignment="1">
      <alignment horizontal="right" wrapText="1"/>
    </xf>
    <xf numFmtId="0" fontId="20" fillId="24" borderId="0" xfId="38" applyFont="1" applyFill="1" applyAlignment="1">
      <alignment wrapText="1"/>
    </xf>
    <xf numFmtId="0" fontId="20" fillId="24" borderId="10" xfId="38" applyNumberFormat="1" applyFont="1" applyFill="1" applyBorder="1" applyAlignment="1">
      <alignment horizontal="justify" wrapText="1"/>
    </xf>
    <xf numFmtId="49" fontId="20" fillId="24" borderId="10" xfId="0" applyNumberFormat="1" applyFont="1" applyFill="1" applyBorder="1" applyAlignment="1">
      <alignment vertical="center" wrapText="1"/>
    </xf>
    <xf numFmtId="49" fontId="20" fillId="24" borderId="10" xfId="0" applyNumberFormat="1" applyFont="1" applyFill="1" applyBorder="1" applyAlignment="1">
      <alignment horizontal="center"/>
    </xf>
    <xf numFmtId="0" fontId="20" fillId="24" borderId="10" xfId="0" applyNumberFormat="1" applyFont="1" applyFill="1" applyBorder="1" applyAlignment="1">
      <alignment vertical="center" wrapText="1"/>
    </xf>
    <xf numFmtId="0" fontId="21" fillId="24" borderId="0" xfId="38" applyFont="1" applyFill="1" applyAlignment="1">
      <alignment wrapText="1"/>
    </xf>
    <xf numFmtId="0" fontId="26" fillId="24" borderId="10" xfId="38" applyFont="1" applyFill="1" applyBorder="1" applyAlignment="1">
      <alignment horizontal="center" wrapText="1"/>
    </xf>
    <xf numFmtId="0" fontId="23" fillId="24" borderId="10" xfId="38" applyFont="1" applyFill="1" applyBorder="1" applyAlignment="1">
      <alignment horizontal="left" vertical="center" wrapText="1"/>
    </xf>
    <xf numFmtId="0" fontId="24" fillId="24" borderId="10" xfId="38" applyFont="1" applyFill="1" applyBorder="1" applyAlignment="1">
      <alignment horizontal="center" vertical="center" wrapText="1"/>
    </xf>
    <xf numFmtId="4" fontId="23" fillId="24" borderId="0" xfId="38" applyNumberFormat="1" applyFont="1" applyFill="1" applyAlignment="1">
      <alignment horizontal="center" vertical="center" wrapText="1"/>
    </xf>
    <xf numFmtId="0" fontId="23" fillId="24" borderId="0" xfId="38" applyFont="1" applyFill="1" applyAlignment="1">
      <alignment horizontal="center" vertical="center" wrapText="1"/>
    </xf>
    <xf numFmtId="0" fontId="20" fillId="24" borderId="10" xfId="38" applyFont="1" applyFill="1" applyBorder="1" applyAlignment="1">
      <alignment horizontal="left" wrapText="1"/>
    </xf>
    <xf numFmtId="0" fontId="20" fillId="24" borderId="10" xfId="38" applyFont="1" applyFill="1" applyBorder="1" applyAlignment="1">
      <alignment horizontal="center" wrapText="1"/>
    </xf>
    <xf numFmtId="0" fontId="23" fillId="24" borderId="0" xfId="38" applyFont="1" applyFill="1" applyAlignment="1">
      <alignment horizontal="center" vertical="center"/>
    </xf>
    <xf numFmtId="0" fontId="20" fillId="24" borderId="10" xfId="38" applyFont="1" applyFill="1" applyBorder="1" applyAlignment="1">
      <alignment wrapText="1"/>
    </xf>
    <xf numFmtId="0" fontId="20" fillId="24" borderId="10" xfId="0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center" vertical="top" wrapText="1"/>
    </xf>
    <xf numFmtId="4" fontId="32" fillId="24" borderId="10" xfId="0" applyNumberFormat="1" applyFont="1" applyFill="1" applyBorder="1" applyAlignment="1">
      <alignment horizontal="right"/>
    </xf>
    <xf numFmtId="4" fontId="32" fillId="24" borderId="14" xfId="0" applyNumberFormat="1" applyFont="1" applyFill="1" applyBorder="1" applyAlignment="1">
      <alignment horizontal="right"/>
    </xf>
    <xf numFmtId="0" fontId="20" fillId="24" borderId="10" xfId="0" applyFont="1" applyFill="1" applyBorder="1" applyAlignment="1">
      <alignment horizontal="center" wrapText="1"/>
    </xf>
    <xf numFmtId="0" fontId="20" fillId="24" borderId="10" xfId="0" applyFont="1" applyFill="1" applyBorder="1" applyAlignment="1">
      <alignment horizontal="left" vertical="center" wrapText="1"/>
    </xf>
    <xf numFmtId="4" fontId="27" fillId="24" borderId="11" xfId="45" applyNumberFormat="1" applyFont="1" applyFill="1" applyBorder="1" applyAlignment="1">
      <alignment horizontal="right" wrapText="1"/>
    </xf>
    <xf numFmtId="0" fontId="27" fillId="24" borderId="10" xfId="0" applyFont="1" applyFill="1" applyBorder="1" applyAlignment="1">
      <alignment horizontal="left" vertical="top" wrapText="1"/>
    </xf>
    <xf numFmtId="4" fontId="31" fillId="24" borderId="10" xfId="0" applyNumberFormat="1" applyFont="1" applyFill="1" applyBorder="1" applyAlignment="1">
      <alignment horizontal="right"/>
    </xf>
    <xf numFmtId="0" fontId="20" fillId="24" borderId="12" xfId="0" applyFont="1" applyFill="1" applyBorder="1" applyAlignment="1">
      <alignment horizontal="left" vertical="center" wrapText="1"/>
    </xf>
    <xf numFmtId="0" fontId="27" fillId="24" borderId="0" xfId="0" applyFont="1" applyFill="1" applyAlignment="1">
      <alignment horizontal="justify" vertical="top" wrapText="1"/>
    </xf>
    <xf numFmtId="0" fontId="20" fillId="24" borderId="10" xfId="39" applyNumberFormat="1" applyFont="1" applyFill="1" applyBorder="1" applyAlignment="1">
      <alignment vertical="top" wrapText="1"/>
    </xf>
    <xf numFmtId="0" fontId="20" fillId="24" borderId="10" xfId="39" applyFont="1" applyFill="1" applyBorder="1" applyAlignment="1">
      <alignment horizontal="center" wrapText="1"/>
    </xf>
    <xf numFmtId="4" fontId="27" fillId="24" borderId="10" xfId="45" applyNumberFormat="1" applyFont="1" applyFill="1" applyBorder="1" applyAlignment="1" applyProtection="1">
      <alignment horizontal="right" wrapText="1"/>
      <protection locked="0"/>
    </xf>
    <xf numFmtId="2" fontId="20" fillId="24" borderId="10" xfId="0" applyNumberFormat="1" applyFont="1" applyFill="1" applyBorder="1" applyAlignment="1">
      <alignment horizontal="left" wrapText="1"/>
    </xf>
    <xf numFmtId="4" fontId="29" fillId="24" borderId="10" xfId="45" applyNumberFormat="1" applyFont="1" applyFill="1" applyBorder="1" applyAlignment="1">
      <alignment horizontal="right" wrapText="1"/>
    </xf>
    <xf numFmtId="0" fontId="20" fillId="24" borderId="10" xfId="39" applyFont="1" applyFill="1" applyBorder="1" applyAlignment="1">
      <alignment horizontal="center" vertical="top" wrapText="1"/>
    </xf>
    <xf numFmtId="0" fontId="20" fillId="24" borderId="0" xfId="38" applyFont="1" applyFill="1" applyAlignment="1">
      <alignment vertical="center"/>
    </xf>
    <xf numFmtId="2" fontId="23" fillId="24" borderId="10" xfId="38" applyNumberFormat="1" applyFont="1" applyFill="1" applyBorder="1" applyAlignment="1">
      <alignment horizontal="justify" vertical="center" wrapText="1"/>
    </xf>
    <xf numFmtId="4" fontId="27" fillId="24" borderId="10" xfId="0" applyNumberFormat="1" applyFont="1" applyFill="1" applyBorder="1" applyAlignment="1" applyProtection="1">
      <alignment horizontal="right" wrapText="1"/>
      <protection locked="0"/>
    </xf>
    <xf numFmtId="2" fontId="20" fillId="24" borderId="10" xfId="38" applyNumberFormat="1" applyFont="1" applyFill="1" applyBorder="1" applyAlignment="1">
      <alignment horizontal="justify" wrapText="1"/>
    </xf>
    <xf numFmtId="1" fontId="20" fillId="24" borderId="10" xfId="39" applyNumberFormat="1" applyFont="1" applyFill="1" applyBorder="1" applyAlignment="1">
      <alignment horizontal="center" wrapText="1"/>
    </xf>
    <xf numFmtId="0" fontId="23" fillId="24" borderId="0" xfId="38" applyFont="1" applyFill="1" applyAlignment="1">
      <alignment vertical="center"/>
    </xf>
    <xf numFmtId="2" fontId="20" fillId="24" borderId="10" xfId="39" applyNumberFormat="1" applyFont="1" applyFill="1" applyBorder="1" applyAlignment="1">
      <alignment wrapText="1"/>
    </xf>
    <xf numFmtId="1" fontId="24" fillId="24" borderId="10" xfId="38" applyNumberFormat="1" applyFont="1" applyFill="1" applyBorder="1" applyAlignment="1">
      <alignment horizontal="center" vertical="center" wrapText="1"/>
    </xf>
    <xf numFmtId="4" fontId="20" fillId="24" borderId="10" xfId="0" applyNumberFormat="1" applyFont="1" applyFill="1" applyBorder="1" applyAlignment="1">
      <alignment horizontal="center" wrapText="1"/>
    </xf>
    <xf numFmtId="0" fontId="20" fillId="24" borderId="10" xfId="0" applyFont="1" applyFill="1" applyBorder="1" applyAlignment="1">
      <alignment horizontal="justify" vertical="top" wrapText="1"/>
    </xf>
    <xf numFmtId="1" fontId="20" fillId="24" borderId="10" xfId="38" applyNumberFormat="1" applyFont="1" applyFill="1" applyBorder="1" applyAlignment="1">
      <alignment horizontal="center" wrapText="1"/>
    </xf>
    <xf numFmtId="2" fontId="20" fillId="24" borderId="10" xfId="38" applyNumberFormat="1" applyFont="1" applyFill="1" applyBorder="1" applyAlignment="1">
      <alignment wrapText="1"/>
    </xf>
    <xf numFmtId="2" fontId="23" fillId="24" borderId="10" xfId="0" applyNumberFormat="1" applyFont="1" applyFill="1" applyBorder="1" applyAlignment="1">
      <alignment vertical="center" wrapText="1"/>
    </xf>
    <xf numFmtId="4" fontId="24" fillId="24" borderId="10" xfId="0" applyNumberFormat="1" applyFont="1" applyFill="1" applyBorder="1" applyAlignment="1">
      <alignment horizontal="center" vertical="center" wrapText="1"/>
    </xf>
    <xf numFmtId="2" fontId="20" fillId="24" borderId="10" xfId="0" applyNumberFormat="1" applyFont="1" applyFill="1" applyBorder="1" applyAlignment="1">
      <alignment wrapText="1"/>
    </xf>
    <xf numFmtId="4" fontId="27" fillId="24" borderId="10" xfId="0" applyNumberFormat="1" applyFont="1" applyFill="1" applyBorder="1" applyAlignment="1">
      <alignment horizontal="right" wrapText="1"/>
    </xf>
    <xf numFmtId="0" fontId="20" fillId="24" borderId="0" xfId="38" applyFont="1" applyFill="1" applyAlignment="1">
      <alignment vertical="center" wrapText="1"/>
    </xf>
    <xf numFmtId="2" fontId="28" fillId="24" borderId="10" xfId="0" applyNumberFormat="1" applyFont="1" applyFill="1" applyBorder="1" applyAlignment="1">
      <alignment vertical="center" wrapText="1"/>
    </xf>
    <xf numFmtId="4" fontId="27" fillId="24" borderId="0" xfId="38" applyNumberFormat="1" applyFont="1" applyFill="1" applyAlignment="1">
      <alignment horizontal="right" wrapText="1"/>
    </xf>
    <xf numFmtId="4" fontId="27" fillId="24" borderId="0" xfId="45" applyNumberFormat="1" applyFont="1" applyFill="1" applyAlignment="1">
      <alignment horizontal="right" wrapText="1"/>
    </xf>
    <xf numFmtId="0" fontId="20" fillId="24" borderId="0" xfId="38" applyFont="1" applyFill="1" applyBorder="1" applyAlignment="1">
      <alignment horizontal="right" wrapText="1"/>
    </xf>
    <xf numFmtId="0" fontId="20" fillId="24" borderId="0" xfId="38" applyFont="1" applyFill="1" applyBorder="1" applyAlignment="1">
      <alignment horizontal="right" wrapText="1"/>
    </xf>
    <xf numFmtId="0" fontId="20" fillId="25" borderId="10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left" vertical="top" wrapText="1"/>
    </xf>
    <xf numFmtId="4" fontId="20" fillId="24" borderId="0" xfId="38" applyNumberFormat="1" applyFont="1" applyFill="1"/>
    <xf numFmtId="4" fontId="20" fillId="24" borderId="0" xfId="38" applyNumberFormat="1" applyFont="1" applyFill="1" applyAlignment="1">
      <alignment vertical="center"/>
    </xf>
    <xf numFmtId="2" fontId="20" fillId="24" borderId="10" xfId="38" applyNumberFormat="1" applyFont="1" applyFill="1" applyBorder="1" applyAlignment="1">
      <alignment horizontal="justify" vertical="top" wrapText="1"/>
    </xf>
    <xf numFmtId="0" fontId="20" fillId="24" borderId="0" xfId="38" applyFont="1" applyFill="1" applyBorder="1" applyAlignment="1">
      <alignment horizontal="right" wrapText="1"/>
    </xf>
    <xf numFmtId="0" fontId="22" fillId="24" borderId="0" xfId="38" applyFont="1" applyFill="1" applyBorder="1" applyAlignment="1">
      <alignment horizontal="center" vertical="center" wrapText="1"/>
    </xf>
    <xf numFmtId="0" fontId="22" fillId="24" borderId="13" xfId="38" applyFont="1" applyFill="1" applyBorder="1" applyAlignment="1">
      <alignment horizontal="center" vertical="center" wrapText="1"/>
    </xf>
    <xf numFmtId="0" fontId="23" fillId="24" borderId="0" xfId="38" applyFont="1" applyFill="1" applyAlignment="1">
      <alignment horizontal="center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Приложение 5 - прогноз доходов" xfId="38"/>
    <cellStyle name="Обычный_Таб.к пояснительной записке 2013г.МР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Финансовый" xfId="45" builtinId="3"/>
    <cellStyle name="Финансовый 2" xfId="46"/>
    <cellStyle name="Хороший" xfId="4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28"/>
  <sheetViews>
    <sheetView tabSelected="1" workbookViewId="0">
      <selection activeCell="O34" sqref="O34"/>
    </sheetView>
  </sheetViews>
  <sheetFormatPr defaultColWidth="8" defaultRowHeight="15"/>
  <cols>
    <col min="1" max="1" width="55" style="1" customWidth="1"/>
    <col min="2" max="2" width="19.5703125" style="2" customWidth="1"/>
    <col min="3" max="3" width="17" style="80" hidden="1" customWidth="1"/>
    <col min="4" max="4" width="17.7109375" style="80" hidden="1" customWidth="1"/>
    <col min="5" max="8" width="15.28515625" style="80" hidden="1" customWidth="1"/>
    <col min="9" max="9" width="19.28515625" style="80" hidden="1" customWidth="1"/>
    <col min="10" max="10" width="15.28515625" style="80" hidden="1" customWidth="1"/>
    <col min="11" max="11" width="17.5703125" style="80" hidden="1" customWidth="1"/>
    <col min="12" max="12" width="16.7109375" style="80" hidden="1" customWidth="1"/>
    <col min="13" max="13" width="17.7109375" style="80" hidden="1" customWidth="1"/>
    <col min="14" max="14" width="16" style="1" hidden="1" customWidth="1"/>
    <col min="15" max="15" width="27.85546875" style="1" customWidth="1"/>
    <col min="16" max="16384" width="8" style="1"/>
  </cols>
  <sheetData>
    <row r="1" spans="2:15">
      <c r="B1" s="81"/>
      <c r="C1" s="81"/>
      <c r="N1" s="81"/>
      <c r="O1" s="82" t="s">
        <v>128</v>
      </c>
    </row>
    <row r="2" spans="2:15">
      <c r="B2" s="88"/>
      <c r="C2" s="88"/>
      <c r="N2" s="88" t="s">
        <v>70</v>
      </c>
      <c r="O2" s="88"/>
    </row>
    <row r="3" spans="2:15">
      <c r="B3" s="6"/>
      <c r="C3" s="6"/>
      <c r="N3" s="6"/>
      <c r="O3" s="6" t="s">
        <v>171</v>
      </c>
    </row>
    <row r="4" spans="2:15" ht="15" customHeight="1">
      <c r="C4" s="3"/>
      <c r="D4" s="3"/>
      <c r="E4" s="3"/>
      <c r="F4" s="3"/>
      <c r="G4" s="3"/>
      <c r="H4" s="3"/>
      <c r="I4" s="3"/>
      <c r="J4" s="3"/>
      <c r="K4" s="4"/>
      <c r="N4" s="4"/>
      <c r="O4" s="82" t="s">
        <v>128</v>
      </c>
    </row>
    <row r="5" spans="2:15" ht="15" customHeight="1">
      <c r="C5" s="3"/>
      <c r="D5" s="3"/>
      <c r="E5" s="3"/>
      <c r="F5" s="3"/>
      <c r="G5" s="3"/>
      <c r="H5" s="3"/>
      <c r="I5" s="3"/>
      <c r="J5" s="3"/>
      <c r="K5" s="4"/>
      <c r="N5" s="88" t="s">
        <v>70</v>
      </c>
      <c r="O5" s="88"/>
    </row>
    <row r="6" spans="2:15" ht="15" customHeight="1">
      <c r="C6" s="5"/>
      <c r="D6" s="5"/>
      <c r="E6" s="5"/>
      <c r="F6" s="5"/>
      <c r="G6" s="5"/>
      <c r="H6" s="5"/>
      <c r="I6" s="5"/>
      <c r="J6" s="5"/>
      <c r="K6" s="6"/>
      <c r="N6" s="6"/>
      <c r="O6" s="6" t="s">
        <v>168</v>
      </c>
    </row>
    <row r="7" spans="2:15" ht="15" customHeight="1">
      <c r="C7" s="3"/>
      <c r="D7" s="3"/>
      <c r="E7" s="3"/>
      <c r="F7" s="3"/>
      <c r="G7" s="3"/>
      <c r="H7" s="3"/>
      <c r="I7" s="3"/>
      <c r="J7" s="3"/>
      <c r="K7" s="4"/>
      <c r="N7" s="4"/>
      <c r="O7" s="82" t="s">
        <v>128</v>
      </c>
    </row>
    <row r="8" spans="2:15" ht="15" customHeight="1">
      <c r="C8" s="3"/>
      <c r="D8" s="3"/>
      <c r="E8" s="3"/>
      <c r="F8" s="3"/>
      <c r="G8" s="3"/>
      <c r="H8" s="3"/>
      <c r="I8" s="3"/>
      <c r="J8" s="3"/>
      <c r="K8" s="4"/>
      <c r="N8" s="88" t="s">
        <v>70</v>
      </c>
      <c r="O8" s="88"/>
    </row>
    <row r="9" spans="2:15" ht="15" customHeight="1">
      <c r="C9" s="5"/>
      <c r="D9" s="5"/>
      <c r="E9" s="5"/>
      <c r="F9" s="5"/>
      <c r="G9" s="5"/>
      <c r="H9" s="5"/>
      <c r="I9" s="5"/>
      <c r="J9" s="5"/>
      <c r="K9" s="6"/>
      <c r="N9" s="6"/>
      <c r="O9" s="6" t="s">
        <v>169</v>
      </c>
    </row>
    <row r="10" spans="2:15" ht="15" customHeight="1">
      <c r="C10" s="3"/>
      <c r="D10" s="3"/>
      <c r="E10" s="3"/>
      <c r="F10" s="3"/>
      <c r="G10" s="3"/>
      <c r="H10" s="3"/>
      <c r="I10" s="3"/>
      <c r="J10" s="3"/>
      <c r="K10" s="4"/>
      <c r="N10" s="4"/>
      <c r="O10" s="82" t="s">
        <v>128</v>
      </c>
    </row>
    <row r="11" spans="2:15" ht="15" customHeight="1">
      <c r="C11" s="3"/>
      <c r="D11" s="3"/>
      <c r="E11" s="3"/>
      <c r="F11" s="3"/>
      <c r="G11" s="3"/>
      <c r="H11" s="3"/>
      <c r="I11" s="3"/>
      <c r="J11" s="3"/>
      <c r="K11" s="4"/>
      <c r="N11" s="88" t="s">
        <v>70</v>
      </c>
      <c r="O11" s="88"/>
    </row>
    <row r="12" spans="2:15" ht="15" customHeight="1">
      <c r="C12" s="5"/>
      <c r="D12" s="5"/>
      <c r="E12" s="5"/>
      <c r="F12" s="5"/>
      <c r="G12" s="5"/>
      <c r="H12" s="5"/>
      <c r="I12" s="5"/>
      <c r="J12" s="5"/>
      <c r="K12" s="6"/>
      <c r="N12" s="6"/>
      <c r="O12" s="6" t="s">
        <v>170</v>
      </c>
    </row>
    <row r="13" spans="2:15" ht="15" customHeight="1">
      <c r="C13" s="3"/>
      <c r="D13" s="3"/>
      <c r="E13" s="3"/>
      <c r="F13" s="3"/>
      <c r="G13" s="3"/>
      <c r="H13" s="3"/>
      <c r="I13" s="3"/>
      <c r="J13" s="3"/>
      <c r="K13" s="4"/>
      <c r="N13" s="4"/>
      <c r="O13" s="4" t="s">
        <v>128</v>
      </c>
    </row>
    <row r="14" spans="2:15" ht="15" customHeight="1">
      <c r="C14" s="3"/>
      <c r="D14" s="3"/>
      <c r="E14" s="3"/>
      <c r="F14" s="3"/>
      <c r="G14" s="3"/>
      <c r="H14" s="3"/>
      <c r="I14" s="3"/>
      <c r="J14" s="3"/>
      <c r="K14" s="4"/>
      <c r="N14" s="88" t="s">
        <v>70</v>
      </c>
      <c r="O14" s="88"/>
    </row>
    <row r="15" spans="2:15" ht="15" customHeight="1">
      <c r="C15" s="5"/>
      <c r="D15" s="5"/>
      <c r="E15" s="5"/>
      <c r="F15" s="5"/>
      <c r="G15" s="5"/>
      <c r="H15" s="5"/>
      <c r="I15" s="5"/>
      <c r="J15" s="5"/>
      <c r="K15" s="6"/>
      <c r="N15" s="6"/>
      <c r="O15" s="6" t="s">
        <v>131</v>
      </c>
    </row>
    <row r="16" spans="2:15" s="7" customFormat="1" ht="14.25" customHeight="1">
      <c r="C16" s="3"/>
      <c r="D16" s="3"/>
      <c r="E16" s="3"/>
      <c r="F16" s="3"/>
      <c r="G16" s="3"/>
      <c r="H16" s="3"/>
      <c r="I16" s="3"/>
      <c r="J16" s="3"/>
      <c r="K16" s="4"/>
      <c r="N16" s="4"/>
      <c r="O16" s="4" t="s">
        <v>128</v>
      </c>
    </row>
    <row r="17" spans="1:15" s="7" customFormat="1" ht="14.25" customHeight="1">
      <c r="C17" s="3"/>
      <c r="D17" s="3"/>
      <c r="E17" s="3"/>
      <c r="F17" s="3"/>
      <c r="G17" s="3"/>
      <c r="H17" s="3"/>
      <c r="I17" s="3"/>
      <c r="J17" s="3"/>
      <c r="K17" s="4"/>
      <c r="N17" s="88" t="s">
        <v>70</v>
      </c>
      <c r="O17" s="88"/>
    </row>
    <row r="18" spans="1:15" s="7" customFormat="1" ht="14.25" customHeight="1">
      <c r="C18" s="5"/>
      <c r="D18" s="5"/>
      <c r="E18" s="5"/>
      <c r="F18" s="5"/>
      <c r="G18" s="5"/>
      <c r="H18" s="5"/>
      <c r="I18" s="5"/>
      <c r="J18" s="5"/>
      <c r="K18" s="6"/>
      <c r="N18" s="6"/>
      <c r="O18" s="6" t="s">
        <v>127</v>
      </c>
    </row>
    <row r="19" spans="1:15" s="7" customFormat="1" ht="14.25" customHeight="1">
      <c r="C19" s="3"/>
      <c r="D19" s="3"/>
      <c r="E19" s="3"/>
      <c r="F19" s="3"/>
      <c r="G19" s="3"/>
      <c r="H19" s="3"/>
      <c r="I19" s="3"/>
      <c r="J19" s="3"/>
      <c r="K19" s="4"/>
      <c r="N19" s="4"/>
      <c r="O19" s="4" t="s">
        <v>69</v>
      </c>
    </row>
    <row r="20" spans="1:15" s="7" customFormat="1" ht="14.25" customHeight="1">
      <c r="C20" s="3"/>
      <c r="D20" s="3"/>
      <c r="E20" s="3"/>
      <c r="F20" s="3"/>
      <c r="G20" s="3"/>
      <c r="H20" s="3"/>
      <c r="I20" s="3"/>
      <c r="J20" s="3"/>
      <c r="K20" s="4"/>
      <c r="N20" s="88" t="s">
        <v>70</v>
      </c>
      <c r="O20" s="88"/>
    </row>
    <row r="21" spans="1:15" s="7" customFormat="1" ht="14.25" customHeight="1">
      <c r="C21" s="5"/>
      <c r="D21" s="5"/>
      <c r="E21" s="5"/>
      <c r="F21" s="5"/>
      <c r="G21" s="5"/>
      <c r="H21" s="5"/>
      <c r="I21" s="5"/>
      <c r="J21" s="5"/>
      <c r="K21" s="6"/>
      <c r="N21" s="6"/>
      <c r="O21" s="6" t="s">
        <v>112</v>
      </c>
    </row>
    <row r="22" spans="1:15" s="7" customFormat="1" ht="12.75" customHeight="1">
      <c r="A22" s="89" t="s">
        <v>167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</row>
    <row r="23" spans="1:15" ht="32.25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5" s="14" customFormat="1" ht="48" customHeight="1">
      <c r="A24" s="12" t="s">
        <v>0</v>
      </c>
      <c r="B24" s="12" t="s">
        <v>1</v>
      </c>
      <c r="C24" s="13" t="s">
        <v>97</v>
      </c>
      <c r="D24" s="13" t="s">
        <v>96</v>
      </c>
      <c r="E24" s="13" t="s">
        <v>97</v>
      </c>
      <c r="F24" s="13" t="s">
        <v>96</v>
      </c>
      <c r="G24" s="13" t="s">
        <v>97</v>
      </c>
      <c r="H24" s="13" t="s">
        <v>96</v>
      </c>
      <c r="I24" s="13" t="s">
        <v>97</v>
      </c>
      <c r="J24" s="13" t="s">
        <v>96</v>
      </c>
      <c r="K24" s="13" t="s">
        <v>97</v>
      </c>
      <c r="L24" s="13" t="s">
        <v>96</v>
      </c>
      <c r="M24" s="13" t="s">
        <v>97</v>
      </c>
      <c r="N24" s="13" t="s">
        <v>96</v>
      </c>
      <c r="O24" s="13" t="s">
        <v>97</v>
      </c>
    </row>
    <row r="25" spans="1:15" s="19" customFormat="1" ht="10.5" customHeight="1">
      <c r="A25" s="15">
        <v>1</v>
      </c>
      <c r="B25" s="16">
        <v>2</v>
      </c>
      <c r="C25" s="17">
        <v>3</v>
      </c>
      <c r="D25" s="18"/>
      <c r="E25" s="17">
        <v>3</v>
      </c>
      <c r="F25" s="17">
        <v>4</v>
      </c>
      <c r="G25" s="17">
        <v>5</v>
      </c>
      <c r="H25" s="17">
        <v>4</v>
      </c>
      <c r="I25" s="17">
        <v>5</v>
      </c>
      <c r="J25" s="17">
        <v>4</v>
      </c>
      <c r="K25" s="17">
        <v>5</v>
      </c>
      <c r="L25" s="17">
        <v>4</v>
      </c>
      <c r="M25" s="17">
        <v>5</v>
      </c>
      <c r="N25" s="17">
        <v>4</v>
      </c>
      <c r="O25" s="17">
        <v>5</v>
      </c>
    </row>
    <row r="26" spans="1:15" s="24" customFormat="1" ht="24.75" customHeight="1">
      <c r="A26" s="20" t="s">
        <v>2</v>
      </c>
      <c r="B26" s="21" t="s">
        <v>3</v>
      </c>
      <c r="C26" s="22">
        <f t="shared" ref="C26:I26" si="0">C27+C29+C31+C35+C38+C41+C43+C45+C48</f>
        <v>126190745</v>
      </c>
      <c r="D26" s="22">
        <f t="shared" si="0"/>
        <v>249160</v>
      </c>
      <c r="E26" s="22">
        <f t="shared" si="0"/>
        <v>126439905</v>
      </c>
      <c r="F26" s="23">
        <f t="shared" si="0"/>
        <v>50822.81</v>
      </c>
      <c r="G26" s="22">
        <f t="shared" si="0"/>
        <v>126490727.81</v>
      </c>
      <c r="H26" s="23">
        <f t="shared" si="0"/>
        <v>0</v>
      </c>
      <c r="I26" s="22">
        <f t="shared" si="0"/>
        <v>126490727.81</v>
      </c>
      <c r="J26" s="23">
        <f t="shared" ref="J26:O26" si="1">J27+J29+J31+J35+J38+J41+J43+J45+J48</f>
        <v>141500</v>
      </c>
      <c r="K26" s="22">
        <f t="shared" si="1"/>
        <v>126632227.81</v>
      </c>
      <c r="L26" s="23">
        <f t="shared" si="1"/>
        <v>0</v>
      </c>
      <c r="M26" s="22">
        <f t="shared" si="1"/>
        <v>126632227.81</v>
      </c>
      <c r="N26" s="23">
        <f t="shared" si="1"/>
        <v>220605.93</v>
      </c>
      <c r="O26" s="23">
        <f t="shared" si="1"/>
        <v>126852833.74000001</v>
      </c>
    </row>
    <row r="27" spans="1:15" ht="18" customHeight="1">
      <c r="A27" s="25" t="s">
        <v>4</v>
      </c>
      <c r="B27" s="26" t="s">
        <v>5</v>
      </c>
      <c r="C27" s="27">
        <f t="shared" ref="C27:O27" si="2">C28</f>
        <v>75160596</v>
      </c>
      <c r="D27" s="27">
        <f t="shared" si="2"/>
        <v>0</v>
      </c>
      <c r="E27" s="27">
        <f t="shared" si="2"/>
        <v>75160596</v>
      </c>
      <c r="F27" s="27">
        <f t="shared" si="2"/>
        <v>0</v>
      </c>
      <c r="G27" s="27">
        <f t="shared" si="2"/>
        <v>75160596</v>
      </c>
      <c r="H27" s="27">
        <f t="shared" si="2"/>
        <v>0</v>
      </c>
      <c r="I27" s="27">
        <f t="shared" si="2"/>
        <v>75160596</v>
      </c>
      <c r="J27" s="27">
        <f t="shared" si="2"/>
        <v>0</v>
      </c>
      <c r="K27" s="27">
        <f t="shared" si="2"/>
        <v>75160596</v>
      </c>
      <c r="L27" s="27">
        <f t="shared" si="2"/>
        <v>0</v>
      </c>
      <c r="M27" s="27">
        <f t="shared" si="2"/>
        <v>75160596</v>
      </c>
      <c r="N27" s="27">
        <f t="shared" si="2"/>
        <v>0</v>
      </c>
      <c r="O27" s="27">
        <f t="shared" si="2"/>
        <v>75160596</v>
      </c>
    </row>
    <row r="28" spans="1:15">
      <c r="A28" s="25" t="s">
        <v>6</v>
      </c>
      <c r="B28" s="26" t="s">
        <v>7</v>
      </c>
      <c r="C28" s="28">
        <v>75160596</v>
      </c>
      <c r="D28" s="28"/>
      <c r="E28" s="28">
        <f>C28+D28</f>
        <v>75160596</v>
      </c>
      <c r="F28" s="28"/>
      <c r="G28" s="28">
        <f>E28+F28</f>
        <v>75160596</v>
      </c>
      <c r="H28" s="28"/>
      <c r="I28" s="28">
        <f>G28+H28</f>
        <v>75160596</v>
      </c>
      <c r="J28" s="28"/>
      <c r="K28" s="28">
        <f>I28+J28</f>
        <v>75160596</v>
      </c>
      <c r="L28" s="28"/>
      <c r="M28" s="28">
        <f>K28+L28</f>
        <v>75160596</v>
      </c>
      <c r="N28" s="28"/>
      <c r="O28" s="28">
        <f>M28+N28</f>
        <v>75160596</v>
      </c>
    </row>
    <row r="29" spans="1:15" ht="24.75" customHeight="1">
      <c r="A29" s="29" t="s">
        <v>71</v>
      </c>
      <c r="B29" s="26" t="s">
        <v>72</v>
      </c>
      <c r="C29" s="27">
        <f t="shared" ref="C29:O29" si="3">C30</f>
        <v>9723120</v>
      </c>
      <c r="D29" s="27">
        <f t="shared" si="3"/>
        <v>0</v>
      </c>
      <c r="E29" s="27">
        <f t="shared" si="3"/>
        <v>9723120</v>
      </c>
      <c r="F29" s="27">
        <f t="shared" si="3"/>
        <v>0</v>
      </c>
      <c r="G29" s="27">
        <f t="shared" si="3"/>
        <v>9723120</v>
      </c>
      <c r="H29" s="27">
        <f t="shared" si="3"/>
        <v>0</v>
      </c>
      <c r="I29" s="27">
        <f t="shared" si="3"/>
        <v>9723120</v>
      </c>
      <c r="J29" s="27">
        <f t="shared" si="3"/>
        <v>0</v>
      </c>
      <c r="K29" s="27">
        <f t="shared" si="3"/>
        <v>9723120</v>
      </c>
      <c r="L29" s="27">
        <f t="shared" si="3"/>
        <v>0</v>
      </c>
      <c r="M29" s="27">
        <f t="shared" si="3"/>
        <v>9723120</v>
      </c>
      <c r="N29" s="27">
        <f t="shared" si="3"/>
        <v>0</v>
      </c>
      <c r="O29" s="27">
        <f t="shared" si="3"/>
        <v>9723120</v>
      </c>
    </row>
    <row r="30" spans="1:15" ht="27" customHeight="1">
      <c r="A30" s="30" t="s">
        <v>73</v>
      </c>
      <c r="B30" s="26" t="s">
        <v>74</v>
      </c>
      <c r="C30" s="28">
        <v>9723120</v>
      </c>
      <c r="D30" s="28"/>
      <c r="E30" s="28">
        <f>C30+D30</f>
        <v>9723120</v>
      </c>
      <c r="F30" s="28"/>
      <c r="G30" s="28">
        <f>E30+F30</f>
        <v>9723120</v>
      </c>
      <c r="H30" s="28"/>
      <c r="I30" s="28">
        <f>G30+H30</f>
        <v>9723120</v>
      </c>
      <c r="J30" s="28"/>
      <c r="K30" s="28">
        <f>I30+J30</f>
        <v>9723120</v>
      </c>
      <c r="L30" s="28"/>
      <c r="M30" s="28">
        <f>K30+L30</f>
        <v>9723120</v>
      </c>
      <c r="N30" s="28"/>
      <c r="O30" s="28">
        <f>M30+N30</f>
        <v>9723120</v>
      </c>
    </row>
    <row r="31" spans="1:15" ht="18" customHeight="1">
      <c r="A31" s="25" t="s">
        <v>8</v>
      </c>
      <c r="B31" s="26" t="s">
        <v>9</v>
      </c>
      <c r="C31" s="27">
        <f t="shared" ref="C31:I31" si="4">SUM(C32:C34)</f>
        <v>24273493</v>
      </c>
      <c r="D31" s="27">
        <f t="shared" si="4"/>
        <v>0</v>
      </c>
      <c r="E31" s="27">
        <f t="shared" si="4"/>
        <v>24273493</v>
      </c>
      <c r="F31" s="27">
        <f t="shared" si="4"/>
        <v>0</v>
      </c>
      <c r="G31" s="27">
        <f t="shared" si="4"/>
        <v>24273493</v>
      </c>
      <c r="H31" s="27">
        <f t="shared" si="4"/>
        <v>0</v>
      </c>
      <c r="I31" s="27">
        <f t="shared" si="4"/>
        <v>24273493</v>
      </c>
      <c r="J31" s="27">
        <f t="shared" ref="J31:O31" si="5">SUM(J32:J34)</f>
        <v>0</v>
      </c>
      <c r="K31" s="27">
        <f t="shared" si="5"/>
        <v>24273493</v>
      </c>
      <c r="L31" s="27">
        <f t="shared" si="5"/>
        <v>0</v>
      </c>
      <c r="M31" s="27">
        <f t="shared" si="5"/>
        <v>24273493</v>
      </c>
      <c r="N31" s="27">
        <f t="shared" si="5"/>
        <v>0</v>
      </c>
      <c r="O31" s="27">
        <f t="shared" si="5"/>
        <v>24273493</v>
      </c>
    </row>
    <row r="32" spans="1:15" ht="12.75" customHeight="1">
      <c r="A32" s="31" t="s">
        <v>10</v>
      </c>
      <c r="B32" s="32" t="s">
        <v>11</v>
      </c>
      <c r="C32" s="28">
        <v>25000</v>
      </c>
      <c r="D32" s="28"/>
      <c r="E32" s="28">
        <f>C32+D32</f>
        <v>25000</v>
      </c>
      <c r="F32" s="28"/>
      <c r="G32" s="28">
        <f>E32+F32</f>
        <v>25000</v>
      </c>
      <c r="H32" s="28"/>
      <c r="I32" s="28">
        <f>G32+H32</f>
        <v>25000</v>
      </c>
      <c r="J32" s="28"/>
      <c r="K32" s="28">
        <f>I32+J32</f>
        <v>25000</v>
      </c>
      <c r="L32" s="28"/>
      <c r="M32" s="28">
        <f>K32+L32</f>
        <v>25000</v>
      </c>
      <c r="N32" s="28"/>
      <c r="O32" s="28">
        <f>M32+N32</f>
        <v>25000</v>
      </c>
    </row>
    <row r="33" spans="1:15" ht="13.5" customHeight="1">
      <c r="A33" s="31" t="s">
        <v>12</v>
      </c>
      <c r="B33" s="32" t="s">
        <v>13</v>
      </c>
      <c r="C33" s="28">
        <v>24242000</v>
      </c>
      <c r="D33" s="28"/>
      <c r="E33" s="28">
        <f>C33+D33</f>
        <v>24242000</v>
      </c>
      <c r="F33" s="28"/>
      <c r="G33" s="28">
        <f>E33+F33</f>
        <v>24242000</v>
      </c>
      <c r="H33" s="28"/>
      <c r="I33" s="28">
        <f>G33+H33</f>
        <v>24242000</v>
      </c>
      <c r="J33" s="28"/>
      <c r="K33" s="28">
        <f>I33+J33</f>
        <v>24242000</v>
      </c>
      <c r="L33" s="28"/>
      <c r="M33" s="28">
        <f>K33+L33</f>
        <v>24242000</v>
      </c>
      <c r="N33" s="28"/>
      <c r="O33" s="28">
        <f>M33+N33</f>
        <v>24242000</v>
      </c>
    </row>
    <row r="34" spans="1:15">
      <c r="A34" s="31" t="s">
        <v>14</v>
      </c>
      <c r="B34" s="32" t="s">
        <v>15</v>
      </c>
      <c r="C34" s="28">
        <v>6493</v>
      </c>
      <c r="D34" s="28"/>
      <c r="E34" s="28">
        <f>C34+D34</f>
        <v>6493</v>
      </c>
      <c r="F34" s="28"/>
      <c r="G34" s="28">
        <f>E34+F34</f>
        <v>6493</v>
      </c>
      <c r="H34" s="28"/>
      <c r="I34" s="28">
        <f>G34+H34</f>
        <v>6493</v>
      </c>
      <c r="J34" s="28"/>
      <c r="K34" s="28">
        <f>I34+J34</f>
        <v>6493</v>
      </c>
      <c r="L34" s="28"/>
      <c r="M34" s="28">
        <f>K34+L34</f>
        <v>6493</v>
      </c>
      <c r="N34" s="28"/>
      <c r="O34" s="28">
        <f>M34+N34</f>
        <v>6493</v>
      </c>
    </row>
    <row r="35" spans="1:15" ht="18" customHeight="1">
      <c r="A35" s="25" t="s">
        <v>16</v>
      </c>
      <c r="B35" s="26" t="s">
        <v>17</v>
      </c>
      <c r="C35" s="27">
        <f t="shared" ref="C35:I35" si="6">C36+C37</f>
        <v>2728036</v>
      </c>
      <c r="D35" s="27">
        <f t="shared" si="6"/>
        <v>0</v>
      </c>
      <c r="E35" s="27">
        <f t="shared" si="6"/>
        <v>2728036</v>
      </c>
      <c r="F35" s="27">
        <f t="shared" si="6"/>
        <v>0</v>
      </c>
      <c r="G35" s="27">
        <f t="shared" si="6"/>
        <v>2728036</v>
      </c>
      <c r="H35" s="27">
        <f t="shared" si="6"/>
        <v>0</v>
      </c>
      <c r="I35" s="27">
        <f t="shared" si="6"/>
        <v>2728036</v>
      </c>
      <c r="J35" s="27">
        <f t="shared" ref="J35:O35" si="7">J36+J37</f>
        <v>0</v>
      </c>
      <c r="K35" s="27">
        <f t="shared" si="7"/>
        <v>2728036</v>
      </c>
      <c r="L35" s="27">
        <f t="shared" si="7"/>
        <v>0</v>
      </c>
      <c r="M35" s="27">
        <f t="shared" si="7"/>
        <v>2728036</v>
      </c>
      <c r="N35" s="27">
        <f t="shared" si="7"/>
        <v>0</v>
      </c>
      <c r="O35" s="27">
        <f t="shared" si="7"/>
        <v>2728036</v>
      </c>
    </row>
    <row r="36" spans="1:15" ht="26.25">
      <c r="A36" s="25" t="s">
        <v>18</v>
      </c>
      <c r="B36" s="26" t="s">
        <v>19</v>
      </c>
      <c r="C36" s="28">
        <v>2200000</v>
      </c>
      <c r="D36" s="28"/>
      <c r="E36" s="28">
        <f>C36+D36</f>
        <v>2200000</v>
      </c>
      <c r="F36" s="28"/>
      <c r="G36" s="28">
        <f>E36+F36</f>
        <v>2200000</v>
      </c>
      <c r="H36" s="28"/>
      <c r="I36" s="28">
        <f>G36+H36</f>
        <v>2200000</v>
      </c>
      <c r="J36" s="28"/>
      <c r="K36" s="28">
        <f>I36+J36</f>
        <v>2200000</v>
      </c>
      <c r="L36" s="28"/>
      <c r="M36" s="28">
        <f>K36+L36</f>
        <v>2200000</v>
      </c>
      <c r="N36" s="28"/>
      <c r="O36" s="28">
        <f>M36+N36</f>
        <v>2200000</v>
      </c>
    </row>
    <row r="37" spans="1:15" ht="25.5">
      <c r="A37" s="31" t="s">
        <v>20</v>
      </c>
      <c r="B37" s="32" t="s">
        <v>21</v>
      </c>
      <c r="C37" s="28">
        <v>528036</v>
      </c>
      <c r="D37" s="28"/>
      <c r="E37" s="28">
        <f>C37+D37</f>
        <v>528036</v>
      </c>
      <c r="F37" s="28"/>
      <c r="G37" s="28">
        <f>E37+F37</f>
        <v>528036</v>
      </c>
      <c r="H37" s="28"/>
      <c r="I37" s="28">
        <f>G37+H37</f>
        <v>528036</v>
      </c>
      <c r="J37" s="28"/>
      <c r="K37" s="28">
        <f>I37+J37</f>
        <v>528036</v>
      </c>
      <c r="L37" s="28"/>
      <c r="M37" s="28">
        <f>K37+L37</f>
        <v>528036</v>
      </c>
      <c r="N37" s="28"/>
      <c r="O37" s="28">
        <f>M37+N37</f>
        <v>528036</v>
      </c>
    </row>
    <row r="38" spans="1:15" ht="26.25" customHeight="1">
      <c r="A38" s="25" t="s">
        <v>22</v>
      </c>
      <c r="B38" s="26" t="s">
        <v>23</v>
      </c>
      <c r="C38" s="27">
        <f t="shared" ref="C38:I38" si="8">SUM(C39:C40)</f>
        <v>9802500</v>
      </c>
      <c r="D38" s="27">
        <f t="shared" si="8"/>
        <v>0</v>
      </c>
      <c r="E38" s="27">
        <f t="shared" si="8"/>
        <v>9802500</v>
      </c>
      <c r="F38" s="27">
        <f t="shared" si="8"/>
        <v>0</v>
      </c>
      <c r="G38" s="27">
        <f t="shared" si="8"/>
        <v>9802500</v>
      </c>
      <c r="H38" s="27">
        <f t="shared" si="8"/>
        <v>0</v>
      </c>
      <c r="I38" s="27">
        <f t="shared" si="8"/>
        <v>9802500</v>
      </c>
      <c r="J38" s="27">
        <f t="shared" ref="J38:O38" si="9">SUM(J39:J40)</f>
        <v>0</v>
      </c>
      <c r="K38" s="27">
        <f t="shared" si="9"/>
        <v>9802500</v>
      </c>
      <c r="L38" s="27">
        <f t="shared" si="9"/>
        <v>0</v>
      </c>
      <c r="M38" s="27">
        <f t="shared" si="9"/>
        <v>9802500</v>
      </c>
      <c r="N38" s="27">
        <f t="shared" si="9"/>
        <v>0</v>
      </c>
      <c r="O38" s="27">
        <f t="shared" si="9"/>
        <v>9802500</v>
      </c>
    </row>
    <row r="39" spans="1:15" s="7" customFormat="1" ht="51" customHeight="1">
      <c r="A39" s="33" t="s">
        <v>75</v>
      </c>
      <c r="B39" s="32" t="s">
        <v>24</v>
      </c>
      <c r="C39" s="28">
        <f>2150000+7559500+3000</f>
        <v>9712500</v>
      </c>
      <c r="D39" s="28"/>
      <c r="E39" s="28">
        <f>C39+D39</f>
        <v>9712500</v>
      </c>
      <c r="F39" s="28"/>
      <c r="G39" s="28">
        <f>E39+F39</f>
        <v>9712500</v>
      </c>
      <c r="H39" s="28"/>
      <c r="I39" s="28">
        <f>G39+H39</f>
        <v>9712500</v>
      </c>
      <c r="J39" s="28"/>
      <c r="K39" s="28">
        <f>I39+J39</f>
        <v>9712500</v>
      </c>
      <c r="L39" s="28"/>
      <c r="M39" s="28">
        <f>K39+L39</f>
        <v>9712500</v>
      </c>
      <c r="N39" s="28"/>
      <c r="O39" s="28">
        <f>M39+N39</f>
        <v>9712500</v>
      </c>
    </row>
    <row r="40" spans="1:15" s="34" customFormat="1" ht="29.25" customHeight="1">
      <c r="A40" s="31" t="s">
        <v>25</v>
      </c>
      <c r="B40" s="32" t="s">
        <v>26</v>
      </c>
      <c r="C40" s="28">
        <f>90000</f>
        <v>90000</v>
      </c>
      <c r="D40" s="28"/>
      <c r="E40" s="28">
        <f>C40+D40</f>
        <v>90000</v>
      </c>
      <c r="F40" s="28"/>
      <c r="G40" s="28">
        <f>E40+F40</f>
        <v>90000</v>
      </c>
      <c r="H40" s="28"/>
      <c r="I40" s="28">
        <f>G40+H40</f>
        <v>90000</v>
      </c>
      <c r="J40" s="28"/>
      <c r="K40" s="28">
        <f>I40+J40</f>
        <v>90000</v>
      </c>
      <c r="L40" s="28"/>
      <c r="M40" s="28">
        <f>K40+L40</f>
        <v>90000</v>
      </c>
      <c r="N40" s="28"/>
      <c r="O40" s="28">
        <f>M40+N40</f>
        <v>90000</v>
      </c>
    </row>
    <row r="41" spans="1:15" ht="24" customHeight="1">
      <c r="A41" s="25" t="s">
        <v>27</v>
      </c>
      <c r="B41" s="26" t="s">
        <v>28</v>
      </c>
      <c r="C41" s="27">
        <f t="shared" ref="C41:O41" si="10">C42</f>
        <v>1080000</v>
      </c>
      <c r="D41" s="27">
        <f t="shared" si="10"/>
        <v>0</v>
      </c>
      <c r="E41" s="27">
        <f t="shared" si="10"/>
        <v>1080000</v>
      </c>
      <c r="F41" s="27">
        <f t="shared" si="10"/>
        <v>0</v>
      </c>
      <c r="G41" s="27">
        <f t="shared" si="10"/>
        <v>1080000</v>
      </c>
      <c r="H41" s="27">
        <f t="shared" si="10"/>
        <v>0</v>
      </c>
      <c r="I41" s="27">
        <f t="shared" si="10"/>
        <v>1080000</v>
      </c>
      <c r="J41" s="27">
        <f t="shared" si="10"/>
        <v>0</v>
      </c>
      <c r="K41" s="27">
        <f t="shared" si="10"/>
        <v>1080000</v>
      </c>
      <c r="L41" s="27">
        <f t="shared" si="10"/>
        <v>0</v>
      </c>
      <c r="M41" s="27">
        <f t="shared" si="10"/>
        <v>1080000</v>
      </c>
      <c r="N41" s="27">
        <f t="shared" si="10"/>
        <v>0</v>
      </c>
      <c r="O41" s="27">
        <f t="shared" si="10"/>
        <v>1080000</v>
      </c>
    </row>
    <row r="42" spans="1:15" s="7" customFormat="1">
      <c r="A42" s="25" t="s">
        <v>29</v>
      </c>
      <c r="B42" s="26" t="s">
        <v>30</v>
      </c>
      <c r="C42" s="28">
        <v>1080000</v>
      </c>
      <c r="D42" s="28"/>
      <c r="E42" s="28">
        <f>C42+D42</f>
        <v>1080000</v>
      </c>
      <c r="F42" s="28"/>
      <c r="G42" s="28">
        <f>E42+F42</f>
        <v>1080000</v>
      </c>
      <c r="H42" s="28"/>
      <c r="I42" s="28">
        <f>G42+H42</f>
        <v>1080000</v>
      </c>
      <c r="J42" s="28"/>
      <c r="K42" s="28">
        <f>I42+J42</f>
        <v>1080000</v>
      </c>
      <c r="L42" s="28"/>
      <c r="M42" s="28">
        <f>K42+L42</f>
        <v>1080000</v>
      </c>
      <c r="N42" s="28"/>
      <c r="O42" s="28">
        <f>M42+N42</f>
        <v>1080000</v>
      </c>
    </row>
    <row r="43" spans="1:15" ht="24.75" customHeight="1">
      <c r="A43" s="25" t="s">
        <v>31</v>
      </c>
      <c r="B43" s="35" t="s">
        <v>32</v>
      </c>
      <c r="C43" s="27">
        <f t="shared" ref="C43:O43" si="11">C44</f>
        <v>488000</v>
      </c>
      <c r="D43" s="27">
        <f t="shared" si="11"/>
        <v>0</v>
      </c>
      <c r="E43" s="27">
        <f t="shared" si="11"/>
        <v>488000</v>
      </c>
      <c r="F43" s="27">
        <f t="shared" si="11"/>
        <v>0</v>
      </c>
      <c r="G43" s="27">
        <f t="shared" si="11"/>
        <v>488000</v>
      </c>
      <c r="H43" s="27">
        <f t="shared" si="11"/>
        <v>0</v>
      </c>
      <c r="I43" s="27">
        <f t="shared" si="11"/>
        <v>488000</v>
      </c>
      <c r="J43" s="27">
        <f t="shared" si="11"/>
        <v>141500</v>
      </c>
      <c r="K43" s="27">
        <f t="shared" si="11"/>
        <v>629500</v>
      </c>
      <c r="L43" s="27">
        <f t="shared" si="11"/>
        <v>0</v>
      </c>
      <c r="M43" s="27">
        <f t="shared" si="11"/>
        <v>629500</v>
      </c>
      <c r="N43" s="27">
        <f t="shared" si="11"/>
        <v>220605.93</v>
      </c>
      <c r="O43" s="27">
        <f t="shared" si="11"/>
        <v>850105.92999999993</v>
      </c>
    </row>
    <row r="44" spans="1:15" ht="12.75" customHeight="1">
      <c r="A44" s="31" t="s">
        <v>33</v>
      </c>
      <c r="B44" s="32" t="s">
        <v>34</v>
      </c>
      <c r="C44" s="28">
        <v>488000</v>
      </c>
      <c r="D44" s="28"/>
      <c r="E44" s="28">
        <f>C44+D44</f>
        <v>488000</v>
      </c>
      <c r="F44" s="28"/>
      <c r="G44" s="28">
        <f>E44+F44</f>
        <v>488000</v>
      </c>
      <c r="H44" s="28"/>
      <c r="I44" s="28">
        <f>G44+H44</f>
        <v>488000</v>
      </c>
      <c r="J44" s="28">
        <v>141500</v>
      </c>
      <c r="K44" s="28">
        <f>I44+J44</f>
        <v>629500</v>
      </c>
      <c r="L44" s="28"/>
      <c r="M44" s="28">
        <f>K44+L44</f>
        <v>629500</v>
      </c>
      <c r="N44" s="28">
        <v>220605.93</v>
      </c>
      <c r="O44" s="28">
        <f>M44+N44</f>
        <v>850105.92999999993</v>
      </c>
    </row>
    <row r="45" spans="1:15" ht="28.5" customHeight="1">
      <c r="A45" s="25" t="s">
        <v>35</v>
      </c>
      <c r="B45" s="35" t="s">
        <v>36</v>
      </c>
      <c r="C45" s="27">
        <f t="shared" ref="C45:I45" si="12">SUM(C46:C47)</f>
        <v>405000</v>
      </c>
      <c r="D45" s="27">
        <f t="shared" si="12"/>
        <v>249160</v>
      </c>
      <c r="E45" s="27">
        <f t="shared" si="12"/>
        <v>654160</v>
      </c>
      <c r="F45" s="27">
        <f t="shared" si="12"/>
        <v>0</v>
      </c>
      <c r="G45" s="27">
        <f t="shared" si="12"/>
        <v>654160</v>
      </c>
      <c r="H45" s="27">
        <f t="shared" si="12"/>
        <v>0</v>
      </c>
      <c r="I45" s="27">
        <f t="shared" si="12"/>
        <v>654160</v>
      </c>
      <c r="J45" s="27">
        <f t="shared" ref="J45:O45" si="13">SUM(J46:J47)</f>
        <v>0</v>
      </c>
      <c r="K45" s="27">
        <f t="shared" si="13"/>
        <v>654160</v>
      </c>
      <c r="L45" s="27">
        <f t="shared" si="13"/>
        <v>0</v>
      </c>
      <c r="M45" s="27">
        <f t="shared" si="13"/>
        <v>654160</v>
      </c>
      <c r="N45" s="27">
        <f t="shared" si="13"/>
        <v>0</v>
      </c>
      <c r="O45" s="27">
        <f t="shared" si="13"/>
        <v>654160</v>
      </c>
    </row>
    <row r="46" spans="1:15" ht="42" customHeight="1">
      <c r="A46" s="31" t="s">
        <v>37</v>
      </c>
      <c r="B46" s="32" t="s">
        <v>38</v>
      </c>
      <c r="C46" s="28">
        <v>100000</v>
      </c>
      <c r="D46" s="28">
        <f>107460</f>
        <v>107460</v>
      </c>
      <c r="E46" s="28">
        <f>C46+D46</f>
        <v>207460</v>
      </c>
      <c r="F46" s="28"/>
      <c r="G46" s="28">
        <f>E46+F46</f>
        <v>207460</v>
      </c>
      <c r="H46" s="28"/>
      <c r="I46" s="28">
        <f>G46+H46</f>
        <v>207460</v>
      </c>
      <c r="J46" s="28"/>
      <c r="K46" s="28">
        <f>I46+J46</f>
        <v>207460</v>
      </c>
      <c r="L46" s="28"/>
      <c r="M46" s="28">
        <f>K46+L46</f>
        <v>207460</v>
      </c>
      <c r="N46" s="28"/>
      <c r="O46" s="28">
        <f>M46+N46</f>
        <v>207460</v>
      </c>
    </row>
    <row r="47" spans="1:15" ht="25.5" customHeight="1">
      <c r="A47" s="31" t="s">
        <v>39</v>
      </c>
      <c r="B47" s="32" t="s">
        <v>40</v>
      </c>
      <c r="C47" s="28">
        <v>305000</v>
      </c>
      <c r="D47" s="28">
        <v>141700</v>
      </c>
      <c r="E47" s="28">
        <f>C47+D47</f>
        <v>446700</v>
      </c>
      <c r="F47" s="28"/>
      <c r="G47" s="28">
        <f>E47+F47</f>
        <v>446700</v>
      </c>
      <c r="H47" s="28"/>
      <c r="I47" s="28">
        <f>G47+H47</f>
        <v>446700</v>
      </c>
      <c r="J47" s="28"/>
      <c r="K47" s="28">
        <f>I47+J47</f>
        <v>446700</v>
      </c>
      <c r="L47" s="28"/>
      <c r="M47" s="28">
        <f>K47+L47</f>
        <v>446700</v>
      </c>
      <c r="N47" s="28"/>
      <c r="O47" s="28">
        <f>M47+N47</f>
        <v>446700</v>
      </c>
    </row>
    <row r="48" spans="1:15" ht="18" customHeight="1">
      <c r="A48" s="25" t="s">
        <v>41</v>
      </c>
      <c r="B48" s="35" t="s">
        <v>42</v>
      </c>
      <c r="C48" s="27">
        <v>2530000</v>
      </c>
      <c r="D48" s="27"/>
      <c r="E48" s="27">
        <f>C48+D48</f>
        <v>2530000</v>
      </c>
      <c r="F48" s="27">
        <v>50822.81</v>
      </c>
      <c r="G48" s="27">
        <f>E48+F48</f>
        <v>2580822.81</v>
      </c>
      <c r="H48" s="27"/>
      <c r="I48" s="27">
        <f>G48+H48</f>
        <v>2580822.81</v>
      </c>
      <c r="J48" s="27"/>
      <c r="K48" s="27">
        <f>I48+J48</f>
        <v>2580822.81</v>
      </c>
      <c r="L48" s="27"/>
      <c r="M48" s="27">
        <f>K48+L48</f>
        <v>2580822.81</v>
      </c>
      <c r="N48" s="27"/>
      <c r="O48" s="27">
        <f>M48+N48</f>
        <v>2580822.81</v>
      </c>
    </row>
    <row r="49" spans="1:47" s="39" customFormat="1" ht="24.75" customHeight="1">
      <c r="A49" s="36" t="s">
        <v>43</v>
      </c>
      <c r="B49" s="37" t="s">
        <v>44</v>
      </c>
      <c r="C49" s="23">
        <f t="shared" ref="C49:O49" si="14">C51+C53+C88+C111+C104+C113+C115+C117</f>
        <v>691585900</v>
      </c>
      <c r="D49" s="23">
        <f t="shared" si="14"/>
        <v>7797111.4700000007</v>
      </c>
      <c r="E49" s="23">
        <f t="shared" si="14"/>
        <v>699383011.47000003</v>
      </c>
      <c r="F49" s="23">
        <f t="shared" si="14"/>
        <v>132936588.61000001</v>
      </c>
      <c r="G49" s="23">
        <f t="shared" si="14"/>
        <v>832421940.08000004</v>
      </c>
      <c r="H49" s="23">
        <f t="shared" si="14"/>
        <v>13422551</v>
      </c>
      <c r="I49" s="23">
        <f t="shared" si="14"/>
        <v>845844491.08000004</v>
      </c>
      <c r="J49" s="23">
        <f t="shared" si="14"/>
        <v>29008737</v>
      </c>
      <c r="K49" s="23">
        <f t="shared" si="14"/>
        <v>874853228.08000004</v>
      </c>
      <c r="L49" s="23">
        <f t="shared" si="14"/>
        <v>300631184.56</v>
      </c>
      <c r="M49" s="23">
        <f t="shared" si="14"/>
        <v>1175484412.6399999</v>
      </c>
      <c r="N49" s="23">
        <f t="shared" si="14"/>
        <v>9438807.0399999991</v>
      </c>
      <c r="O49" s="23">
        <f t="shared" si="14"/>
        <v>1184923219.6799998</v>
      </c>
    </row>
    <row r="50" spans="1:47" s="42" customFormat="1" ht="25.5" customHeight="1">
      <c r="A50" s="40" t="s">
        <v>45</v>
      </c>
      <c r="B50" s="41" t="s">
        <v>46</v>
      </c>
      <c r="C50" s="27">
        <f t="shared" ref="C50:O50" si="15">C51+C53+C88+C111+C104</f>
        <v>691585900</v>
      </c>
      <c r="D50" s="27">
        <f t="shared" si="15"/>
        <v>7577700</v>
      </c>
      <c r="E50" s="27">
        <f t="shared" si="15"/>
        <v>699163600</v>
      </c>
      <c r="F50" s="27">
        <f t="shared" si="15"/>
        <v>129527572.2</v>
      </c>
      <c r="G50" s="27">
        <f t="shared" si="15"/>
        <v>828691172.20000005</v>
      </c>
      <c r="H50" s="27">
        <f t="shared" si="15"/>
        <v>13555791</v>
      </c>
      <c r="I50" s="27">
        <f t="shared" si="15"/>
        <v>842246963.20000005</v>
      </c>
      <c r="J50" s="27">
        <f t="shared" si="15"/>
        <v>29008737</v>
      </c>
      <c r="K50" s="27">
        <f t="shared" si="15"/>
        <v>871255700.20000005</v>
      </c>
      <c r="L50" s="27">
        <f t="shared" si="15"/>
        <v>302246671.86000001</v>
      </c>
      <c r="M50" s="27">
        <f t="shared" si="15"/>
        <v>1173502372.0599999</v>
      </c>
      <c r="N50" s="27">
        <f t="shared" si="15"/>
        <v>9131323.0399999991</v>
      </c>
      <c r="O50" s="27">
        <f t="shared" si="15"/>
        <v>1182633695.0999999</v>
      </c>
    </row>
    <row r="51" spans="1:47" s="39" customFormat="1" ht="24.75" customHeight="1">
      <c r="A51" s="36" t="s">
        <v>47</v>
      </c>
      <c r="B51" s="37" t="s">
        <v>48</v>
      </c>
      <c r="C51" s="23">
        <f t="shared" ref="C51:O51" si="16">C52</f>
        <v>44407700</v>
      </c>
      <c r="D51" s="23">
        <f t="shared" si="16"/>
        <v>0</v>
      </c>
      <c r="E51" s="23">
        <f t="shared" si="16"/>
        <v>44407700</v>
      </c>
      <c r="F51" s="23">
        <f t="shared" si="16"/>
        <v>0</v>
      </c>
      <c r="G51" s="23">
        <f t="shared" si="16"/>
        <v>44407700</v>
      </c>
      <c r="H51" s="23">
        <f t="shared" si="16"/>
        <v>0</v>
      </c>
      <c r="I51" s="23">
        <f t="shared" si="16"/>
        <v>44407700</v>
      </c>
      <c r="J51" s="23">
        <f t="shared" si="16"/>
        <v>0</v>
      </c>
      <c r="K51" s="23">
        <f t="shared" si="16"/>
        <v>44407700</v>
      </c>
      <c r="L51" s="23">
        <f t="shared" si="16"/>
        <v>0</v>
      </c>
      <c r="M51" s="23">
        <f t="shared" si="16"/>
        <v>44407700</v>
      </c>
      <c r="N51" s="23">
        <f t="shared" si="16"/>
        <v>0</v>
      </c>
      <c r="O51" s="23">
        <f t="shared" si="16"/>
        <v>44407700</v>
      </c>
    </row>
    <row r="52" spans="1:47" s="42" customFormat="1" ht="25.5" customHeight="1">
      <c r="A52" s="43" t="s">
        <v>49</v>
      </c>
      <c r="B52" s="41" t="s">
        <v>50</v>
      </c>
      <c r="C52" s="28">
        <v>44407700</v>
      </c>
      <c r="D52" s="28"/>
      <c r="E52" s="28">
        <f>C52+D52</f>
        <v>44407700</v>
      </c>
      <c r="F52" s="28"/>
      <c r="G52" s="28">
        <f>E52+F52</f>
        <v>44407700</v>
      </c>
      <c r="H52" s="28"/>
      <c r="I52" s="28">
        <f>G52+H52</f>
        <v>44407700</v>
      </c>
      <c r="J52" s="28"/>
      <c r="K52" s="28">
        <f>I52+J52</f>
        <v>44407700</v>
      </c>
      <c r="L52" s="28"/>
      <c r="M52" s="28">
        <f>K52+L52</f>
        <v>44407700</v>
      </c>
      <c r="N52" s="28"/>
      <c r="O52" s="28">
        <f>M52+N52</f>
        <v>44407700</v>
      </c>
    </row>
    <row r="53" spans="1:47" s="39" customFormat="1" ht="24.75" customHeight="1">
      <c r="A53" s="36" t="s">
        <v>51</v>
      </c>
      <c r="B53" s="37" t="s">
        <v>52</v>
      </c>
      <c r="C53" s="23">
        <f>SUM(C58:C82)</f>
        <v>212365100</v>
      </c>
      <c r="D53" s="23">
        <f>SUM(D58:D82)</f>
        <v>7642200</v>
      </c>
      <c r="E53" s="23">
        <f t="shared" ref="E53:K53" si="17">SUM(E58:E87)</f>
        <v>220007300</v>
      </c>
      <c r="F53" s="23">
        <f t="shared" si="17"/>
        <v>129441375.2</v>
      </c>
      <c r="G53" s="23">
        <f t="shared" si="17"/>
        <v>349448675.19999999</v>
      </c>
      <c r="H53" s="23">
        <f t="shared" si="17"/>
        <v>13415446</v>
      </c>
      <c r="I53" s="23">
        <f t="shared" si="17"/>
        <v>362864121.19999999</v>
      </c>
      <c r="J53" s="23">
        <f t="shared" si="17"/>
        <v>6446900</v>
      </c>
      <c r="K53" s="23">
        <f t="shared" si="17"/>
        <v>369311021.19999999</v>
      </c>
      <c r="L53" s="23">
        <f>SUM(L54:L87)</f>
        <v>298899824.86000001</v>
      </c>
      <c r="M53" s="23">
        <f>SUM(M54:M87)</f>
        <v>668210846.05999994</v>
      </c>
      <c r="N53" s="23">
        <f>SUM(N54:N87)</f>
        <v>10096561</v>
      </c>
      <c r="O53" s="23">
        <f>SUM(O54:O87)</f>
        <v>678307407.05999994</v>
      </c>
    </row>
    <row r="54" spans="1:47" s="39" customFormat="1" ht="24.75" customHeight="1">
      <c r="A54" s="44" t="s">
        <v>152</v>
      </c>
      <c r="B54" s="45" t="s">
        <v>150</v>
      </c>
      <c r="C54" s="23"/>
      <c r="D54" s="23"/>
      <c r="E54" s="23"/>
      <c r="F54" s="23"/>
      <c r="G54" s="23"/>
      <c r="H54" s="23"/>
      <c r="I54" s="23"/>
      <c r="J54" s="23"/>
      <c r="K54" s="23"/>
      <c r="L54" s="46">
        <v>2201560.7000000002</v>
      </c>
      <c r="M54" s="28">
        <f t="shared" ref="M54:M57" si="18">K54+L54</f>
        <v>2201560.7000000002</v>
      </c>
      <c r="N54" s="46"/>
      <c r="O54" s="28">
        <f>M54+N54</f>
        <v>2201560.7000000002</v>
      </c>
    </row>
    <row r="55" spans="1:47" s="39" customFormat="1" ht="27" customHeight="1">
      <c r="A55" s="84" t="s">
        <v>165</v>
      </c>
      <c r="B55" s="83" t="s">
        <v>164</v>
      </c>
      <c r="C55" s="23"/>
      <c r="D55" s="23"/>
      <c r="E55" s="23"/>
      <c r="F55" s="23"/>
      <c r="G55" s="23"/>
      <c r="H55" s="23"/>
      <c r="I55" s="23"/>
      <c r="J55" s="23"/>
      <c r="K55" s="23"/>
      <c r="L55" s="47"/>
      <c r="M55" s="28"/>
      <c r="N55" s="47">
        <v>1578000</v>
      </c>
      <c r="O55" s="28">
        <f t="shared" ref="O55:O57" si="19">M55+N55</f>
        <v>1578000</v>
      </c>
    </row>
    <row r="56" spans="1:47" s="39" customFormat="1" ht="27" customHeight="1">
      <c r="A56" s="84" t="s">
        <v>166</v>
      </c>
      <c r="B56" s="83" t="s">
        <v>164</v>
      </c>
      <c r="C56" s="23"/>
      <c r="D56" s="23"/>
      <c r="E56" s="23"/>
      <c r="F56" s="23"/>
      <c r="G56" s="23"/>
      <c r="H56" s="23"/>
      <c r="I56" s="23"/>
      <c r="J56" s="23"/>
      <c r="K56" s="23"/>
      <c r="L56" s="47"/>
      <c r="M56" s="28"/>
      <c r="N56" s="47">
        <v>2526000</v>
      </c>
      <c r="O56" s="28">
        <f t="shared" si="19"/>
        <v>2526000</v>
      </c>
    </row>
    <row r="57" spans="1:47" s="39" customFormat="1" ht="24.75" customHeight="1">
      <c r="A57" s="44" t="s">
        <v>153</v>
      </c>
      <c r="B57" s="45" t="s">
        <v>151</v>
      </c>
      <c r="C57" s="23"/>
      <c r="D57" s="23"/>
      <c r="E57" s="23"/>
      <c r="F57" s="23"/>
      <c r="G57" s="23"/>
      <c r="H57" s="23"/>
      <c r="I57" s="23"/>
      <c r="J57" s="23"/>
      <c r="K57" s="23"/>
      <c r="L57" s="47">
        <v>3459590</v>
      </c>
      <c r="M57" s="28">
        <f t="shared" si="18"/>
        <v>3459590</v>
      </c>
      <c r="N57" s="47"/>
      <c r="O57" s="28">
        <f t="shared" si="19"/>
        <v>3459590</v>
      </c>
    </row>
    <row r="58" spans="1:47" s="42" customFormat="1" ht="39.75" customHeight="1">
      <c r="A58" s="40" t="s">
        <v>134</v>
      </c>
      <c r="B58" s="48" t="s">
        <v>53</v>
      </c>
      <c r="C58" s="27"/>
      <c r="D58" s="28">
        <v>500000</v>
      </c>
      <c r="E58" s="28">
        <f t="shared" ref="E58:E87" si="20">C58+D58</f>
        <v>500000</v>
      </c>
      <c r="F58" s="28"/>
      <c r="G58" s="28">
        <f t="shared" ref="G58:G69" si="21">E58+F58</f>
        <v>500000</v>
      </c>
      <c r="H58" s="28"/>
      <c r="I58" s="28">
        <f>G58+H58</f>
        <v>500000</v>
      </c>
      <c r="J58" s="28"/>
      <c r="K58" s="28">
        <f>I58+J58</f>
        <v>500000</v>
      </c>
      <c r="L58" s="28"/>
      <c r="M58" s="28">
        <f>K58+L58</f>
        <v>500000</v>
      </c>
      <c r="N58" s="28">
        <v>-500000</v>
      </c>
      <c r="O58" s="28">
        <f>M58+N58</f>
        <v>0</v>
      </c>
    </row>
    <row r="59" spans="1:47" s="42" customFormat="1" ht="51" customHeight="1">
      <c r="A59" s="40" t="s">
        <v>135</v>
      </c>
      <c r="B59" s="48" t="s">
        <v>53</v>
      </c>
      <c r="C59" s="27"/>
      <c r="D59" s="28">
        <v>22000000</v>
      </c>
      <c r="E59" s="28">
        <f t="shared" si="20"/>
        <v>22000000</v>
      </c>
      <c r="F59" s="28"/>
      <c r="G59" s="28">
        <f t="shared" si="21"/>
        <v>22000000</v>
      </c>
      <c r="H59" s="28">
        <v>1600000</v>
      </c>
      <c r="I59" s="28">
        <f>G59+H59</f>
        <v>23600000</v>
      </c>
      <c r="J59" s="28"/>
      <c r="K59" s="28">
        <f>I59+J59</f>
        <v>23600000</v>
      </c>
      <c r="L59" s="28"/>
      <c r="M59" s="28">
        <f>K59+L59</f>
        <v>23600000</v>
      </c>
      <c r="N59" s="28">
        <v>-32439</v>
      </c>
      <c r="O59" s="28">
        <f>M59+N59</f>
        <v>23567561</v>
      </c>
    </row>
    <row r="60" spans="1:47" ht="51" customHeight="1">
      <c r="A60" s="49" t="s">
        <v>133</v>
      </c>
      <c r="B60" s="48" t="s">
        <v>53</v>
      </c>
      <c r="C60" s="28">
        <v>2000000</v>
      </c>
      <c r="D60" s="28"/>
      <c r="E60" s="28">
        <f t="shared" si="20"/>
        <v>2000000</v>
      </c>
      <c r="F60" s="28"/>
      <c r="G60" s="28">
        <f t="shared" si="21"/>
        <v>2000000</v>
      </c>
      <c r="H60" s="28"/>
      <c r="I60" s="28">
        <f>G60+H60</f>
        <v>2000000</v>
      </c>
      <c r="J60" s="28"/>
      <c r="K60" s="28">
        <f>I60+J60</f>
        <v>2000000</v>
      </c>
      <c r="L60" s="28"/>
      <c r="M60" s="28">
        <f>K60+L60</f>
        <v>2000000</v>
      </c>
      <c r="N60" s="28">
        <v>-719000</v>
      </c>
      <c r="O60" s="28">
        <f>M60+N60</f>
        <v>1281000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</row>
    <row r="61" spans="1:47" ht="40.5" customHeight="1">
      <c r="A61" s="49" t="s">
        <v>76</v>
      </c>
      <c r="B61" s="48" t="s">
        <v>117</v>
      </c>
      <c r="C61" s="50">
        <v>41380500</v>
      </c>
      <c r="D61" s="28">
        <v>-12000000</v>
      </c>
      <c r="E61" s="28">
        <f>C61+D61</f>
        <v>29380500</v>
      </c>
      <c r="F61" s="28"/>
      <c r="G61" s="28">
        <f>E61+F61</f>
        <v>29380500</v>
      </c>
      <c r="H61" s="28">
        <v>-14018440</v>
      </c>
      <c r="I61" s="28">
        <f t="shared" ref="I61:I87" si="22">G61+H61</f>
        <v>15362060</v>
      </c>
      <c r="J61" s="28"/>
      <c r="K61" s="28">
        <f t="shared" ref="K61:K87" si="23">I61+J61</f>
        <v>15362060</v>
      </c>
      <c r="L61" s="28"/>
      <c r="M61" s="28">
        <f t="shared" ref="M61:M87" si="24">K61+L61</f>
        <v>15362060</v>
      </c>
      <c r="N61" s="28"/>
      <c r="O61" s="28">
        <f t="shared" ref="O61:O87" si="25">M61+N61</f>
        <v>15362060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</row>
    <row r="62" spans="1:47" ht="63" customHeight="1">
      <c r="A62" s="51" t="s">
        <v>136</v>
      </c>
      <c r="B62" s="48" t="s">
        <v>53</v>
      </c>
      <c r="C62" s="50"/>
      <c r="D62" s="28"/>
      <c r="E62" s="28"/>
      <c r="F62" s="28"/>
      <c r="G62" s="28"/>
      <c r="H62" s="28">
        <v>1842710</v>
      </c>
      <c r="I62" s="28">
        <f t="shared" si="22"/>
        <v>1842710</v>
      </c>
      <c r="J62" s="28"/>
      <c r="K62" s="28">
        <f t="shared" si="23"/>
        <v>1842710</v>
      </c>
      <c r="L62" s="28"/>
      <c r="M62" s="28">
        <f t="shared" si="24"/>
        <v>1842710</v>
      </c>
      <c r="N62" s="28"/>
      <c r="O62" s="28">
        <f t="shared" si="25"/>
        <v>1842710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</row>
    <row r="63" spans="1:47" ht="44.25" customHeight="1">
      <c r="A63" s="49" t="s">
        <v>122</v>
      </c>
      <c r="B63" s="48" t="s">
        <v>53</v>
      </c>
      <c r="C63" s="50"/>
      <c r="D63" s="28"/>
      <c r="E63" s="28">
        <f>C63+D63</f>
        <v>0</v>
      </c>
      <c r="F63" s="28">
        <v>94300800</v>
      </c>
      <c r="G63" s="28">
        <f>E63+F63</f>
        <v>94300800</v>
      </c>
      <c r="H63" s="28"/>
      <c r="I63" s="28">
        <f t="shared" si="22"/>
        <v>94300800</v>
      </c>
      <c r="J63" s="28"/>
      <c r="K63" s="28">
        <f t="shared" si="23"/>
        <v>94300800</v>
      </c>
      <c r="L63" s="28"/>
      <c r="M63" s="28">
        <f t="shared" si="24"/>
        <v>94300800</v>
      </c>
      <c r="N63" s="28"/>
      <c r="O63" s="28">
        <f t="shared" si="25"/>
        <v>94300800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</row>
    <row r="64" spans="1:47" ht="44.25" customHeight="1">
      <c r="A64" s="44" t="s">
        <v>154</v>
      </c>
      <c r="B64" s="45" t="s">
        <v>53</v>
      </c>
      <c r="C64" s="50"/>
      <c r="D64" s="28"/>
      <c r="E64" s="28"/>
      <c r="F64" s="28"/>
      <c r="G64" s="28"/>
      <c r="H64" s="28"/>
      <c r="I64" s="28"/>
      <c r="J64" s="28"/>
      <c r="K64" s="28"/>
      <c r="L64" s="28">
        <v>130000000</v>
      </c>
      <c r="M64" s="28">
        <f t="shared" si="24"/>
        <v>130000000</v>
      </c>
      <c r="N64" s="28"/>
      <c r="O64" s="28">
        <f t="shared" si="25"/>
        <v>130000000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</row>
    <row r="65" spans="1:47" ht="44.25" customHeight="1">
      <c r="A65" s="51" t="s">
        <v>155</v>
      </c>
      <c r="B65" s="45" t="s">
        <v>148</v>
      </c>
      <c r="C65" s="50"/>
      <c r="D65" s="28"/>
      <c r="E65" s="28"/>
      <c r="F65" s="28"/>
      <c r="G65" s="28"/>
      <c r="H65" s="28"/>
      <c r="I65" s="28"/>
      <c r="J65" s="28"/>
      <c r="K65" s="28"/>
      <c r="L65" s="52">
        <v>2205450</v>
      </c>
      <c r="M65" s="28">
        <f t="shared" si="24"/>
        <v>2205450</v>
      </c>
      <c r="N65" s="52"/>
      <c r="O65" s="28">
        <f t="shared" si="25"/>
        <v>2205450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</row>
    <row r="66" spans="1:47" ht="44.25" customHeight="1">
      <c r="A66" s="51" t="s">
        <v>156</v>
      </c>
      <c r="B66" s="45" t="s">
        <v>148</v>
      </c>
      <c r="C66" s="50"/>
      <c r="D66" s="28"/>
      <c r="E66" s="28"/>
      <c r="F66" s="28"/>
      <c r="G66" s="28"/>
      <c r="H66" s="28"/>
      <c r="I66" s="28"/>
      <c r="J66" s="28"/>
      <c r="K66" s="28"/>
      <c r="L66" s="52">
        <v>1103036</v>
      </c>
      <c r="M66" s="28">
        <f t="shared" si="24"/>
        <v>1103036</v>
      </c>
      <c r="N66" s="52"/>
      <c r="O66" s="28">
        <f t="shared" si="25"/>
        <v>1103036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</row>
    <row r="67" spans="1:47" ht="31.5" customHeight="1">
      <c r="A67" s="53" t="s">
        <v>146</v>
      </c>
      <c r="B67" s="48" t="s">
        <v>148</v>
      </c>
      <c r="C67" s="50"/>
      <c r="D67" s="28"/>
      <c r="E67" s="28"/>
      <c r="F67" s="28"/>
      <c r="G67" s="28"/>
      <c r="H67" s="28"/>
      <c r="I67" s="28">
        <v>0</v>
      </c>
      <c r="J67" s="28">
        <v>1521000</v>
      </c>
      <c r="K67" s="28">
        <f t="shared" si="23"/>
        <v>1521000</v>
      </c>
      <c r="L67" s="28"/>
      <c r="M67" s="28">
        <f t="shared" si="24"/>
        <v>1521000</v>
      </c>
      <c r="N67" s="28"/>
      <c r="O67" s="28">
        <f t="shared" si="25"/>
        <v>1521000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</row>
    <row r="68" spans="1:47" ht="31.5" customHeight="1">
      <c r="A68" s="53" t="s">
        <v>147</v>
      </c>
      <c r="B68" s="48" t="s">
        <v>148</v>
      </c>
      <c r="C68" s="50"/>
      <c r="D68" s="28"/>
      <c r="E68" s="28"/>
      <c r="F68" s="28"/>
      <c r="G68" s="28"/>
      <c r="H68" s="28"/>
      <c r="I68" s="28">
        <v>0</v>
      </c>
      <c r="J68" s="28">
        <v>1065000</v>
      </c>
      <c r="K68" s="28">
        <f t="shared" si="23"/>
        <v>1065000</v>
      </c>
      <c r="L68" s="28"/>
      <c r="M68" s="28">
        <f t="shared" si="24"/>
        <v>1065000</v>
      </c>
      <c r="N68" s="28"/>
      <c r="O68" s="28">
        <f t="shared" si="25"/>
        <v>1065000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</row>
    <row r="69" spans="1:47" ht="64.5" customHeight="1">
      <c r="A69" s="53" t="s">
        <v>120</v>
      </c>
      <c r="B69" s="48" t="s">
        <v>121</v>
      </c>
      <c r="C69" s="50"/>
      <c r="D69" s="28"/>
      <c r="E69" s="28">
        <f>C69+D69</f>
        <v>0</v>
      </c>
      <c r="F69" s="28">
        <v>23840575.199999999</v>
      </c>
      <c r="G69" s="28">
        <f t="shared" si="21"/>
        <v>23840575.199999999</v>
      </c>
      <c r="H69" s="28"/>
      <c r="I69" s="28">
        <f t="shared" si="22"/>
        <v>23840575.199999999</v>
      </c>
      <c r="J69" s="28"/>
      <c r="K69" s="28">
        <f t="shared" si="23"/>
        <v>23840575.199999999</v>
      </c>
      <c r="L69" s="28">
        <v>53463119.530000001</v>
      </c>
      <c r="M69" s="28">
        <f t="shared" si="24"/>
        <v>77303694.730000004</v>
      </c>
      <c r="N69" s="28"/>
      <c r="O69" s="28">
        <f t="shared" si="25"/>
        <v>77303694.730000004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</row>
    <row r="70" spans="1:47" ht="64.5" customHeight="1">
      <c r="A70" s="54" t="s">
        <v>158</v>
      </c>
      <c r="B70" s="45" t="s">
        <v>157</v>
      </c>
      <c r="C70" s="50"/>
      <c r="D70" s="28"/>
      <c r="E70" s="28"/>
      <c r="F70" s="28"/>
      <c r="G70" s="28"/>
      <c r="H70" s="28"/>
      <c r="I70" s="28"/>
      <c r="J70" s="28"/>
      <c r="K70" s="28"/>
      <c r="L70" s="28">
        <v>75373304.969999999</v>
      </c>
      <c r="M70" s="28">
        <f t="shared" si="24"/>
        <v>75373304.969999999</v>
      </c>
      <c r="N70" s="28"/>
      <c r="O70" s="28">
        <f t="shared" si="25"/>
        <v>75373304.969999999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</row>
    <row r="71" spans="1:47" s="42" customFormat="1" ht="25.5" customHeight="1">
      <c r="A71" s="53" t="s">
        <v>144</v>
      </c>
      <c r="B71" s="48" t="s">
        <v>145</v>
      </c>
      <c r="C71" s="50"/>
      <c r="D71" s="28"/>
      <c r="E71" s="28"/>
      <c r="F71" s="28"/>
      <c r="G71" s="28"/>
      <c r="H71" s="28"/>
      <c r="I71" s="28">
        <v>0</v>
      </c>
      <c r="J71" s="28">
        <v>1860900</v>
      </c>
      <c r="K71" s="28">
        <f t="shared" si="23"/>
        <v>1860900</v>
      </c>
      <c r="L71" s="28">
        <v>1248900</v>
      </c>
      <c r="M71" s="28">
        <f t="shared" si="24"/>
        <v>3109800</v>
      </c>
      <c r="N71" s="28"/>
      <c r="O71" s="28">
        <f t="shared" si="25"/>
        <v>3109800</v>
      </c>
    </row>
    <row r="72" spans="1:47" s="42" customFormat="1" ht="48.75" customHeight="1">
      <c r="A72" s="55" t="s">
        <v>159</v>
      </c>
      <c r="B72" s="45" t="s">
        <v>145</v>
      </c>
      <c r="C72" s="50"/>
      <c r="D72" s="28"/>
      <c r="E72" s="28"/>
      <c r="F72" s="28"/>
      <c r="G72" s="28"/>
      <c r="H72" s="28"/>
      <c r="I72" s="28"/>
      <c r="J72" s="28"/>
      <c r="K72" s="28"/>
      <c r="L72" s="28">
        <v>7378200</v>
      </c>
      <c r="M72" s="28">
        <f t="shared" si="24"/>
        <v>7378200</v>
      </c>
      <c r="N72" s="28"/>
      <c r="O72" s="28">
        <f t="shared" si="25"/>
        <v>7378200</v>
      </c>
    </row>
    <row r="73" spans="1:47" s="42" customFormat="1" ht="37.5" customHeight="1">
      <c r="A73" s="53" t="s">
        <v>137</v>
      </c>
      <c r="B73" s="48" t="s">
        <v>132</v>
      </c>
      <c r="C73" s="50"/>
      <c r="D73" s="28"/>
      <c r="E73" s="28"/>
      <c r="F73" s="28"/>
      <c r="G73" s="28"/>
      <c r="H73" s="28">
        <v>18112000</v>
      </c>
      <c r="I73" s="28">
        <f t="shared" si="22"/>
        <v>18112000</v>
      </c>
      <c r="J73" s="28"/>
      <c r="K73" s="28">
        <f t="shared" si="23"/>
        <v>18112000</v>
      </c>
      <c r="L73" s="28">
        <v>15000000</v>
      </c>
      <c r="M73" s="28">
        <f t="shared" si="24"/>
        <v>33112000</v>
      </c>
      <c r="N73" s="28"/>
      <c r="O73" s="28">
        <f t="shared" si="25"/>
        <v>33112000</v>
      </c>
    </row>
    <row r="74" spans="1:47" ht="27" customHeight="1">
      <c r="A74" s="49" t="s">
        <v>82</v>
      </c>
      <c r="B74" s="48" t="s">
        <v>114</v>
      </c>
      <c r="C74" s="28"/>
      <c r="D74" s="28">
        <v>1190500</v>
      </c>
      <c r="E74" s="28">
        <f>C74+D74</f>
        <v>1190500</v>
      </c>
      <c r="F74" s="28"/>
      <c r="G74" s="28">
        <f>E74+F74</f>
        <v>1190500</v>
      </c>
      <c r="H74" s="28"/>
      <c r="I74" s="28">
        <f t="shared" si="22"/>
        <v>1190500</v>
      </c>
      <c r="J74" s="28"/>
      <c r="K74" s="28">
        <f t="shared" si="23"/>
        <v>1190500</v>
      </c>
      <c r="L74" s="28"/>
      <c r="M74" s="28">
        <f t="shared" si="24"/>
        <v>1190500</v>
      </c>
      <c r="N74" s="28"/>
      <c r="O74" s="28">
        <f t="shared" si="25"/>
        <v>1190500</v>
      </c>
    </row>
    <row r="75" spans="1:47" ht="18" customHeight="1">
      <c r="A75" s="49" t="s">
        <v>78</v>
      </c>
      <c r="B75" s="56" t="s">
        <v>54</v>
      </c>
      <c r="C75" s="28">
        <v>6792600</v>
      </c>
      <c r="D75" s="28">
        <v>-2500000</v>
      </c>
      <c r="E75" s="28">
        <f t="shared" si="20"/>
        <v>4292600</v>
      </c>
      <c r="F75" s="28"/>
      <c r="G75" s="28">
        <f t="shared" ref="G75:G87" si="26">E75+F75</f>
        <v>4292600</v>
      </c>
      <c r="H75" s="28"/>
      <c r="I75" s="28">
        <f t="shared" si="22"/>
        <v>4292600</v>
      </c>
      <c r="J75" s="28"/>
      <c r="K75" s="28">
        <f t="shared" si="23"/>
        <v>4292600</v>
      </c>
      <c r="L75" s="28">
        <f>1+2899999</f>
        <v>2900000</v>
      </c>
      <c r="M75" s="28">
        <f t="shared" si="24"/>
        <v>7192600</v>
      </c>
      <c r="N75" s="28"/>
      <c r="O75" s="28">
        <f t="shared" si="25"/>
        <v>7192600</v>
      </c>
    </row>
    <row r="76" spans="1:47" ht="30" customHeight="1">
      <c r="A76" s="49" t="s">
        <v>79</v>
      </c>
      <c r="B76" s="56" t="s">
        <v>54</v>
      </c>
      <c r="C76" s="28">
        <v>122000</v>
      </c>
      <c r="D76" s="28"/>
      <c r="E76" s="28">
        <f t="shared" si="20"/>
        <v>122000</v>
      </c>
      <c r="F76" s="28"/>
      <c r="G76" s="28">
        <f t="shared" si="26"/>
        <v>122000</v>
      </c>
      <c r="H76" s="28"/>
      <c r="I76" s="28">
        <f t="shared" si="22"/>
        <v>122000</v>
      </c>
      <c r="J76" s="28"/>
      <c r="K76" s="28">
        <f t="shared" si="23"/>
        <v>122000</v>
      </c>
      <c r="L76" s="28"/>
      <c r="M76" s="28">
        <f t="shared" si="24"/>
        <v>122000</v>
      </c>
      <c r="N76" s="28"/>
      <c r="O76" s="28">
        <f t="shared" si="25"/>
        <v>122000</v>
      </c>
    </row>
    <row r="77" spans="1:47" ht="34.5" customHeight="1">
      <c r="A77" s="49" t="s">
        <v>80</v>
      </c>
      <c r="B77" s="56" t="s">
        <v>54</v>
      </c>
      <c r="C77" s="28">
        <v>797000</v>
      </c>
      <c r="D77" s="28">
        <v>-31800</v>
      </c>
      <c r="E77" s="28">
        <f t="shared" si="20"/>
        <v>765200</v>
      </c>
      <c r="F77" s="28"/>
      <c r="G77" s="28">
        <f t="shared" si="26"/>
        <v>765200</v>
      </c>
      <c r="H77" s="28"/>
      <c r="I77" s="28">
        <f t="shared" si="22"/>
        <v>765200</v>
      </c>
      <c r="J77" s="28"/>
      <c r="K77" s="28">
        <f t="shared" si="23"/>
        <v>765200</v>
      </c>
      <c r="L77" s="28"/>
      <c r="M77" s="28">
        <f t="shared" si="24"/>
        <v>765200</v>
      </c>
      <c r="N77" s="28"/>
      <c r="O77" s="28">
        <f t="shared" si="25"/>
        <v>765200</v>
      </c>
    </row>
    <row r="78" spans="1:47" ht="21" customHeight="1">
      <c r="A78" s="49" t="s">
        <v>81</v>
      </c>
      <c r="B78" s="56" t="s">
        <v>54</v>
      </c>
      <c r="C78" s="28">
        <v>159528800</v>
      </c>
      <c r="D78" s="28"/>
      <c r="E78" s="28">
        <f t="shared" si="20"/>
        <v>159528800</v>
      </c>
      <c r="F78" s="28"/>
      <c r="G78" s="28">
        <f t="shared" si="26"/>
        <v>159528800</v>
      </c>
      <c r="H78" s="28"/>
      <c r="I78" s="28">
        <f t="shared" si="22"/>
        <v>159528800</v>
      </c>
      <c r="J78" s="28"/>
      <c r="K78" s="28">
        <f t="shared" si="23"/>
        <v>159528800</v>
      </c>
      <c r="L78" s="28"/>
      <c r="M78" s="28">
        <f t="shared" si="24"/>
        <v>159528800</v>
      </c>
      <c r="N78" s="28"/>
      <c r="O78" s="28">
        <f t="shared" si="25"/>
        <v>159528800</v>
      </c>
    </row>
    <row r="79" spans="1:47" ht="34.5" customHeight="1">
      <c r="A79" s="49" t="s">
        <v>115</v>
      </c>
      <c r="B79" s="56" t="s">
        <v>54</v>
      </c>
      <c r="C79" s="28"/>
      <c r="D79" s="28">
        <v>174000</v>
      </c>
      <c r="E79" s="28">
        <f t="shared" si="20"/>
        <v>174000</v>
      </c>
      <c r="F79" s="28"/>
      <c r="G79" s="28">
        <f t="shared" si="26"/>
        <v>174000</v>
      </c>
      <c r="H79" s="28"/>
      <c r="I79" s="28">
        <f t="shared" si="22"/>
        <v>174000</v>
      </c>
      <c r="J79" s="28"/>
      <c r="K79" s="28">
        <f t="shared" si="23"/>
        <v>174000</v>
      </c>
      <c r="L79" s="28"/>
      <c r="M79" s="28">
        <f t="shared" si="24"/>
        <v>174000</v>
      </c>
      <c r="N79" s="28">
        <v>104000</v>
      </c>
      <c r="O79" s="28">
        <f t="shared" si="25"/>
        <v>278000</v>
      </c>
    </row>
    <row r="80" spans="1:47" ht="67.5" customHeight="1">
      <c r="A80" s="44" t="s">
        <v>77</v>
      </c>
      <c r="B80" s="56" t="s">
        <v>54</v>
      </c>
      <c r="C80" s="28">
        <v>53700</v>
      </c>
      <c r="D80" s="28"/>
      <c r="E80" s="28">
        <f t="shared" si="20"/>
        <v>53700</v>
      </c>
      <c r="F80" s="28"/>
      <c r="G80" s="28">
        <f t="shared" si="26"/>
        <v>53700</v>
      </c>
      <c r="H80" s="28"/>
      <c r="I80" s="28">
        <f t="shared" si="22"/>
        <v>53700</v>
      </c>
      <c r="J80" s="28"/>
      <c r="K80" s="28">
        <f t="shared" si="23"/>
        <v>53700</v>
      </c>
      <c r="L80" s="28"/>
      <c r="M80" s="28">
        <f t="shared" si="24"/>
        <v>53700</v>
      </c>
      <c r="N80" s="28"/>
      <c r="O80" s="28">
        <f t="shared" si="25"/>
        <v>53700</v>
      </c>
    </row>
    <row r="81" spans="1:15" ht="42.75" customHeight="1">
      <c r="A81" s="44" t="s">
        <v>129</v>
      </c>
      <c r="B81" s="56" t="s">
        <v>54</v>
      </c>
      <c r="C81" s="28">
        <v>1190500</v>
      </c>
      <c r="D81" s="57">
        <v>-1190500</v>
      </c>
      <c r="E81" s="28">
        <f t="shared" si="20"/>
        <v>0</v>
      </c>
      <c r="F81" s="28">
        <f>10500000-E81</f>
        <v>10500000</v>
      </c>
      <c r="G81" s="28">
        <f t="shared" si="26"/>
        <v>10500000</v>
      </c>
      <c r="H81" s="28">
        <v>5000000</v>
      </c>
      <c r="I81" s="28">
        <f t="shared" si="22"/>
        <v>15500000</v>
      </c>
      <c r="J81" s="28">
        <v>2000000</v>
      </c>
      <c r="K81" s="28">
        <f t="shared" si="23"/>
        <v>17500000</v>
      </c>
      <c r="L81" s="28">
        <v>3000000</v>
      </c>
      <c r="M81" s="28">
        <f t="shared" si="24"/>
        <v>20500000</v>
      </c>
      <c r="N81" s="28">
        <f>27500000-M81</f>
        <v>7000000</v>
      </c>
      <c r="O81" s="28">
        <f t="shared" si="25"/>
        <v>27500000</v>
      </c>
    </row>
    <row r="82" spans="1:15" ht="27" customHeight="1">
      <c r="A82" s="58" t="s">
        <v>138</v>
      </c>
      <c r="B82" s="56" t="s">
        <v>54</v>
      </c>
      <c r="C82" s="28">
        <v>500000</v>
      </c>
      <c r="D82" s="59">
        <v>-500000</v>
      </c>
      <c r="E82" s="28">
        <f t="shared" si="20"/>
        <v>0</v>
      </c>
      <c r="F82" s="59"/>
      <c r="G82" s="28"/>
      <c r="H82" s="59">
        <v>200000</v>
      </c>
      <c r="I82" s="28">
        <f t="shared" si="22"/>
        <v>200000</v>
      </c>
      <c r="J82" s="59"/>
      <c r="K82" s="28">
        <f t="shared" si="23"/>
        <v>200000</v>
      </c>
      <c r="L82" s="59"/>
      <c r="M82" s="28">
        <f t="shared" si="24"/>
        <v>200000</v>
      </c>
      <c r="N82" s="59"/>
      <c r="O82" s="28">
        <f t="shared" si="25"/>
        <v>200000</v>
      </c>
    </row>
    <row r="83" spans="1:15" ht="38.25" customHeight="1">
      <c r="A83" s="58" t="s">
        <v>141</v>
      </c>
      <c r="B83" s="56" t="s">
        <v>54</v>
      </c>
      <c r="C83" s="28"/>
      <c r="D83" s="59"/>
      <c r="E83" s="28"/>
      <c r="F83" s="59"/>
      <c r="G83" s="28"/>
      <c r="H83" s="59">
        <v>280000</v>
      </c>
      <c r="I83" s="28">
        <f t="shared" si="22"/>
        <v>280000</v>
      </c>
      <c r="J83" s="59"/>
      <c r="K83" s="28">
        <f t="shared" si="23"/>
        <v>280000</v>
      </c>
      <c r="L83" s="59"/>
      <c r="M83" s="28">
        <f t="shared" si="24"/>
        <v>280000</v>
      </c>
      <c r="N83" s="59"/>
      <c r="O83" s="28">
        <f t="shared" si="25"/>
        <v>280000</v>
      </c>
    </row>
    <row r="84" spans="1:15" s="24" customFormat="1" ht="24.75" customHeight="1">
      <c r="A84" s="58" t="s">
        <v>140</v>
      </c>
      <c r="B84" s="56" t="s">
        <v>54</v>
      </c>
      <c r="C84" s="28"/>
      <c r="D84" s="59"/>
      <c r="E84" s="28"/>
      <c r="F84" s="59"/>
      <c r="G84" s="28"/>
      <c r="H84" s="59">
        <v>50000</v>
      </c>
      <c r="I84" s="28">
        <f t="shared" si="22"/>
        <v>50000</v>
      </c>
      <c r="J84" s="59"/>
      <c r="K84" s="28">
        <f t="shared" si="23"/>
        <v>50000</v>
      </c>
      <c r="L84" s="59">
        <v>134000</v>
      </c>
      <c r="M84" s="28">
        <f t="shared" si="24"/>
        <v>184000</v>
      </c>
      <c r="N84" s="59">
        <v>200000</v>
      </c>
      <c r="O84" s="28">
        <f t="shared" si="25"/>
        <v>384000</v>
      </c>
    </row>
    <row r="85" spans="1:15" ht="14.25" customHeight="1">
      <c r="A85" s="58" t="s">
        <v>139</v>
      </c>
      <c r="B85" s="56" t="s">
        <v>54</v>
      </c>
      <c r="C85" s="28"/>
      <c r="D85" s="59"/>
      <c r="E85" s="28"/>
      <c r="F85" s="59"/>
      <c r="G85" s="28"/>
      <c r="H85" s="59">
        <v>349176</v>
      </c>
      <c r="I85" s="28">
        <f t="shared" si="22"/>
        <v>349176</v>
      </c>
      <c r="J85" s="59"/>
      <c r="K85" s="28">
        <f t="shared" si="23"/>
        <v>349176</v>
      </c>
      <c r="L85" s="59">
        <v>60000</v>
      </c>
      <c r="M85" s="28">
        <f t="shared" si="24"/>
        <v>409176</v>
      </c>
      <c r="N85" s="59">
        <v>-60000</v>
      </c>
      <c r="O85" s="28">
        <f t="shared" si="25"/>
        <v>349176</v>
      </c>
    </row>
    <row r="86" spans="1:15" ht="39.75" customHeight="1">
      <c r="A86" s="44" t="s">
        <v>160</v>
      </c>
      <c r="B86" s="60" t="s">
        <v>54</v>
      </c>
      <c r="C86" s="28"/>
      <c r="D86" s="59"/>
      <c r="E86" s="28"/>
      <c r="F86" s="59"/>
      <c r="G86" s="28"/>
      <c r="H86" s="59"/>
      <c r="I86" s="28"/>
      <c r="J86" s="59"/>
      <c r="K86" s="28"/>
      <c r="L86" s="59">
        <v>1372663.66</v>
      </c>
      <c r="M86" s="28">
        <f t="shared" si="24"/>
        <v>1372663.66</v>
      </c>
      <c r="N86" s="59"/>
      <c r="O86" s="28">
        <f t="shared" si="25"/>
        <v>1372663.66</v>
      </c>
    </row>
    <row r="87" spans="1:15" s="61" customFormat="1" ht="46.5" customHeight="1">
      <c r="A87" s="58" t="s">
        <v>119</v>
      </c>
      <c r="B87" s="56" t="s">
        <v>54</v>
      </c>
      <c r="C87" s="28"/>
      <c r="D87" s="59"/>
      <c r="E87" s="28">
        <f t="shared" si="20"/>
        <v>0</v>
      </c>
      <c r="F87" s="59">
        <v>800000</v>
      </c>
      <c r="G87" s="28">
        <f t="shared" si="26"/>
        <v>800000</v>
      </c>
      <c r="H87" s="59"/>
      <c r="I87" s="28">
        <f t="shared" si="22"/>
        <v>800000</v>
      </c>
      <c r="J87" s="59"/>
      <c r="K87" s="28">
        <f t="shared" si="23"/>
        <v>800000</v>
      </c>
      <c r="L87" s="59"/>
      <c r="M87" s="28">
        <f t="shared" si="24"/>
        <v>800000</v>
      </c>
      <c r="N87" s="59"/>
      <c r="O87" s="28">
        <f t="shared" si="25"/>
        <v>800000</v>
      </c>
    </row>
    <row r="88" spans="1:15" s="61" customFormat="1" ht="40.5" customHeight="1">
      <c r="A88" s="62" t="s">
        <v>55</v>
      </c>
      <c r="B88" s="37" t="s">
        <v>56</v>
      </c>
      <c r="C88" s="23">
        <f t="shared" ref="C88:I88" si="27">SUM(C89:C103)</f>
        <v>434547500</v>
      </c>
      <c r="D88" s="23">
        <f t="shared" si="27"/>
        <v>-64500</v>
      </c>
      <c r="E88" s="23">
        <f t="shared" si="27"/>
        <v>434483000</v>
      </c>
      <c r="F88" s="23">
        <f t="shared" si="27"/>
        <v>0</v>
      </c>
      <c r="G88" s="23">
        <f t="shared" si="27"/>
        <v>434483000</v>
      </c>
      <c r="H88" s="23">
        <f t="shared" si="27"/>
        <v>0</v>
      </c>
      <c r="I88" s="23">
        <f t="shared" si="27"/>
        <v>434483000</v>
      </c>
      <c r="J88" s="23">
        <f t="shared" ref="J88:O88" si="28">SUM(J89:J103)</f>
        <v>0</v>
      </c>
      <c r="K88" s="23">
        <f t="shared" si="28"/>
        <v>434483000</v>
      </c>
      <c r="L88" s="23">
        <f t="shared" si="28"/>
        <v>0</v>
      </c>
      <c r="M88" s="23">
        <f t="shared" si="28"/>
        <v>434483000</v>
      </c>
      <c r="N88" s="23">
        <f t="shared" si="28"/>
        <v>-20000</v>
      </c>
      <c r="O88" s="23">
        <f t="shared" si="28"/>
        <v>434463000</v>
      </c>
    </row>
    <row r="89" spans="1:15" s="61" customFormat="1" ht="28.5" customHeight="1">
      <c r="A89" s="58" t="s">
        <v>83</v>
      </c>
      <c r="B89" s="41" t="s">
        <v>57</v>
      </c>
      <c r="C89" s="63">
        <v>1249100</v>
      </c>
      <c r="D89" s="59"/>
      <c r="E89" s="28">
        <f t="shared" ref="E89:E103" si="29">C89+D89</f>
        <v>1249100</v>
      </c>
      <c r="F89" s="59"/>
      <c r="G89" s="28">
        <f t="shared" ref="G89:G103" si="30">E89+F89</f>
        <v>1249100</v>
      </c>
      <c r="H89" s="59"/>
      <c r="I89" s="28">
        <f t="shared" ref="I89:I103" si="31">G89+H89</f>
        <v>1249100</v>
      </c>
      <c r="J89" s="59"/>
      <c r="K89" s="28">
        <f t="shared" ref="K89:K103" si="32">I89+J89</f>
        <v>1249100</v>
      </c>
      <c r="L89" s="59"/>
      <c r="M89" s="28">
        <f t="shared" ref="M89:M103" si="33">K89+L89</f>
        <v>1249100</v>
      </c>
      <c r="N89" s="59"/>
      <c r="O89" s="28">
        <f t="shared" ref="O89:O103" si="34">M89+N89</f>
        <v>1249100</v>
      </c>
    </row>
    <row r="90" spans="1:15" ht="38.25" customHeight="1">
      <c r="A90" s="58" t="s">
        <v>84</v>
      </c>
      <c r="B90" s="41" t="s">
        <v>58</v>
      </c>
      <c r="C90" s="28">
        <v>7620400</v>
      </c>
      <c r="D90" s="28"/>
      <c r="E90" s="28">
        <f t="shared" si="29"/>
        <v>7620400</v>
      </c>
      <c r="F90" s="28"/>
      <c r="G90" s="28">
        <f t="shared" si="30"/>
        <v>7620400</v>
      </c>
      <c r="H90" s="28"/>
      <c r="I90" s="28">
        <f t="shared" si="31"/>
        <v>7620400</v>
      </c>
      <c r="J90" s="28"/>
      <c r="K90" s="28">
        <f t="shared" si="32"/>
        <v>7620400</v>
      </c>
      <c r="L90" s="28"/>
      <c r="M90" s="28">
        <f t="shared" si="33"/>
        <v>7620400</v>
      </c>
      <c r="N90" s="28"/>
      <c r="O90" s="28">
        <f t="shared" si="34"/>
        <v>7620400</v>
      </c>
    </row>
    <row r="91" spans="1:15" ht="25.5" customHeight="1">
      <c r="A91" s="58" t="s">
        <v>116</v>
      </c>
      <c r="B91" s="41" t="s">
        <v>58</v>
      </c>
      <c r="C91" s="28"/>
      <c r="D91" s="28">
        <v>139100</v>
      </c>
      <c r="E91" s="28">
        <f t="shared" si="29"/>
        <v>139100</v>
      </c>
      <c r="F91" s="28"/>
      <c r="G91" s="28">
        <f t="shared" si="30"/>
        <v>139100</v>
      </c>
      <c r="H91" s="28"/>
      <c r="I91" s="28">
        <f t="shared" si="31"/>
        <v>139100</v>
      </c>
      <c r="J91" s="28"/>
      <c r="K91" s="28">
        <f t="shared" si="32"/>
        <v>139100</v>
      </c>
      <c r="L91" s="28"/>
      <c r="M91" s="28">
        <f t="shared" si="33"/>
        <v>139100</v>
      </c>
      <c r="N91" s="28"/>
      <c r="O91" s="28">
        <f t="shared" si="34"/>
        <v>139100</v>
      </c>
    </row>
    <row r="92" spans="1:15" ht="29.25" customHeight="1">
      <c r="A92" s="64" t="s">
        <v>85</v>
      </c>
      <c r="B92" s="41" t="s">
        <v>58</v>
      </c>
      <c r="C92" s="28">
        <v>3037000</v>
      </c>
      <c r="D92" s="28">
        <v>-143800</v>
      </c>
      <c r="E92" s="28">
        <f t="shared" si="29"/>
        <v>2893200</v>
      </c>
      <c r="F92" s="28"/>
      <c r="G92" s="28">
        <f t="shared" si="30"/>
        <v>2893200</v>
      </c>
      <c r="H92" s="28"/>
      <c r="I92" s="28">
        <f t="shared" si="31"/>
        <v>2893200</v>
      </c>
      <c r="J92" s="28"/>
      <c r="K92" s="28">
        <f t="shared" si="32"/>
        <v>2893200</v>
      </c>
      <c r="L92" s="28"/>
      <c r="M92" s="28">
        <f t="shared" si="33"/>
        <v>2893200</v>
      </c>
      <c r="N92" s="28"/>
      <c r="O92" s="28">
        <f t="shared" si="34"/>
        <v>2893200</v>
      </c>
    </row>
    <row r="93" spans="1:15" ht="31.5" customHeight="1">
      <c r="A93" s="58" t="s">
        <v>86</v>
      </c>
      <c r="B93" s="41" t="s">
        <v>58</v>
      </c>
      <c r="C93" s="28">
        <v>1012300</v>
      </c>
      <c r="D93" s="28">
        <v>-47900</v>
      </c>
      <c r="E93" s="28">
        <f t="shared" si="29"/>
        <v>964400</v>
      </c>
      <c r="F93" s="28"/>
      <c r="G93" s="28">
        <f t="shared" si="30"/>
        <v>964400</v>
      </c>
      <c r="H93" s="28"/>
      <c r="I93" s="28">
        <f t="shared" si="31"/>
        <v>964400</v>
      </c>
      <c r="J93" s="28"/>
      <c r="K93" s="28">
        <f t="shared" si="32"/>
        <v>964400</v>
      </c>
      <c r="L93" s="28"/>
      <c r="M93" s="28">
        <f t="shared" si="33"/>
        <v>964400</v>
      </c>
      <c r="N93" s="28"/>
      <c r="O93" s="28">
        <f t="shared" si="34"/>
        <v>964400</v>
      </c>
    </row>
    <row r="94" spans="1:15" ht="29.25" customHeight="1">
      <c r="A94" s="58" t="s">
        <v>87</v>
      </c>
      <c r="B94" s="41" t="s">
        <v>58</v>
      </c>
      <c r="C94" s="28">
        <v>253100</v>
      </c>
      <c r="D94" s="28">
        <v>-11900</v>
      </c>
      <c r="E94" s="28">
        <f t="shared" si="29"/>
        <v>241200</v>
      </c>
      <c r="F94" s="28"/>
      <c r="G94" s="28">
        <f t="shared" si="30"/>
        <v>241200</v>
      </c>
      <c r="H94" s="28"/>
      <c r="I94" s="28">
        <f t="shared" si="31"/>
        <v>241200</v>
      </c>
      <c r="J94" s="28"/>
      <c r="K94" s="28">
        <f t="shared" si="32"/>
        <v>241200</v>
      </c>
      <c r="L94" s="28"/>
      <c r="M94" s="28">
        <f t="shared" si="33"/>
        <v>241200</v>
      </c>
      <c r="N94" s="28"/>
      <c r="O94" s="28">
        <f t="shared" si="34"/>
        <v>241200</v>
      </c>
    </row>
    <row r="95" spans="1:15" ht="29.25" customHeight="1">
      <c r="A95" s="58" t="s">
        <v>88</v>
      </c>
      <c r="B95" s="41" t="s">
        <v>58</v>
      </c>
      <c r="C95" s="28">
        <v>1012500</v>
      </c>
      <c r="D95" s="57"/>
      <c r="E95" s="28">
        <f t="shared" si="29"/>
        <v>1012500</v>
      </c>
      <c r="F95" s="57"/>
      <c r="G95" s="28">
        <f t="shared" si="30"/>
        <v>1012500</v>
      </c>
      <c r="H95" s="57"/>
      <c r="I95" s="28">
        <f t="shared" si="31"/>
        <v>1012500</v>
      </c>
      <c r="J95" s="57"/>
      <c r="K95" s="28">
        <f t="shared" si="32"/>
        <v>1012500</v>
      </c>
      <c r="L95" s="57"/>
      <c r="M95" s="28">
        <f t="shared" si="33"/>
        <v>1012500</v>
      </c>
      <c r="N95" s="57"/>
      <c r="O95" s="28">
        <f t="shared" si="34"/>
        <v>1012500</v>
      </c>
    </row>
    <row r="96" spans="1:15" ht="52.5" customHeight="1">
      <c r="A96" s="58" t="s">
        <v>89</v>
      </c>
      <c r="B96" s="41" t="s">
        <v>58</v>
      </c>
      <c r="C96" s="28">
        <v>10000</v>
      </c>
      <c r="D96" s="57"/>
      <c r="E96" s="28">
        <f t="shared" si="29"/>
        <v>10000</v>
      </c>
      <c r="F96" s="57"/>
      <c r="G96" s="28">
        <f t="shared" si="30"/>
        <v>10000</v>
      </c>
      <c r="H96" s="57"/>
      <c r="I96" s="28">
        <f t="shared" si="31"/>
        <v>10000</v>
      </c>
      <c r="J96" s="57"/>
      <c r="K96" s="28">
        <f t="shared" si="32"/>
        <v>10000</v>
      </c>
      <c r="L96" s="57"/>
      <c r="M96" s="28">
        <f t="shared" si="33"/>
        <v>10000</v>
      </c>
      <c r="N96" s="57"/>
      <c r="O96" s="28">
        <f t="shared" si="34"/>
        <v>10000</v>
      </c>
    </row>
    <row r="97" spans="1:15" ht="28.5" customHeight="1">
      <c r="A97" s="58" t="s">
        <v>90</v>
      </c>
      <c r="B97" s="41" t="s">
        <v>58</v>
      </c>
      <c r="C97" s="28">
        <v>136900</v>
      </c>
      <c r="D97" s="28"/>
      <c r="E97" s="28">
        <f t="shared" si="29"/>
        <v>136900</v>
      </c>
      <c r="F97" s="28"/>
      <c r="G97" s="28">
        <f t="shared" si="30"/>
        <v>136900</v>
      </c>
      <c r="H97" s="28"/>
      <c r="I97" s="28">
        <f t="shared" si="31"/>
        <v>136900</v>
      </c>
      <c r="J97" s="28"/>
      <c r="K97" s="28">
        <f t="shared" si="32"/>
        <v>136900</v>
      </c>
      <c r="L97" s="28"/>
      <c r="M97" s="28">
        <f t="shared" si="33"/>
        <v>136900</v>
      </c>
      <c r="N97" s="28">
        <v>-20000</v>
      </c>
      <c r="O97" s="28">
        <f t="shared" si="34"/>
        <v>116900</v>
      </c>
    </row>
    <row r="98" spans="1:15" ht="26.25" customHeight="1">
      <c r="A98" s="58" t="s">
        <v>91</v>
      </c>
      <c r="B98" s="41" t="s">
        <v>58</v>
      </c>
      <c r="C98" s="28">
        <v>25000</v>
      </c>
      <c r="D98" s="28"/>
      <c r="E98" s="28">
        <f t="shared" si="29"/>
        <v>25000</v>
      </c>
      <c r="F98" s="28"/>
      <c r="G98" s="28">
        <f t="shared" si="30"/>
        <v>25000</v>
      </c>
      <c r="H98" s="28"/>
      <c r="I98" s="28">
        <f t="shared" si="31"/>
        <v>25000</v>
      </c>
      <c r="J98" s="28"/>
      <c r="K98" s="28">
        <f t="shared" si="32"/>
        <v>25000</v>
      </c>
      <c r="L98" s="28"/>
      <c r="M98" s="28">
        <f t="shared" si="33"/>
        <v>25000</v>
      </c>
      <c r="N98" s="28"/>
      <c r="O98" s="28">
        <f t="shared" si="34"/>
        <v>25000</v>
      </c>
    </row>
    <row r="99" spans="1:15" ht="57.75" customHeight="1">
      <c r="A99" s="58" t="s">
        <v>92</v>
      </c>
      <c r="B99" s="65" t="s">
        <v>59</v>
      </c>
      <c r="C99" s="28">
        <v>1359400</v>
      </c>
      <c r="D99" s="27"/>
      <c r="E99" s="28">
        <f t="shared" si="29"/>
        <v>1359400</v>
      </c>
      <c r="F99" s="27"/>
      <c r="G99" s="28">
        <f t="shared" si="30"/>
        <v>1359400</v>
      </c>
      <c r="H99" s="27"/>
      <c r="I99" s="28">
        <f t="shared" si="31"/>
        <v>1359400</v>
      </c>
      <c r="J99" s="27"/>
      <c r="K99" s="28">
        <f t="shared" si="32"/>
        <v>1359400</v>
      </c>
      <c r="L99" s="27"/>
      <c r="M99" s="28">
        <f t="shared" si="33"/>
        <v>1359400</v>
      </c>
      <c r="N99" s="28">
        <v>-319400</v>
      </c>
      <c r="O99" s="28">
        <f t="shared" si="34"/>
        <v>1040000</v>
      </c>
    </row>
    <row r="100" spans="1:15" ht="38.25" customHeight="1">
      <c r="A100" s="58" t="s">
        <v>93</v>
      </c>
      <c r="B100" s="65" t="s">
        <v>118</v>
      </c>
      <c r="C100" s="28">
        <v>2113600</v>
      </c>
      <c r="D100" s="28"/>
      <c r="E100" s="28">
        <f t="shared" si="29"/>
        <v>2113600</v>
      </c>
      <c r="F100" s="28"/>
      <c r="G100" s="28">
        <f t="shared" si="30"/>
        <v>2113600</v>
      </c>
      <c r="H100" s="28"/>
      <c r="I100" s="28">
        <f t="shared" si="31"/>
        <v>2113600</v>
      </c>
      <c r="J100" s="28"/>
      <c r="K100" s="28">
        <f t="shared" si="32"/>
        <v>2113600</v>
      </c>
      <c r="L100" s="28"/>
      <c r="M100" s="28">
        <f t="shared" si="33"/>
        <v>2113600</v>
      </c>
      <c r="N100" s="28"/>
      <c r="O100" s="28">
        <f t="shared" si="34"/>
        <v>2113600</v>
      </c>
    </row>
    <row r="101" spans="1:15" s="24" customFormat="1" ht="24.75" customHeight="1">
      <c r="A101" s="58" t="s">
        <v>94</v>
      </c>
      <c r="B101" s="65" t="s">
        <v>118</v>
      </c>
      <c r="C101" s="28">
        <v>5339700</v>
      </c>
      <c r="D101" s="28"/>
      <c r="E101" s="28">
        <f t="shared" si="29"/>
        <v>5339700</v>
      </c>
      <c r="F101" s="28"/>
      <c r="G101" s="28">
        <f t="shared" si="30"/>
        <v>5339700</v>
      </c>
      <c r="H101" s="28"/>
      <c r="I101" s="28">
        <f t="shared" si="31"/>
        <v>5339700</v>
      </c>
      <c r="J101" s="28"/>
      <c r="K101" s="28">
        <f t="shared" si="32"/>
        <v>5339700</v>
      </c>
      <c r="L101" s="28"/>
      <c r="M101" s="28">
        <f t="shared" si="33"/>
        <v>5339700</v>
      </c>
      <c r="N101" s="28">
        <v>319400</v>
      </c>
      <c r="O101" s="28">
        <f t="shared" si="34"/>
        <v>5659100</v>
      </c>
    </row>
    <row r="102" spans="1:15" s="66" customFormat="1" ht="28.5" customHeight="1">
      <c r="A102" s="58" t="s">
        <v>95</v>
      </c>
      <c r="B102" s="65" t="s">
        <v>60</v>
      </c>
      <c r="C102" s="28">
        <v>10096400</v>
      </c>
      <c r="D102" s="28"/>
      <c r="E102" s="28">
        <f t="shared" si="29"/>
        <v>10096400</v>
      </c>
      <c r="F102" s="28"/>
      <c r="G102" s="28">
        <f t="shared" si="30"/>
        <v>10096400</v>
      </c>
      <c r="H102" s="28"/>
      <c r="I102" s="28">
        <f t="shared" si="31"/>
        <v>10096400</v>
      </c>
      <c r="J102" s="28"/>
      <c r="K102" s="28">
        <f t="shared" si="32"/>
        <v>10096400</v>
      </c>
      <c r="L102" s="28"/>
      <c r="M102" s="28">
        <f t="shared" si="33"/>
        <v>10096400</v>
      </c>
      <c r="N102" s="28"/>
      <c r="O102" s="28">
        <f t="shared" si="34"/>
        <v>10096400</v>
      </c>
    </row>
    <row r="103" spans="1:15" s="66" customFormat="1" ht="40.5" customHeight="1">
      <c r="A103" s="67" t="s">
        <v>61</v>
      </c>
      <c r="B103" s="65" t="s">
        <v>62</v>
      </c>
      <c r="C103" s="28">
        <v>401282100</v>
      </c>
      <c r="D103" s="28"/>
      <c r="E103" s="28">
        <f t="shared" si="29"/>
        <v>401282100</v>
      </c>
      <c r="F103" s="28"/>
      <c r="G103" s="28">
        <f t="shared" si="30"/>
        <v>401282100</v>
      </c>
      <c r="H103" s="28"/>
      <c r="I103" s="28">
        <f t="shared" si="31"/>
        <v>401282100</v>
      </c>
      <c r="J103" s="28"/>
      <c r="K103" s="28">
        <f t="shared" si="32"/>
        <v>401282100</v>
      </c>
      <c r="L103" s="28"/>
      <c r="M103" s="28">
        <f t="shared" si="33"/>
        <v>401282100</v>
      </c>
      <c r="N103" s="28"/>
      <c r="O103" s="28">
        <f t="shared" si="34"/>
        <v>401282100</v>
      </c>
    </row>
    <row r="104" spans="1:15" ht="24.75" customHeight="1">
      <c r="A104" s="62" t="s">
        <v>63</v>
      </c>
      <c r="B104" s="68" t="s">
        <v>64</v>
      </c>
      <c r="C104" s="23">
        <f>SUM(C110:C110)</f>
        <v>0</v>
      </c>
      <c r="D104" s="23">
        <f>SUM(D110:D110)</f>
        <v>0</v>
      </c>
      <c r="E104" s="23">
        <f t="shared" ref="E104:N104" si="35">SUM(E105:E110)</f>
        <v>0</v>
      </c>
      <c r="F104" s="23">
        <f t="shared" si="35"/>
        <v>86197</v>
      </c>
      <c r="G104" s="23">
        <f t="shared" si="35"/>
        <v>86197</v>
      </c>
      <c r="H104" s="23">
        <f t="shared" si="35"/>
        <v>140345</v>
      </c>
      <c r="I104" s="23">
        <f t="shared" si="35"/>
        <v>226542</v>
      </c>
      <c r="J104" s="23">
        <f t="shared" si="35"/>
        <v>22561837</v>
      </c>
      <c r="K104" s="23">
        <f t="shared" si="35"/>
        <v>22788379</v>
      </c>
      <c r="L104" s="23">
        <f t="shared" si="35"/>
        <v>3346847</v>
      </c>
      <c r="M104" s="23">
        <f t="shared" si="35"/>
        <v>26135226</v>
      </c>
      <c r="N104" s="23">
        <f t="shared" si="35"/>
        <v>-945237.96</v>
      </c>
      <c r="O104" s="23">
        <f>SUM(O105:O110)</f>
        <v>25189988.039999999</v>
      </c>
    </row>
    <row r="105" spans="1:15" s="24" customFormat="1" ht="24.75" customHeight="1">
      <c r="A105" s="44" t="s">
        <v>125</v>
      </c>
      <c r="B105" s="69" t="s">
        <v>126</v>
      </c>
      <c r="C105" s="27"/>
      <c r="D105" s="27"/>
      <c r="E105" s="28">
        <f>C105+D105</f>
        <v>0</v>
      </c>
      <c r="F105" s="28">
        <v>81197</v>
      </c>
      <c r="G105" s="28">
        <f>E105+F105</f>
        <v>81197</v>
      </c>
      <c r="H105" s="28">
        <f>132542-G105</f>
        <v>51345</v>
      </c>
      <c r="I105" s="28">
        <f>G105+H105</f>
        <v>132542</v>
      </c>
      <c r="J105" s="28">
        <v>11837</v>
      </c>
      <c r="K105" s="28">
        <f>I105+J105</f>
        <v>144379</v>
      </c>
      <c r="L105" s="28">
        <v>30005</v>
      </c>
      <c r="M105" s="28">
        <f>K105+L105</f>
        <v>174384</v>
      </c>
      <c r="N105" s="28"/>
      <c r="O105" s="28">
        <f>M105+N105</f>
        <v>174384</v>
      </c>
    </row>
    <row r="106" spans="1:15" s="24" customFormat="1" ht="29.25" customHeight="1">
      <c r="A106" s="44" t="s">
        <v>163</v>
      </c>
      <c r="B106" s="69" t="s">
        <v>162</v>
      </c>
      <c r="C106" s="27"/>
      <c r="D106" s="27"/>
      <c r="E106" s="28"/>
      <c r="F106" s="28"/>
      <c r="G106" s="28"/>
      <c r="H106" s="28"/>
      <c r="I106" s="28"/>
      <c r="J106" s="28"/>
      <c r="K106" s="28"/>
      <c r="L106" s="28"/>
      <c r="M106" s="28"/>
      <c r="N106" s="28">
        <f>10000+11471.04</f>
        <v>21471.040000000001</v>
      </c>
      <c r="O106" s="28">
        <f>M106+N106</f>
        <v>21471.040000000001</v>
      </c>
    </row>
    <row r="107" spans="1:15" ht="25.5">
      <c r="A107" s="44" t="s">
        <v>149</v>
      </c>
      <c r="B107" s="69" t="s">
        <v>126</v>
      </c>
      <c r="C107" s="27"/>
      <c r="D107" s="27"/>
      <c r="E107" s="28"/>
      <c r="F107" s="28"/>
      <c r="G107" s="28"/>
      <c r="H107" s="28"/>
      <c r="I107" s="28">
        <v>0</v>
      </c>
      <c r="J107" s="28">
        <v>22550000</v>
      </c>
      <c r="K107" s="28">
        <f>I107+J107</f>
        <v>22550000</v>
      </c>
      <c r="L107" s="28">
        <v>1600000</v>
      </c>
      <c r="M107" s="28">
        <f>K107+L107</f>
        <v>24150000</v>
      </c>
      <c r="N107" s="28">
        <f>22550000-M107-32439</f>
        <v>-1632439</v>
      </c>
      <c r="O107" s="28">
        <f>M107+N107</f>
        <v>22517561</v>
      </c>
    </row>
    <row r="108" spans="1:15" ht="25.5">
      <c r="A108" s="70" t="s">
        <v>161</v>
      </c>
      <c r="B108" s="45" t="s">
        <v>123</v>
      </c>
      <c r="C108" s="27"/>
      <c r="D108" s="27"/>
      <c r="E108" s="28"/>
      <c r="F108" s="28"/>
      <c r="G108" s="28"/>
      <c r="H108" s="28"/>
      <c r="I108" s="28"/>
      <c r="J108" s="28"/>
      <c r="K108" s="28"/>
      <c r="L108" s="28">
        <v>1716842</v>
      </c>
      <c r="M108" s="28">
        <f t="shared" ref="M108:M109" si="36">K108+L108</f>
        <v>1716842</v>
      </c>
      <c r="N108" s="28">
        <f>2382572-M108</f>
        <v>665730</v>
      </c>
      <c r="O108" s="28">
        <f t="shared" ref="O108:O109" si="37">M108+N108</f>
        <v>2382572</v>
      </c>
    </row>
    <row r="109" spans="1:15" s="24" customFormat="1" ht="24.75" customHeight="1">
      <c r="A109" s="44" t="s">
        <v>142</v>
      </c>
      <c r="B109" s="69" t="s">
        <v>123</v>
      </c>
      <c r="C109" s="27"/>
      <c r="D109" s="27"/>
      <c r="E109" s="28"/>
      <c r="F109" s="28"/>
      <c r="G109" s="28"/>
      <c r="H109" s="28">
        <v>89000</v>
      </c>
      <c r="I109" s="28">
        <f>G109+H109</f>
        <v>89000</v>
      </c>
      <c r="J109" s="28"/>
      <c r="K109" s="28">
        <f>I109+J109</f>
        <v>89000</v>
      </c>
      <c r="L109" s="28"/>
      <c r="M109" s="28">
        <f t="shared" si="36"/>
        <v>89000</v>
      </c>
      <c r="N109" s="28"/>
      <c r="O109" s="28">
        <f t="shared" si="37"/>
        <v>89000</v>
      </c>
    </row>
    <row r="110" spans="1:15" ht="81.75" customHeight="1">
      <c r="A110" s="64" t="s">
        <v>124</v>
      </c>
      <c r="B110" s="71" t="s">
        <v>123</v>
      </c>
      <c r="C110" s="28"/>
      <c r="D110" s="28"/>
      <c r="E110" s="28">
        <f>C110+D110</f>
        <v>0</v>
      </c>
      <c r="F110" s="28">
        <v>5000</v>
      </c>
      <c r="G110" s="28">
        <f>E110+F110</f>
        <v>5000</v>
      </c>
      <c r="H110" s="28"/>
      <c r="I110" s="28">
        <f>G110+H110</f>
        <v>5000</v>
      </c>
      <c r="J110" s="28"/>
      <c r="K110" s="28">
        <f>I110+J110</f>
        <v>5000</v>
      </c>
      <c r="L110" s="28"/>
      <c r="M110" s="28">
        <f>K110+L110</f>
        <v>5000</v>
      </c>
      <c r="N110" s="28"/>
      <c r="O110" s="28">
        <f>M110+N110</f>
        <v>5000</v>
      </c>
    </row>
    <row r="111" spans="1:15" s="24" customFormat="1" ht="24.75" customHeight="1">
      <c r="A111" s="62" t="s">
        <v>65</v>
      </c>
      <c r="B111" s="68" t="s">
        <v>66</v>
      </c>
      <c r="C111" s="23">
        <f t="shared" ref="C111:O111" si="38">SUM(C112:C112)</f>
        <v>265600</v>
      </c>
      <c r="D111" s="23">
        <f t="shared" si="38"/>
        <v>0</v>
      </c>
      <c r="E111" s="23">
        <f t="shared" si="38"/>
        <v>265600</v>
      </c>
      <c r="F111" s="23">
        <f t="shared" si="38"/>
        <v>0</v>
      </c>
      <c r="G111" s="23">
        <f t="shared" si="38"/>
        <v>265600</v>
      </c>
      <c r="H111" s="23">
        <f t="shared" si="38"/>
        <v>0</v>
      </c>
      <c r="I111" s="23">
        <f t="shared" si="38"/>
        <v>265600</v>
      </c>
      <c r="J111" s="23">
        <f t="shared" si="38"/>
        <v>0</v>
      </c>
      <c r="K111" s="23">
        <f t="shared" si="38"/>
        <v>265600</v>
      </c>
      <c r="L111" s="23">
        <f t="shared" si="38"/>
        <v>0</v>
      </c>
      <c r="M111" s="23">
        <f t="shared" si="38"/>
        <v>265600</v>
      </c>
      <c r="N111" s="23">
        <f t="shared" si="38"/>
        <v>0</v>
      </c>
      <c r="O111" s="23">
        <f t="shared" si="38"/>
        <v>265600</v>
      </c>
    </row>
    <row r="112" spans="1:15" ht="40.5" customHeight="1">
      <c r="A112" s="72" t="s">
        <v>68</v>
      </c>
      <c r="B112" s="41" t="s">
        <v>67</v>
      </c>
      <c r="C112" s="28">
        <v>265600</v>
      </c>
      <c r="D112" s="28"/>
      <c r="E112" s="28">
        <f>C112+D112</f>
        <v>265600</v>
      </c>
      <c r="F112" s="28"/>
      <c r="G112" s="28">
        <f>E112+F112</f>
        <v>265600</v>
      </c>
      <c r="H112" s="28"/>
      <c r="I112" s="28">
        <f>G112+H112</f>
        <v>265600</v>
      </c>
      <c r="J112" s="28"/>
      <c r="K112" s="28">
        <f>I112+J112</f>
        <v>265600</v>
      </c>
      <c r="L112" s="28"/>
      <c r="M112" s="28">
        <f>K112+L112</f>
        <v>265600</v>
      </c>
      <c r="N112" s="28"/>
      <c r="O112" s="28">
        <f>M112+N112</f>
        <v>265600</v>
      </c>
    </row>
    <row r="113" spans="1:15" s="24" customFormat="1" ht="24.75" customHeight="1">
      <c r="A113" s="73" t="s">
        <v>98</v>
      </c>
      <c r="B113" s="74" t="s">
        <v>99</v>
      </c>
      <c r="C113" s="23">
        <f t="shared" ref="C113:O113" si="39">C114</f>
        <v>0</v>
      </c>
      <c r="D113" s="23">
        <f t="shared" si="39"/>
        <v>649214</v>
      </c>
      <c r="E113" s="23">
        <f t="shared" si="39"/>
        <v>649214</v>
      </c>
      <c r="F113" s="23">
        <f t="shared" si="39"/>
        <v>3282169</v>
      </c>
      <c r="G113" s="23">
        <f t="shared" si="39"/>
        <v>3931383</v>
      </c>
      <c r="H113" s="23">
        <f t="shared" si="39"/>
        <v>0</v>
      </c>
      <c r="I113" s="23">
        <f t="shared" si="39"/>
        <v>3931383</v>
      </c>
      <c r="J113" s="23">
        <f t="shared" si="39"/>
        <v>0</v>
      </c>
      <c r="K113" s="23">
        <f t="shared" si="39"/>
        <v>3931383</v>
      </c>
      <c r="L113" s="23">
        <f t="shared" si="39"/>
        <v>-1618703.3</v>
      </c>
      <c r="M113" s="23">
        <f t="shared" si="39"/>
        <v>2312679.7000000002</v>
      </c>
      <c r="N113" s="23">
        <f t="shared" si="39"/>
        <v>310700</v>
      </c>
      <c r="O113" s="23">
        <f t="shared" si="39"/>
        <v>2623379.7000000002</v>
      </c>
    </row>
    <row r="114" spans="1:15" ht="26.25" customHeight="1">
      <c r="A114" s="75" t="s">
        <v>100</v>
      </c>
      <c r="B114" s="69" t="s">
        <v>101</v>
      </c>
      <c r="C114" s="27"/>
      <c r="D114" s="76">
        <v>649214</v>
      </c>
      <c r="E114" s="28">
        <f>C114+D114</f>
        <v>649214</v>
      </c>
      <c r="F114" s="76">
        <f>3931383-E114</f>
        <v>3282169</v>
      </c>
      <c r="G114" s="28">
        <f>E114+F114</f>
        <v>3931383</v>
      </c>
      <c r="H114" s="76"/>
      <c r="I114" s="28">
        <f>G114+H114</f>
        <v>3931383</v>
      </c>
      <c r="J114" s="76"/>
      <c r="K114" s="28">
        <f>I114+J114</f>
        <v>3931383</v>
      </c>
      <c r="L114" s="76">
        <v>-1618703.3</v>
      </c>
      <c r="M114" s="28">
        <f>K114+L114</f>
        <v>2312679.7000000002</v>
      </c>
      <c r="N114" s="76">
        <v>310700</v>
      </c>
      <c r="O114" s="28">
        <f>M114+N114</f>
        <v>2623379.7000000002</v>
      </c>
    </row>
    <row r="115" spans="1:15" s="24" customFormat="1" ht="24.75" customHeight="1">
      <c r="A115" s="73" t="s">
        <v>102</v>
      </c>
      <c r="B115" s="74" t="s">
        <v>103</v>
      </c>
      <c r="C115" s="23">
        <f t="shared" ref="C115:O115" si="40">C116</f>
        <v>0</v>
      </c>
      <c r="D115" s="23">
        <f t="shared" si="40"/>
        <v>1821905.32</v>
      </c>
      <c r="E115" s="23">
        <f t="shared" si="40"/>
        <v>1821905.32</v>
      </c>
      <c r="F115" s="23">
        <f t="shared" si="40"/>
        <v>-322142.74</v>
      </c>
      <c r="G115" s="23">
        <f t="shared" si="40"/>
        <v>1499762.58</v>
      </c>
      <c r="H115" s="23">
        <f t="shared" si="40"/>
        <v>-133228</v>
      </c>
      <c r="I115" s="23">
        <f t="shared" si="40"/>
        <v>1366534.58</v>
      </c>
      <c r="J115" s="23">
        <f t="shared" si="40"/>
        <v>1232358.6499999999</v>
      </c>
      <c r="K115" s="23">
        <f t="shared" si="40"/>
        <v>2598893.23</v>
      </c>
      <c r="L115" s="23">
        <f t="shared" si="40"/>
        <v>616165.35</v>
      </c>
      <c r="M115" s="23">
        <f t="shared" si="40"/>
        <v>3215058.58</v>
      </c>
      <c r="N115" s="23">
        <f t="shared" si="40"/>
        <v>0</v>
      </c>
      <c r="O115" s="23">
        <f t="shared" si="40"/>
        <v>3215058.58</v>
      </c>
    </row>
    <row r="116" spans="1:15" ht="51.75">
      <c r="A116" s="75" t="s">
        <v>104</v>
      </c>
      <c r="B116" s="69" t="s">
        <v>105</v>
      </c>
      <c r="C116" s="27"/>
      <c r="D116" s="28">
        <v>1821905.32</v>
      </c>
      <c r="E116" s="28">
        <f>C116+D116</f>
        <v>1821905.32</v>
      </c>
      <c r="F116" s="28">
        <f>1499762.58-E116</f>
        <v>-322142.74</v>
      </c>
      <c r="G116" s="28">
        <f>E116+F116</f>
        <v>1499762.58</v>
      </c>
      <c r="H116" s="28">
        <f>1366534.58-G116</f>
        <v>-133228</v>
      </c>
      <c r="I116" s="28">
        <f>G116+H116</f>
        <v>1366534.58</v>
      </c>
      <c r="J116" s="28">
        <f>K116-I116</f>
        <v>1232358.6499999999</v>
      </c>
      <c r="K116" s="28">
        <v>2598893.23</v>
      </c>
      <c r="L116" s="28">
        <v>616165.35</v>
      </c>
      <c r="M116" s="28">
        <f>K116+L116</f>
        <v>3215058.58</v>
      </c>
      <c r="N116" s="28"/>
      <c r="O116" s="28">
        <f>M116+N116</f>
        <v>3215058.58</v>
      </c>
    </row>
    <row r="117" spans="1:15" ht="14.25">
      <c r="A117" s="73" t="s">
        <v>106</v>
      </c>
      <c r="B117" s="74" t="s">
        <v>107</v>
      </c>
      <c r="C117" s="23">
        <f t="shared" ref="C117:O117" si="41">C118</f>
        <v>0</v>
      </c>
      <c r="D117" s="23">
        <f t="shared" si="41"/>
        <v>-2251707.85</v>
      </c>
      <c r="E117" s="23">
        <f t="shared" si="41"/>
        <v>-2251707.85</v>
      </c>
      <c r="F117" s="23">
        <f t="shared" si="41"/>
        <v>448990.15000000014</v>
      </c>
      <c r="G117" s="23">
        <f t="shared" si="41"/>
        <v>-1700377.7</v>
      </c>
      <c r="H117" s="23">
        <f t="shared" si="41"/>
        <v>-12</v>
      </c>
      <c r="I117" s="23">
        <f t="shared" si="41"/>
        <v>-1700389.7</v>
      </c>
      <c r="J117" s="23">
        <f t="shared" si="41"/>
        <v>-1232358.6500000001</v>
      </c>
      <c r="K117" s="23">
        <f t="shared" si="41"/>
        <v>-2932748.35</v>
      </c>
      <c r="L117" s="23">
        <f t="shared" si="41"/>
        <v>-612949.35</v>
      </c>
      <c r="M117" s="23">
        <f t="shared" si="41"/>
        <v>-3545697.7</v>
      </c>
      <c r="N117" s="23">
        <f t="shared" si="41"/>
        <v>-3216</v>
      </c>
      <c r="O117" s="23">
        <f t="shared" si="41"/>
        <v>-3548913.7</v>
      </c>
    </row>
    <row r="118" spans="1:15" ht="39">
      <c r="A118" s="75" t="s">
        <v>108</v>
      </c>
      <c r="B118" s="69" t="s">
        <v>109</v>
      </c>
      <c r="C118" s="27"/>
      <c r="D118" s="28">
        <v>-2251707.85</v>
      </c>
      <c r="E118" s="28">
        <f>C118+D118</f>
        <v>-2251707.85</v>
      </c>
      <c r="F118" s="28">
        <f>-1802717.7-E118</f>
        <v>448990.15000000014</v>
      </c>
      <c r="G118" s="28">
        <f>E118+F118+102340</f>
        <v>-1700377.7</v>
      </c>
      <c r="H118" s="28">
        <f>-1700389.7-G118</f>
        <v>-12</v>
      </c>
      <c r="I118" s="28">
        <f>G118+H118</f>
        <v>-1700389.7</v>
      </c>
      <c r="J118" s="28">
        <f>K118-I118</f>
        <v>-1232358.6500000001</v>
      </c>
      <c r="K118" s="28">
        <v>-2932748.35</v>
      </c>
      <c r="L118" s="28">
        <v>-612949.35</v>
      </c>
      <c r="M118" s="28">
        <f>K118+L118</f>
        <v>-3545697.7</v>
      </c>
      <c r="N118" s="28">
        <f>-3548913.7-M118</f>
        <v>-3216</v>
      </c>
      <c r="O118" s="28">
        <f>M118+N118</f>
        <v>-3548913.7</v>
      </c>
    </row>
    <row r="119" spans="1:15" ht="14.25">
      <c r="A119" s="78" t="s">
        <v>110</v>
      </c>
      <c r="B119" s="13"/>
      <c r="C119" s="23">
        <f t="shared" ref="C119:I119" si="42">C49+C26</f>
        <v>817776645</v>
      </c>
      <c r="D119" s="23">
        <f t="shared" si="42"/>
        <v>8046271.4700000007</v>
      </c>
      <c r="E119" s="23">
        <f t="shared" si="42"/>
        <v>825822916.47000003</v>
      </c>
      <c r="F119" s="23">
        <f t="shared" si="42"/>
        <v>132987411.42000002</v>
      </c>
      <c r="G119" s="23">
        <f t="shared" si="42"/>
        <v>958912667.8900001</v>
      </c>
      <c r="H119" s="23">
        <f t="shared" si="42"/>
        <v>13422551</v>
      </c>
      <c r="I119" s="23">
        <f t="shared" si="42"/>
        <v>972335218.8900001</v>
      </c>
      <c r="J119" s="23">
        <f t="shared" ref="J119:O119" si="43">J49+J26</f>
        <v>29150237</v>
      </c>
      <c r="K119" s="23">
        <f t="shared" si="43"/>
        <v>1001485455.8900001</v>
      </c>
      <c r="L119" s="23">
        <f t="shared" si="43"/>
        <v>300631184.56</v>
      </c>
      <c r="M119" s="23">
        <f t="shared" si="43"/>
        <v>1302116640.4499998</v>
      </c>
      <c r="N119" s="23">
        <f t="shared" si="43"/>
        <v>9659412.9699999988</v>
      </c>
      <c r="O119" s="23">
        <f t="shared" si="43"/>
        <v>1311776053.4199998</v>
      </c>
    </row>
    <row r="120" spans="1:15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61"/>
      <c r="O120" s="61"/>
    </row>
    <row r="121" spans="1:15"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61"/>
      <c r="O121" s="61"/>
    </row>
    <row r="122" spans="1:15"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61"/>
      <c r="O122" s="61"/>
    </row>
    <row r="123" spans="1:15"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61"/>
      <c r="O123" s="61"/>
    </row>
    <row r="124" spans="1:15"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61"/>
      <c r="O124" s="61"/>
    </row>
    <row r="125" spans="1:15"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61"/>
      <c r="O125" s="61"/>
    </row>
    <row r="126" spans="1:15"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61"/>
      <c r="O126" s="61"/>
    </row>
    <row r="127" spans="1:15"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</row>
    <row r="128" spans="1:15"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</row>
  </sheetData>
  <mergeCells count="9">
    <mergeCell ref="B2:C2"/>
    <mergeCell ref="N2:O2"/>
    <mergeCell ref="A22:O23"/>
    <mergeCell ref="N5:O5"/>
    <mergeCell ref="N14:O14"/>
    <mergeCell ref="N8:O8"/>
    <mergeCell ref="N11:O11"/>
    <mergeCell ref="N17:O17"/>
    <mergeCell ref="N20:O20"/>
  </mergeCells>
  <phoneticPr fontId="30" type="noConversion"/>
  <pageMargins left="0.55118110236220474" right="0.19685039370078741" top="0.43307086614173229" bottom="0.19685039370078741" header="0.43307086614173229" footer="0"/>
  <pageSetup paperSize="9" scale="9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125"/>
  <sheetViews>
    <sheetView topLeftCell="A16" workbookViewId="0">
      <pane xSplit="1" ySplit="3" topLeftCell="B64" activePane="bottomRight" state="frozen"/>
      <selection activeCell="A16" sqref="A16"/>
      <selection pane="topRight" activeCell="B16" sqref="B16"/>
      <selection pane="bottomLeft" activeCell="A19" sqref="A19"/>
      <selection pane="bottomRight" activeCell="A71" sqref="A71"/>
    </sheetView>
  </sheetViews>
  <sheetFormatPr defaultColWidth="8" defaultRowHeight="15"/>
  <cols>
    <col min="1" max="1" width="51.5703125" style="1" customWidth="1"/>
    <col min="2" max="2" width="19.5703125" style="2" customWidth="1"/>
    <col min="3" max="3" width="17" style="80" hidden="1" customWidth="1"/>
    <col min="4" max="4" width="17.7109375" style="80" hidden="1" customWidth="1"/>
    <col min="5" max="8" width="15.28515625" style="80" hidden="1" customWidth="1"/>
    <col min="9" max="9" width="19.28515625" style="80" hidden="1" customWidth="1"/>
    <col min="10" max="10" width="15.28515625" style="80" hidden="1" customWidth="1"/>
    <col min="11" max="11" width="17.5703125" style="80" hidden="1" customWidth="1"/>
    <col min="12" max="12" width="16.7109375" style="80" hidden="1" customWidth="1"/>
    <col min="13" max="13" width="17.7109375" style="80" customWidth="1"/>
    <col min="14" max="14" width="15" style="80" customWidth="1"/>
    <col min="15" max="15" width="16.85546875" style="80" customWidth="1"/>
    <col min="16" max="16" width="15.85546875" style="1" customWidth="1"/>
    <col min="17" max="17" width="11.85546875" style="1" bestFit="1" customWidth="1"/>
    <col min="18" max="16384" width="8" style="1"/>
  </cols>
  <sheetData>
    <row r="1" spans="1:15" ht="15" customHeight="1">
      <c r="C1" s="3"/>
      <c r="D1" s="3"/>
      <c r="E1" s="3"/>
      <c r="F1" s="3"/>
      <c r="G1" s="3"/>
      <c r="H1" s="3"/>
      <c r="I1" s="3"/>
      <c r="J1" s="3"/>
      <c r="K1" s="4" t="s">
        <v>111</v>
      </c>
      <c r="L1" s="3"/>
      <c r="M1" s="4" t="s">
        <v>111</v>
      </c>
      <c r="N1" s="3"/>
      <c r="O1" s="81" t="s">
        <v>111</v>
      </c>
    </row>
    <row r="2" spans="1:15" ht="15" customHeight="1">
      <c r="C2" s="3"/>
      <c r="D2" s="3"/>
      <c r="E2" s="3"/>
      <c r="F2" s="3"/>
      <c r="G2" s="3"/>
      <c r="H2" s="3"/>
      <c r="I2" s="3"/>
      <c r="J2" s="3"/>
      <c r="K2" s="4" t="s">
        <v>70</v>
      </c>
      <c r="L2" s="3"/>
      <c r="M2" s="4" t="s">
        <v>70</v>
      </c>
      <c r="N2" s="3"/>
      <c r="O2" s="81" t="s">
        <v>70</v>
      </c>
    </row>
    <row r="3" spans="1:15" ht="15" customHeight="1">
      <c r="C3" s="5"/>
      <c r="D3" s="5"/>
      <c r="E3" s="5"/>
      <c r="F3" s="5"/>
      <c r="G3" s="5"/>
      <c r="H3" s="5"/>
      <c r="I3" s="5"/>
      <c r="J3" s="5"/>
      <c r="K3" s="6" t="s">
        <v>143</v>
      </c>
      <c r="L3" s="5"/>
      <c r="M3" s="6" t="s">
        <v>143</v>
      </c>
      <c r="N3" s="5"/>
      <c r="O3" s="6" t="s">
        <v>143</v>
      </c>
    </row>
    <row r="4" spans="1:15" ht="15" customHeight="1">
      <c r="C4" s="3"/>
      <c r="D4" s="3"/>
      <c r="E4" s="3"/>
      <c r="F4" s="3"/>
      <c r="G4" s="3"/>
      <c r="H4" s="3"/>
      <c r="I4" s="3"/>
      <c r="J4" s="3"/>
      <c r="K4" s="4" t="s">
        <v>111</v>
      </c>
      <c r="L4" s="3"/>
      <c r="M4" s="4" t="s">
        <v>111</v>
      </c>
      <c r="N4" s="3"/>
      <c r="O4" s="81" t="s">
        <v>111</v>
      </c>
    </row>
    <row r="5" spans="1:15" ht="15" customHeight="1">
      <c r="C5" s="3"/>
      <c r="D5" s="3"/>
      <c r="E5" s="3"/>
      <c r="F5" s="3"/>
      <c r="G5" s="3"/>
      <c r="H5" s="3"/>
      <c r="I5" s="3"/>
      <c r="J5" s="3"/>
      <c r="K5" s="4" t="s">
        <v>70</v>
      </c>
      <c r="L5" s="3"/>
      <c r="M5" s="4" t="s">
        <v>70</v>
      </c>
      <c r="N5" s="3"/>
      <c r="O5" s="81" t="s">
        <v>70</v>
      </c>
    </row>
    <row r="6" spans="1:15" ht="15" customHeight="1">
      <c r="C6" s="5"/>
      <c r="D6" s="5"/>
      <c r="E6" s="5"/>
      <c r="F6" s="5"/>
      <c r="G6" s="5"/>
      <c r="H6" s="5"/>
      <c r="I6" s="5"/>
      <c r="J6" s="5"/>
      <c r="K6" s="6" t="s">
        <v>130</v>
      </c>
      <c r="L6" s="5"/>
      <c r="M6" s="6" t="s">
        <v>130</v>
      </c>
      <c r="N6" s="5"/>
      <c r="O6" s="6" t="s">
        <v>130</v>
      </c>
    </row>
    <row r="7" spans="1:15" ht="15" customHeight="1">
      <c r="C7" s="3"/>
      <c r="D7" s="3"/>
      <c r="E7" s="3"/>
      <c r="F7" s="3"/>
      <c r="G7" s="3"/>
      <c r="H7" s="3"/>
      <c r="I7" s="3"/>
      <c r="J7" s="3"/>
      <c r="K7" s="4" t="s">
        <v>128</v>
      </c>
      <c r="L7" s="3"/>
      <c r="M7" s="4" t="s">
        <v>128</v>
      </c>
      <c r="N7" s="3"/>
      <c r="O7" s="81" t="s">
        <v>128</v>
      </c>
    </row>
    <row r="8" spans="1:15" ht="15" customHeight="1">
      <c r="C8" s="3"/>
      <c r="D8" s="3"/>
      <c r="E8" s="3"/>
      <c r="F8" s="3"/>
      <c r="G8" s="3"/>
      <c r="H8" s="3"/>
      <c r="I8" s="3"/>
      <c r="J8" s="3"/>
      <c r="K8" s="4" t="s">
        <v>70</v>
      </c>
      <c r="L8" s="3"/>
      <c r="M8" s="4" t="s">
        <v>70</v>
      </c>
      <c r="N8" s="3"/>
      <c r="O8" s="81" t="s">
        <v>70</v>
      </c>
    </row>
    <row r="9" spans="1:15" ht="15" customHeight="1">
      <c r="C9" s="5"/>
      <c r="D9" s="5"/>
      <c r="E9" s="5"/>
      <c r="F9" s="5"/>
      <c r="G9" s="5"/>
      <c r="H9" s="5"/>
      <c r="I9" s="5"/>
      <c r="J9" s="5"/>
      <c r="K9" s="6" t="s">
        <v>131</v>
      </c>
      <c r="L9" s="5"/>
      <c r="M9" s="6" t="s">
        <v>131</v>
      </c>
      <c r="N9" s="5"/>
      <c r="O9" s="6" t="s">
        <v>131</v>
      </c>
    </row>
    <row r="10" spans="1:15" s="7" customFormat="1" ht="14.25" customHeight="1">
      <c r="C10" s="3"/>
      <c r="D10" s="3"/>
      <c r="E10" s="3"/>
      <c r="F10" s="3"/>
      <c r="G10" s="3"/>
      <c r="H10" s="3"/>
      <c r="I10" s="3"/>
      <c r="J10" s="3"/>
      <c r="K10" s="4" t="s">
        <v>128</v>
      </c>
      <c r="L10" s="3"/>
      <c r="M10" s="4" t="s">
        <v>128</v>
      </c>
      <c r="N10" s="3"/>
      <c r="O10" s="81" t="s">
        <v>128</v>
      </c>
    </row>
    <row r="11" spans="1:15" s="7" customFormat="1" ht="14.25" customHeight="1">
      <c r="C11" s="3"/>
      <c r="D11" s="3"/>
      <c r="E11" s="3"/>
      <c r="F11" s="3"/>
      <c r="G11" s="3"/>
      <c r="H11" s="3"/>
      <c r="I11" s="3"/>
      <c r="J11" s="3"/>
      <c r="K11" s="4" t="s">
        <v>70</v>
      </c>
      <c r="L11" s="3"/>
      <c r="M11" s="4" t="s">
        <v>70</v>
      </c>
      <c r="N11" s="3"/>
      <c r="O11" s="81" t="s">
        <v>70</v>
      </c>
    </row>
    <row r="12" spans="1:15" s="7" customFormat="1" ht="14.25" customHeight="1">
      <c r="C12" s="5"/>
      <c r="D12" s="5"/>
      <c r="E12" s="5"/>
      <c r="F12" s="5"/>
      <c r="G12" s="5"/>
      <c r="H12" s="5"/>
      <c r="I12" s="5"/>
      <c r="J12" s="5"/>
      <c r="K12" s="6" t="s">
        <v>127</v>
      </c>
      <c r="L12" s="5"/>
      <c r="M12" s="6" t="s">
        <v>127</v>
      </c>
      <c r="N12" s="5"/>
      <c r="O12" s="6" t="s">
        <v>127</v>
      </c>
    </row>
    <row r="13" spans="1:15" s="7" customFormat="1" ht="14.25" customHeight="1">
      <c r="C13" s="3"/>
      <c r="D13" s="3"/>
      <c r="E13" s="3"/>
      <c r="F13" s="3"/>
      <c r="G13" s="3"/>
      <c r="H13" s="3"/>
      <c r="I13" s="3"/>
      <c r="J13" s="3"/>
      <c r="K13" s="4" t="s">
        <v>69</v>
      </c>
      <c r="L13" s="3"/>
      <c r="M13" s="4" t="s">
        <v>69</v>
      </c>
      <c r="N13" s="3"/>
      <c r="O13" s="81" t="s">
        <v>69</v>
      </c>
    </row>
    <row r="14" spans="1:15" s="7" customFormat="1" ht="14.25" customHeight="1">
      <c r="C14" s="3"/>
      <c r="D14" s="3"/>
      <c r="E14" s="3"/>
      <c r="F14" s="3"/>
      <c r="G14" s="3"/>
      <c r="H14" s="3"/>
      <c r="I14" s="3"/>
      <c r="J14" s="3"/>
      <c r="K14" s="4" t="s">
        <v>70</v>
      </c>
      <c r="L14" s="3"/>
      <c r="M14" s="4" t="s">
        <v>70</v>
      </c>
      <c r="N14" s="3"/>
      <c r="O14" s="81" t="s">
        <v>70</v>
      </c>
    </row>
    <row r="15" spans="1:15" s="7" customFormat="1" ht="14.25" customHeight="1">
      <c r="C15" s="5"/>
      <c r="D15" s="5"/>
      <c r="E15" s="5"/>
      <c r="F15" s="5"/>
      <c r="G15" s="5"/>
      <c r="H15" s="5"/>
      <c r="I15" s="5"/>
      <c r="J15" s="5"/>
      <c r="K15" s="6" t="s">
        <v>112</v>
      </c>
      <c r="L15" s="5"/>
      <c r="M15" s="6" t="s">
        <v>112</v>
      </c>
      <c r="N15" s="5"/>
      <c r="O15" s="6" t="s">
        <v>112</v>
      </c>
    </row>
    <row r="16" spans="1:15" s="7" customFormat="1" ht="12.75" customHeight="1">
      <c r="A16" s="8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2.25" customHeight="1">
      <c r="A17" s="90" t="s">
        <v>113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</row>
    <row r="18" spans="1:15" s="14" customFormat="1" ht="48" customHeight="1">
      <c r="A18" s="12" t="s">
        <v>0</v>
      </c>
      <c r="B18" s="12" t="s">
        <v>1</v>
      </c>
      <c r="C18" s="13" t="s">
        <v>97</v>
      </c>
      <c r="D18" s="13" t="s">
        <v>96</v>
      </c>
      <c r="E18" s="13" t="s">
        <v>97</v>
      </c>
      <c r="F18" s="13" t="s">
        <v>96</v>
      </c>
      <c r="G18" s="13" t="s">
        <v>97</v>
      </c>
      <c r="H18" s="13" t="s">
        <v>96</v>
      </c>
      <c r="I18" s="13" t="s">
        <v>97</v>
      </c>
      <c r="J18" s="13" t="s">
        <v>96</v>
      </c>
      <c r="K18" s="13" t="s">
        <v>97</v>
      </c>
      <c r="L18" s="13" t="s">
        <v>96</v>
      </c>
      <c r="M18" s="13" t="s">
        <v>97</v>
      </c>
      <c r="N18" s="13" t="s">
        <v>96</v>
      </c>
      <c r="O18" s="13" t="s">
        <v>97</v>
      </c>
    </row>
    <row r="19" spans="1:15" s="19" customFormat="1" ht="10.5" customHeight="1">
      <c r="A19" s="15">
        <v>1</v>
      </c>
      <c r="B19" s="16">
        <v>2</v>
      </c>
      <c r="C19" s="17">
        <v>3</v>
      </c>
      <c r="D19" s="18"/>
      <c r="E19" s="17">
        <v>3</v>
      </c>
      <c r="F19" s="17">
        <v>4</v>
      </c>
      <c r="G19" s="17">
        <v>5</v>
      </c>
      <c r="H19" s="17">
        <v>4</v>
      </c>
      <c r="I19" s="17">
        <v>5</v>
      </c>
      <c r="J19" s="17">
        <v>4</v>
      </c>
      <c r="K19" s="17">
        <v>5</v>
      </c>
      <c r="L19" s="17">
        <v>4</v>
      </c>
      <c r="M19" s="17">
        <v>5</v>
      </c>
      <c r="N19" s="17">
        <v>4</v>
      </c>
      <c r="O19" s="17">
        <v>5</v>
      </c>
    </row>
    <row r="20" spans="1:15" s="24" customFormat="1" ht="24.75" customHeight="1">
      <c r="A20" s="20" t="s">
        <v>2</v>
      </c>
      <c r="B20" s="21" t="s">
        <v>3</v>
      </c>
      <c r="C20" s="22">
        <f t="shared" ref="C20:I20" si="0">C21+C23+C25+C29+C32+C35+C37+C39+C42</f>
        <v>126190745</v>
      </c>
      <c r="D20" s="22">
        <f t="shared" si="0"/>
        <v>249160</v>
      </c>
      <c r="E20" s="22">
        <f t="shared" si="0"/>
        <v>126439905</v>
      </c>
      <c r="F20" s="23">
        <f t="shared" si="0"/>
        <v>50822.81</v>
      </c>
      <c r="G20" s="22">
        <f t="shared" si="0"/>
        <v>126490727.81</v>
      </c>
      <c r="H20" s="23">
        <f t="shared" si="0"/>
        <v>0</v>
      </c>
      <c r="I20" s="22">
        <f t="shared" si="0"/>
        <v>126490727.81</v>
      </c>
      <c r="J20" s="23">
        <f t="shared" ref="J20:O20" si="1">J21+J23+J25+J29+J32+J35+J37+J39+J42</f>
        <v>141500</v>
      </c>
      <c r="K20" s="22">
        <f t="shared" si="1"/>
        <v>126632227.81</v>
      </c>
      <c r="L20" s="23">
        <f t="shared" si="1"/>
        <v>0</v>
      </c>
      <c r="M20" s="22">
        <f t="shared" si="1"/>
        <v>126632227.81</v>
      </c>
      <c r="N20" s="23">
        <f t="shared" si="1"/>
        <v>220605.93</v>
      </c>
      <c r="O20" s="23">
        <f t="shared" si="1"/>
        <v>126852833.74000001</v>
      </c>
    </row>
    <row r="21" spans="1:15" ht="18" customHeight="1">
      <c r="A21" s="25" t="s">
        <v>4</v>
      </c>
      <c r="B21" s="26" t="s">
        <v>5</v>
      </c>
      <c r="C21" s="27">
        <f t="shared" ref="C21:O21" si="2">C22</f>
        <v>75160596</v>
      </c>
      <c r="D21" s="27">
        <f t="shared" si="2"/>
        <v>0</v>
      </c>
      <c r="E21" s="27">
        <f t="shared" si="2"/>
        <v>75160596</v>
      </c>
      <c r="F21" s="27">
        <f t="shared" si="2"/>
        <v>0</v>
      </c>
      <c r="G21" s="27">
        <f t="shared" si="2"/>
        <v>75160596</v>
      </c>
      <c r="H21" s="27">
        <f t="shared" si="2"/>
        <v>0</v>
      </c>
      <c r="I21" s="27">
        <f t="shared" si="2"/>
        <v>75160596</v>
      </c>
      <c r="J21" s="27">
        <f t="shared" si="2"/>
        <v>0</v>
      </c>
      <c r="K21" s="27">
        <f t="shared" si="2"/>
        <v>75160596</v>
      </c>
      <c r="L21" s="27">
        <f t="shared" si="2"/>
        <v>0</v>
      </c>
      <c r="M21" s="27">
        <f t="shared" si="2"/>
        <v>75160596</v>
      </c>
      <c r="N21" s="27">
        <f t="shared" si="2"/>
        <v>0</v>
      </c>
      <c r="O21" s="27">
        <f t="shared" si="2"/>
        <v>75160596</v>
      </c>
    </row>
    <row r="22" spans="1:15">
      <c r="A22" s="25" t="s">
        <v>6</v>
      </c>
      <c r="B22" s="26" t="s">
        <v>7</v>
      </c>
      <c r="C22" s="28">
        <v>75160596</v>
      </c>
      <c r="D22" s="28"/>
      <c r="E22" s="28">
        <f>C22+D22</f>
        <v>75160596</v>
      </c>
      <c r="F22" s="28"/>
      <c r="G22" s="28">
        <f>E22+F22</f>
        <v>75160596</v>
      </c>
      <c r="H22" s="28"/>
      <c r="I22" s="28">
        <f>G22+H22</f>
        <v>75160596</v>
      </c>
      <c r="J22" s="28"/>
      <c r="K22" s="28">
        <f>I22+J22</f>
        <v>75160596</v>
      </c>
      <c r="L22" s="28"/>
      <c r="M22" s="28">
        <f>K22+L22</f>
        <v>75160596</v>
      </c>
      <c r="N22" s="28"/>
      <c r="O22" s="28">
        <f>M22+N22</f>
        <v>75160596</v>
      </c>
    </row>
    <row r="23" spans="1:15" ht="24.75" customHeight="1">
      <c r="A23" s="29" t="s">
        <v>71</v>
      </c>
      <c r="B23" s="26" t="s">
        <v>72</v>
      </c>
      <c r="C23" s="27">
        <f t="shared" ref="C23:O23" si="3">C24</f>
        <v>9723120</v>
      </c>
      <c r="D23" s="27">
        <f t="shared" si="3"/>
        <v>0</v>
      </c>
      <c r="E23" s="27">
        <f t="shared" si="3"/>
        <v>9723120</v>
      </c>
      <c r="F23" s="27">
        <f t="shared" si="3"/>
        <v>0</v>
      </c>
      <c r="G23" s="27">
        <f t="shared" si="3"/>
        <v>9723120</v>
      </c>
      <c r="H23" s="27">
        <f t="shared" si="3"/>
        <v>0</v>
      </c>
      <c r="I23" s="27">
        <f t="shared" si="3"/>
        <v>9723120</v>
      </c>
      <c r="J23" s="27">
        <f t="shared" si="3"/>
        <v>0</v>
      </c>
      <c r="K23" s="27">
        <f t="shared" si="3"/>
        <v>9723120</v>
      </c>
      <c r="L23" s="27">
        <f t="shared" si="3"/>
        <v>0</v>
      </c>
      <c r="M23" s="27">
        <f t="shared" si="3"/>
        <v>9723120</v>
      </c>
      <c r="N23" s="27">
        <f t="shared" si="3"/>
        <v>0</v>
      </c>
      <c r="O23" s="27">
        <f t="shared" si="3"/>
        <v>9723120</v>
      </c>
    </row>
    <row r="24" spans="1:15" ht="27" customHeight="1">
      <c r="A24" s="30" t="s">
        <v>73</v>
      </c>
      <c r="B24" s="26" t="s">
        <v>74</v>
      </c>
      <c r="C24" s="28">
        <v>9723120</v>
      </c>
      <c r="D24" s="28"/>
      <c r="E24" s="28">
        <f>C24+D24</f>
        <v>9723120</v>
      </c>
      <c r="F24" s="28"/>
      <c r="G24" s="28">
        <f>E24+F24</f>
        <v>9723120</v>
      </c>
      <c r="H24" s="28"/>
      <c r="I24" s="28">
        <f>G24+H24</f>
        <v>9723120</v>
      </c>
      <c r="J24" s="28"/>
      <c r="K24" s="28">
        <f>I24+J24</f>
        <v>9723120</v>
      </c>
      <c r="L24" s="28"/>
      <c r="M24" s="28">
        <f>K24+L24</f>
        <v>9723120</v>
      </c>
      <c r="N24" s="28"/>
      <c r="O24" s="28">
        <f>M24+N24</f>
        <v>9723120</v>
      </c>
    </row>
    <row r="25" spans="1:15" ht="18" customHeight="1">
      <c r="A25" s="25" t="s">
        <v>8</v>
      </c>
      <c r="B25" s="26" t="s">
        <v>9</v>
      </c>
      <c r="C25" s="27">
        <f t="shared" ref="C25:I25" si="4">SUM(C26:C28)</f>
        <v>24273493</v>
      </c>
      <c r="D25" s="27">
        <f t="shared" si="4"/>
        <v>0</v>
      </c>
      <c r="E25" s="27">
        <f t="shared" si="4"/>
        <v>24273493</v>
      </c>
      <c r="F25" s="27">
        <f t="shared" si="4"/>
        <v>0</v>
      </c>
      <c r="G25" s="27">
        <f t="shared" si="4"/>
        <v>24273493</v>
      </c>
      <c r="H25" s="27">
        <f t="shared" si="4"/>
        <v>0</v>
      </c>
      <c r="I25" s="27">
        <f t="shared" si="4"/>
        <v>24273493</v>
      </c>
      <c r="J25" s="27">
        <f t="shared" ref="J25:O25" si="5">SUM(J26:J28)</f>
        <v>0</v>
      </c>
      <c r="K25" s="27">
        <f t="shared" si="5"/>
        <v>24273493</v>
      </c>
      <c r="L25" s="27">
        <f t="shared" si="5"/>
        <v>0</v>
      </c>
      <c r="M25" s="27">
        <f t="shared" si="5"/>
        <v>24273493</v>
      </c>
      <c r="N25" s="27">
        <f t="shared" si="5"/>
        <v>0</v>
      </c>
      <c r="O25" s="27">
        <f t="shared" si="5"/>
        <v>24273493</v>
      </c>
    </row>
    <row r="26" spans="1:15" ht="12.75" customHeight="1">
      <c r="A26" s="31" t="s">
        <v>10</v>
      </c>
      <c r="B26" s="32" t="s">
        <v>11</v>
      </c>
      <c r="C26" s="28">
        <v>25000</v>
      </c>
      <c r="D26" s="28"/>
      <c r="E26" s="28">
        <f>C26+D26</f>
        <v>25000</v>
      </c>
      <c r="F26" s="28"/>
      <c r="G26" s="28">
        <f>E26+F26</f>
        <v>25000</v>
      </c>
      <c r="H26" s="28"/>
      <c r="I26" s="28">
        <f>G26+H26</f>
        <v>25000</v>
      </c>
      <c r="J26" s="28"/>
      <c r="K26" s="28">
        <f>I26+J26</f>
        <v>25000</v>
      </c>
      <c r="L26" s="28"/>
      <c r="M26" s="28">
        <f>K26+L26</f>
        <v>25000</v>
      </c>
      <c r="N26" s="28"/>
      <c r="O26" s="28">
        <f>M26+N26</f>
        <v>25000</v>
      </c>
    </row>
    <row r="27" spans="1:15" ht="13.5" customHeight="1">
      <c r="A27" s="31" t="s">
        <v>12</v>
      </c>
      <c r="B27" s="32" t="s">
        <v>13</v>
      </c>
      <c r="C27" s="28">
        <v>24242000</v>
      </c>
      <c r="D27" s="28"/>
      <c r="E27" s="28">
        <f>C27+D27</f>
        <v>24242000</v>
      </c>
      <c r="F27" s="28"/>
      <c r="G27" s="28">
        <f>E27+F27</f>
        <v>24242000</v>
      </c>
      <c r="H27" s="28"/>
      <c r="I27" s="28">
        <f>G27+H27</f>
        <v>24242000</v>
      </c>
      <c r="J27" s="28"/>
      <c r="K27" s="28">
        <f>I27+J27</f>
        <v>24242000</v>
      </c>
      <c r="L27" s="28"/>
      <c r="M27" s="28">
        <f>K27+L27</f>
        <v>24242000</v>
      </c>
      <c r="N27" s="28"/>
      <c r="O27" s="28">
        <f>M27+N27</f>
        <v>24242000</v>
      </c>
    </row>
    <row r="28" spans="1:15">
      <c r="A28" s="31" t="s">
        <v>14</v>
      </c>
      <c r="B28" s="32" t="s">
        <v>15</v>
      </c>
      <c r="C28" s="28">
        <v>6493</v>
      </c>
      <c r="D28" s="28"/>
      <c r="E28" s="28">
        <f>C28+D28</f>
        <v>6493</v>
      </c>
      <c r="F28" s="28"/>
      <c r="G28" s="28">
        <f>E28+F28</f>
        <v>6493</v>
      </c>
      <c r="H28" s="28"/>
      <c r="I28" s="28">
        <f>G28+H28</f>
        <v>6493</v>
      </c>
      <c r="J28" s="28"/>
      <c r="K28" s="28">
        <f>I28+J28</f>
        <v>6493</v>
      </c>
      <c r="L28" s="28"/>
      <c r="M28" s="28">
        <f>K28+L28</f>
        <v>6493</v>
      </c>
      <c r="N28" s="28"/>
      <c r="O28" s="28">
        <f>M28+N28</f>
        <v>6493</v>
      </c>
    </row>
    <row r="29" spans="1:15" ht="18" customHeight="1">
      <c r="A29" s="25" t="s">
        <v>16</v>
      </c>
      <c r="B29" s="26" t="s">
        <v>17</v>
      </c>
      <c r="C29" s="27">
        <f t="shared" ref="C29:I29" si="6">C30+C31</f>
        <v>2728036</v>
      </c>
      <c r="D29" s="27">
        <f t="shared" si="6"/>
        <v>0</v>
      </c>
      <c r="E29" s="27">
        <f t="shared" si="6"/>
        <v>2728036</v>
      </c>
      <c r="F29" s="27">
        <f t="shared" si="6"/>
        <v>0</v>
      </c>
      <c r="G29" s="27">
        <f t="shared" si="6"/>
        <v>2728036</v>
      </c>
      <c r="H29" s="27">
        <f t="shared" si="6"/>
        <v>0</v>
      </c>
      <c r="I29" s="27">
        <f t="shared" si="6"/>
        <v>2728036</v>
      </c>
      <c r="J29" s="27">
        <f t="shared" ref="J29:O29" si="7">J30+J31</f>
        <v>0</v>
      </c>
      <c r="K29" s="27">
        <f t="shared" si="7"/>
        <v>2728036</v>
      </c>
      <c r="L29" s="27">
        <f t="shared" si="7"/>
        <v>0</v>
      </c>
      <c r="M29" s="27">
        <f t="shared" si="7"/>
        <v>2728036</v>
      </c>
      <c r="N29" s="27">
        <f t="shared" si="7"/>
        <v>0</v>
      </c>
      <c r="O29" s="27">
        <f t="shared" si="7"/>
        <v>2728036</v>
      </c>
    </row>
    <row r="30" spans="1:15" ht="26.25">
      <c r="A30" s="25" t="s">
        <v>18</v>
      </c>
      <c r="B30" s="26" t="s">
        <v>19</v>
      </c>
      <c r="C30" s="28">
        <v>2200000</v>
      </c>
      <c r="D30" s="28"/>
      <c r="E30" s="28">
        <f>C30+D30</f>
        <v>2200000</v>
      </c>
      <c r="F30" s="28"/>
      <c r="G30" s="28">
        <f>E30+F30</f>
        <v>2200000</v>
      </c>
      <c r="H30" s="28"/>
      <c r="I30" s="28">
        <f>G30+H30</f>
        <v>2200000</v>
      </c>
      <c r="J30" s="28"/>
      <c r="K30" s="28">
        <f>I30+J30</f>
        <v>2200000</v>
      </c>
      <c r="L30" s="28"/>
      <c r="M30" s="28">
        <f>K30+L30</f>
        <v>2200000</v>
      </c>
      <c r="N30" s="28"/>
      <c r="O30" s="28">
        <f>M30+N30</f>
        <v>2200000</v>
      </c>
    </row>
    <row r="31" spans="1:15" ht="38.25">
      <c r="A31" s="31" t="s">
        <v>20</v>
      </c>
      <c r="B31" s="32" t="s">
        <v>21</v>
      </c>
      <c r="C31" s="28">
        <v>528036</v>
      </c>
      <c r="D31" s="28"/>
      <c r="E31" s="28">
        <f>C31+D31</f>
        <v>528036</v>
      </c>
      <c r="F31" s="28"/>
      <c r="G31" s="28">
        <f>E31+F31</f>
        <v>528036</v>
      </c>
      <c r="H31" s="28"/>
      <c r="I31" s="28">
        <f>G31+H31</f>
        <v>528036</v>
      </c>
      <c r="J31" s="28"/>
      <c r="K31" s="28">
        <f>I31+J31</f>
        <v>528036</v>
      </c>
      <c r="L31" s="28"/>
      <c r="M31" s="28">
        <f>K31+L31</f>
        <v>528036</v>
      </c>
      <c r="N31" s="28"/>
      <c r="O31" s="28">
        <f>M31+N31</f>
        <v>528036</v>
      </c>
    </row>
    <row r="32" spans="1:15" ht="26.25" customHeight="1">
      <c r="A32" s="25" t="s">
        <v>22</v>
      </c>
      <c r="B32" s="26" t="s">
        <v>23</v>
      </c>
      <c r="C32" s="27">
        <f t="shared" ref="C32:I32" si="8">SUM(C33:C34)</f>
        <v>9802500</v>
      </c>
      <c r="D32" s="27">
        <f t="shared" si="8"/>
        <v>0</v>
      </c>
      <c r="E32" s="27">
        <f t="shared" si="8"/>
        <v>9802500</v>
      </c>
      <c r="F32" s="27">
        <f t="shared" si="8"/>
        <v>0</v>
      </c>
      <c r="G32" s="27">
        <f t="shared" si="8"/>
        <v>9802500</v>
      </c>
      <c r="H32" s="27">
        <f t="shared" si="8"/>
        <v>0</v>
      </c>
      <c r="I32" s="27">
        <f t="shared" si="8"/>
        <v>9802500</v>
      </c>
      <c r="J32" s="27">
        <f t="shared" ref="J32:O32" si="9">SUM(J33:J34)</f>
        <v>0</v>
      </c>
      <c r="K32" s="27">
        <f t="shared" si="9"/>
        <v>9802500</v>
      </c>
      <c r="L32" s="27">
        <f t="shared" si="9"/>
        <v>0</v>
      </c>
      <c r="M32" s="27">
        <f t="shared" si="9"/>
        <v>9802500</v>
      </c>
      <c r="N32" s="27">
        <f t="shared" si="9"/>
        <v>0</v>
      </c>
      <c r="O32" s="27">
        <f t="shared" si="9"/>
        <v>9802500</v>
      </c>
    </row>
    <row r="33" spans="1:18" s="7" customFormat="1" ht="51" customHeight="1">
      <c r="A33" s="33" t="s">
        <v>75</v>
      </c>
      <c r="B33" s="32" t="s">
        <v>24</v>
      </c>
      <c r="C33" s="28">
        <f>2150000+7559500+3000</f>
        <v>9712500</v>
      </c>
      <c r="D33" s="28"/>
      <c r="E33" s="28">
        <f>C33+D33</f>
        <v>9712500</v>
      </c>
      <c r="F33" s="28"/>
      <c r="G33" s="28">
        <f>E33+F33</f>
        <v>9712500</v>
      </c>
      <c r="H33" s="28"/>
      <c r="I33" s="28">
        <f>G33+H33</f>
        <v>9712500</v>
      </c>
      <c r="J33" s="28"/>
      <c r="K33" s="28">
        <f>I33+J33</f>
        <v>9712500</v>
      </c>
      <c r="L33" s="28"/>
      <c r="M33" s="28">
        <f>K33+L33</f>
        <v>9712500</v>
      </c>
      <c r="N33" s="28"/>
      <c r="O33" s="28">
        <f>M33+N33</f>
        <v>9712500</v>
      </c>
    </row>
    <row r="34" spans="1:18" s="34" customFormat="1" ht="29.25" customHeight="1">
      <c r="A34" s="31" t="s">
        <v>25</v>
      </c>
      <c r="B34" s="32" t="s">
        <v>26</v>
      </c>
      <c r="C34" s="28">
        <f>90000</f>
        <v>90000</v>
      </c>
      <c r="D34" s="28"/>
      <c r="E34" s="28">
        <f>C34+D34</f>
        <v>90000</v>
      </c>
      <c r="F34" s="28"/>
      <c r="G34" s="28">
        <f>E34+F34</f>
        <v>90000</v>
      </c>
      <c r="H34" s="28"/>
      <c r="I34" s="28">
        <f>G34+H34</f>
        <v>90000</v>
      </c>
      <c r="J34" s="28"/>
      <c r="K34" s="28">
        <f>I34+J34</f>
        <v>90000</v>
      </c>
      <c r="L34" s="28"/>
      <c r="M34" s="28">
        <f>K34+L34</f>
        <v>90000</v>
      </c>
      <c r="N34" s="28"/>
      <c r="O34" s="28">
        <f>M34+N34</f>
        <v>90000</v>
      </c>
    </row>
    <row r="35" spans="1:18" ht="24" customHeight="1">
      <c r="A35" s="25" t="s">
        <v>27</v>
      </c>
      <c r="B35" s="26" t="s">
        <v>28</v>
      </c>
      <c r="C35" s="27">
        <f t="shared" ref="C35:O35" si="10">C36</f>
        <v>1080000</v>
      </c>
      <c r="D35" s="27">
        <f t="shared" si="10"/>
        <v>0</v>
      </c>
      <c r="E35" s="27">
        <f t="shared" si="10"/>
        <v>1080000</v>
      </c>
      <c r="F35" s="27">
        <f t="shared" si="10"/>
        <v>0</v>
      </c>
      <c r="G35" s="27">
        <f t="shared" si="10"/>
        <v>1080000</v>
      </c>
      <c r="H35" s="27">
        <f t="shared" si="10"/>
        <v>0</v>
      </c>
      <c r="I35" s="27">
        <f t="shared" si="10"/>
        <v>1080000</v>
      </c>
      <c r="J35" s="27">
        <f t="shared" si="10"/>
        <v>0</v>
      </c>
      <c r="K35" s="27">
        <f t="shared" si="10"/>
        <v>1080000</v>
      </c>
      <c r="L35" s="27">
        <f t="shared" si="10"/>
        <v>0</v>
      </c>
      <c r="M35" s="27">
        <f t="shared" si="10"/>
        <v>1080000</v>
      </c>
      <c r="N35" s="27">
        <f t="shared" si="10"/>
        <v>0</v>
      </c>
      <c r="O35" s="27">
        <f t="shared" si="10"/>
        <v>1080000</v>
      </c>
    </row>
    <row r="36" spans="1:18" s="7" customFormat="1">
      <c r="A36" s="25" t="s">
        <v>29</v>
      </c>
      <c r="B36" s="26" t="s">
        <v>30</v>
      </c>
      <c r="C36" s="28">
        <v>1080000</v>
      </c>
      <c r="D36" s="28"/>
      <c r="E36" s="28">
        <f>C36+D36</f>
        <v>1080000</v>
      </c>
      <c r="F36" s="28"/>
      <c r="G36" s="28">
        <f>E36+F36</f>
        <v>1080000</v>
      </c>
      <c r="H36" s="28"/>
      <c r="I36" s="28">
        <f>G36+H36</f>
        <v>1080000</v>
      </c>
      <c r="J36" s="28"/>
      <c r="K36" s="28">
        <f>I36+J36</f>
        <v>1080000</v>
      </c>
      <c r="L36" s="28"/>
      <c r="M36" s="28">
        <f>K36+L36</f>
        <v>1080000</v>
      </c>
      <c r="N36" s="28"/>
      <c r="O36" s="28">
        <f>M36+N36</f>
        <v>1080000</v>
      </c>
    </row>
    <row r="37" spans="1:18" ht="24.75" customHeight="1">
      <c r="A37" s="25" t="s">
        <v>31</v>
      </c>
      <c r="B37" s="35" t="s">
        <v>32</v>
      </c>
      <c r="C37" s="27">
        <f t="shared" ref="C37:O37" si="11">C38</f>
        <v>488000</v>
      </c>
      <c r="D37" s="27">
        <f t="shared" si="11"/>
        <v>0</v>
      </c>
      <c r="E37" s="27">
        <f t="shared" si="11"/>
        <v>488000</v>
      </c>
      <c r="F37" s="27">
        <f t="shared" si="11"/>
        <v>0</v>
      </c>
      <c r="G37" s="27">
        <f t="shared" si="11"/>
        <v>488000</v>
      </c>
      <c r="H37" s="27">
        <f t="shared" si="11"/>
        <v>0</v>
      </c>
      <c r="I37" s="27">
        <f t="shared" si="11"/>
        <v>488000</v>
      </c>
      <c r="J37" s="27">
        <f t="shared" si="11"/>
        <v>141500</v>
      </c>
      <c r="K37" s="27">
        <f t="shared" si="11"/>
        <v>629500</v>
      </c>
      <c r="L37" s="27">
        <f t="shared" si="11"/>
        <v>0</v>
      </c>
      <c r="M37" s="27">
        <f t="shared" si="11"/>
        <v>629500</v>
      </c>
      <c r="N37" s="27">
        <f t="shared" si="11"/>
        <v>220605.93</v>
      </c>
      <c r="O37" s="27">
        <f t="shared" si="11"/>
        <v>850105.92999999993</v>
      </c>
    </row>
    <row r="38" spans="1:18" ht="12.75" customHeight="1">
      <c r="A38" s="31" t="s">
        <v>33</v>
      </c>
      <c r="B38" s="32" t="s">
        <v>34</v>
      </c>
      <c r="C38" s="28">
        <v>488000</v>
      </c>
      <c r="D38" s="28"/>
      <c r="E38" s="28">
        <f>C38+D38</f>
        <v>488000</v>
      </c>
      <c r="F38" s="28"/>
      <c r="G38" s="28">
        <f>E38+F38</f>
        <v>488000</v>
      </c>
      <c r="H38" s="28"/>
      <c r="I38" s="28">
        <f>G38+H38</f>
        <v>488000</v>
      </c>
      <c r="J38" s="28">
        <v>141500</v>
      </c>
      <c r="K38" s="28">
        <f>I38+J38</f>
        <v>629500</v>
      </c>
      <c r="L38" s="28"/>
      <c r="M38" s="28">
        <f>K38+L38</f>
        <v>629500</v>
      </c>
      <c r="N38" s="28">
        <v>220605.93</v>
      </c>
      <c r="O38" s="28">
        <f>M38+N38</f>
        <v>850105.92999999993</v>
      </c>
    </row>
    <row r="39" spans="1:18" ht="28.5" customHeight="1">
      <c r="A39" s="25" t="s">
        <v>35</v>
      </c>
      <c r="B39" s="35" t="s">
        <v>36</v>
      </c>
      <c r="C39" s="27">
        <f t="shared" ref="C39:I39" si="12">SUM(C40:C41)</f>
        <v>405000</v>
      </c>
      <c r="D39" s="27">
        <f t="shared" si="12"/>
        <v>249160</v>
      </c>
      <c r="E39" s="27">
        <f t="shared" si="12"/>
        <v>654160</v>
      </c>
      <c r="F39" s="27">
        <f t="shared" si="12"/>
        <v>0</v>
      </c>
      <c r="G39" s="27">
        <f t="shared" si="12"/>
        <v>654160</v>
      </c>
      <c r="H39" s="27">
        <f t="shared" si="12"/>
        <v>0</v>
      </c>
      <c r="I39" s="27">
        <f t="shared" si="12"/>
        <v>654160</v>
      </c>
      <c r="J39" s="27">
        <f t="shared" ref="J39:O39" si="13">SUM(J40:J41)</f>
        <v>0</v>
      </c>
      <c r="K39" s="27">
        <f t="shared" si="13"/>
        <v>654160</v>
      </c>
      <c r="L39" s="27">
        <f t="shared" si="13"/>
        <v>0</v>
      </c>
      <c r="M39" s="27">
        <f t="shared" si="13"/>
        <v>654160</v>
      </c>
      <c r="N39" s="27">
        <f t="shared" si="13"/>
        <v>0</v>
      </c>
      <c r="O39" s="27">
        <f t="shared" si="13"/>
        <v>654160</v>
      </c>
    </row>
    <row r="40" spans="1:18" ht="42" customHeight="1">
      <c r="A40" s="31" t="s">
        <v>37</v>
      </c>
      <c r="B40" s="32" t="s">
        <v>38</v>
      </c>
      <c r="C40" s="28">
        <v>100000</v>
      </c>
      <c r="D40" s="28">
        <f>107460</f>
        <v>107460</v>
      </c>
      <c r="E40" s="28">
        <f>C40+D40</f>
        <v>207460</v>
      </c>
      <c r="F40" s="28"/>
      <c r="G40" s="28">
        <f>E40+F40</f>
        <v>207460</v>
      </c>
      <c r="H40" s="28"/>
      <c r="I40" s="28">
        <f>G40+H40</f>
        <v>207460</v>
      </c>
      <c r="J40" s="28"/>
      <c r="K40" s="28">
        <f>I40+J40</f>
        <v>207460</v>
      </c>
      <c r="L40" s="28"/>
      <c r="M40" s="28">
        <f>K40+L40</f>
        <v>207460</v>
      </c>
      <c r="N40" s="28"/>
      <c r="O40" s="28">
        <f>M40+N40</f>
        <v>207460</v>
      </c>
    </row>
    <row r="41" spans="1:18" ht="25.5" customHeight="1">
      <c r="A41" s="31" t="s">
        <v>39</v>
      </c>
      <c r="B41" s="32" t="s">
        <v>40</v>
      </c>
      <c r="C41" s="28">
        <v>305000</v>
      </c>
      <c r="D41" s="28">
        <v>141700</v>
      </c>
      <c r="E41" s="28">
        <f>C41+D41</f>
        <v>446700</v>
      </c>
      <c r="F41" s="28"/>
      <c r="G41" s="28">
        <f>E41+F41</f>
        <v>446700</v>
      </c>
      <c r="H41" s="28"/>
      <c r="I41" s="28">
        <f>G41+H41</f>
        <v>446700</v>
      </c>
      <c r="J41" s="28"/>
      <c r="K41" s="28">
        <f>I41+J41</f>
        <v>446700</v>
      </c>
      <c r="L41" s="28"/>
      <c r="M41" s="28">
        <f>K41+L41</f>
        <v>446700</v>
      </c>
      <c r="N41" s="28"/>
      <c r="O41" s="28">
        <f>M41+N41</f>
        <v>446700</v>
      </c>
    </row>
    <row r="42" spans="1:18" ht="18" customHeight="1">
      <c r="A42" s="25" t="s">
        <v>41</v>
      </c>
      <c r="B42" s="35" t="s">
        <v>42</v>
      </c>
      <c r="C42" s="27">
        <v>2530000</v>
      </c>
      <c r="D42" s="27"/>
      <c r="E42" s="27">
        <f>C42+D42</f>
        <v>2530000</v>
      </c>
      <c r="F42" s="27">
        <v>50822.81</v>
      </c>
      <c r="G42" s="27">
        <f>E42+F42</f>
        <v>2580822.81</v>
      </c>
      <c r="H42" s="27"/>
      <c r="I42" s="27">
        <f>G42+H42</f>
        <v>2580822.81</v>
      </c>
      <c r="J42" s="27"/>
      <c r="K42" s="27">
        <f>I42+J42</f>
        <v>2580822.81</v>
      </c>
      <c r="L42" s="27"/>
      <c r="M42" s="27">
        <f>K42+L42</f>
        <v>2580822.81</v>
      </c>
      <c r="N42" s="27"/>
      <c r="O42" s="27">
        <f>M42+N42</f>
        <v>2580822.81</v>
      </c>
      <c r="P42" s="85"/>
    </row>
    <row r="43" spans="1:18" s="39" customFormat="1" ht="24.75" customHeight="1">
      <c r="A43" s="36" t="s">
        <v>43</v>
      </c>
      <c r="B43" s="37" t="s">
        <v>44</v>
      </c>
      <c r="C43" s="23">
        <f t="shared" ref="C43:O43" si="14">C45+C47+C82+C105+C98+C107+C109+C111</f>
        <v>691585900</v>
      </c>
      <c r="D43" s="23">
        <f t="shared" si="14"/>
        <v>7797111.4700000007</v>
      </c>
      <c r="E43" s="23">
        <f t="shared" si="14"/>
        <v>699383011.47000003</v>
      </c>
      <c r="F43" s="23">
        <f t="shared" si="14"/>
        <v>132936588.61000001</v>
      </c>
      <c r="G43" s="23">
        <f t="shared" si="14"/>
        <v>832421940.08000004</v>
      </c>
      <c r="H43" s="23">
        <f t="shared" si="14"/>
        <v>13422551</v>
      </c>
      <c r="I43" s="23">
        <f t="shared" si="14"/>
        <v>845844491.08000004</v>
      </c>
      <c r="J43" s="23">
        <f t="shared" si="14"/>
        <v>29008737</v>
      </c>
      <c r="K43" s="23">
        <f t="shared" si="14"/>
        <v>874853228.08000004</v>
      </c>
      <c r="L43" s="23">
        <f t="shared" si="14"/>
        <v>300631184.56</v>
      </c>
      <c r="M43" s="23">
        <f t="shared" si="14"/>
        <v>1175484412.6399999</v>
      </c>
      <c r="N43" s="23">
        <f t="shared" si="14"/>
        <v>9438807.0399999991</v>
      </c>
      <c r="O43" s="23">
        <f t="shared" si="14"/>
        <v>1184923219.6799998</v>
      </c>
      <c r="Q43" s="38"/>
      <c r="R43" s="91"/>
    </row>
    <row r="44" spans="1:18" s="42" customFormat="1" ht="25.5" customHeight="1">
      <c r="A44" s="40" t="s">
        <v>45</v>
      </c>
      <c r="B44" s="41" t="s">
        <v>46</v>
      </c>
      <c r="C44" s="27">
        <f t="shared" ref="C44:O44" si="15">C45+C47+C82+C105+C98</f>
        <v>691585900</v>
      </c>
      <c r="D44" s="27">
        <f t="shared" si="15"/>
        <v>7577700</v>
      </c>
      <c r="E44" s="27">
        <f t="shared" si="15"/>
        <v>699163600</v>
      </c>
      <c r="F44" s="27">
        <f t="shared" si="15"/>
        <v>129527572.2</v>
      </c>
      <c r="G44" s="27">
        <f t="shared" si="15"/>
        <v>828691172.20000005</v>
      </c>
      <c r="H44" s="27">
        <f t="shared" si="15"/>
        <v>13555791</v>
      </c>
      <c r="I44" s="27">
        <f t="shared" si="15"/>
        <v>842246963.20000005</v>
      </c>
      <c r="J44" s="27">
        <f t="shared" si="15"/>
        <v>29008737</v>
      </c>
      <c r="K44" s="27">
        <f t="shared" si="15"/>
        <v>871255700.20000005</v>
      </c>
      <c r="L44" s="27">
        <f t="shared" si="15"/>
        <v>302246671.86000001</v>
      </c>
      <c r="M44" s="27">
        <f t="shared" si="15"/>
        <v>1173502372.0599999</v>
      </c>
      <c r="N44" s="27">
        <f t="shared" si="15"/>
        <v>9131323.0399999991</v>
      </c>
      <c r="O44" s="27">
        <f t="shared" si="15"/>
        <v>1182633695.0999999</v>
      </c>
      <c r="Q44" s="38"/>
      <c r="R44" s="91"/>
    </row>
    <row r="45" spans="1:18" s="39" customFormat="1" ht="24.75" customHeight="1">
      <c r="A45" s="36" t="s">
        <v>47</v>
      </c>
      <c r="B45" s="37" t="s">
        <v>48</v>
      </c>
      <c r="C45" s="23">
        <f t="shared" ref="C45:O45" si="16">C46</f>
        <v>44407700</v>
      </c>
      <c r="D45" s="23">
        <f t="shared" si="16"/>
        <v>0</v>
      </c>
      <c r="E45" s="23">
        <f t="shared" si="16"/>
        <v>44407700</v>
      </c>
      <c r="F45" s="23">
        <f t="shared" si="16"/>
        <v>0</v>
      </c>
      <c r="G45" s="23">
        <f t="shared" si="16"/>
        <v>44407700</v>
      </c>
      <c r="H45" s="23">
        <f t="shared" si="16"/>
        <v>0</v>
      </c>
      <c r="I45" s="23">
        <f t="shared" si="16"/>
        <v>44407700</v>
      </c>
      <c r="J45" s="23">
        <f t="shared" si="16"/>
        <v>0</v>
      </c>
      <c r="K45" s="23">
        <f t="shared" si="16"/>
        <v>44407700</v>
      </c>
      <c r="L45" s="23">
        <f t="shared" si="16"/>
        <v>0</v>
      </c>
      <c r="M45" s="23">
        <f t="shared" si="16"/>
        <v>44407700</v>
      </c>
      <c r="N45" s="23">
        <f t="shared" si="16"/>
        <v>0</v>
      </c>
      <c r="O45" s="23">
        <f t="shared" si="16"/>
        <v>44407700</v>
      </c>
      <c r="Q45" s="38"/>
      <c r="R45" s="91"/>
    </row>
    <row r="46" spans="1:18" s="42" customFormat="1" ht="25.5" customHeight="1">
      <c r="A46" s="43" t="s">
        <v>49</v>
      </c>
      <c r="B46" s="41" t="s">
        <v>50</v>
      </c>
      <c r="C46" s="28">
        <v>44407700</v>
      </c>
      <c r="D46" s="28"/>
      <c r="E46" s="28">
        <f>C46+D46</f>
        <v>44407700</v>
      </c>
      <c r="F46" s="28"/>
      <c r="G46" s="28">
        <f>E46+F46</f>
        <v>44407700</v>
      </c>
      <c r="H46" s="28"/>
      <c r="I46" s="28">
        <f>G46+H46</f>
        <v>44407700</v>
      </c>
      <c r="J46" s="28"/>
      <c r="K46" s="28">
        <f>I46+J46</f>
        <v>44407700</v>
      </c>
      <c r="L46" s="28"/>
      <c r="M46" s="28">
        <f>K46+L46</f>
        <v>44407700</v>
      </c>
      <c r="N46" s="28"/>
      <c r="O46" s="28">
        <f>M46+N46</f>
        <v>44407700</v>
      </c>
      <c r="Q46" s="38"/>
      <c r="R46" s="91"/>
    </row>
    <row r="47" spans="1:18" s="39" customFormat="1" ht="24.75" customHeight="1">
      <c r="A47" s="36" t="s">
        <v>51</v>
      </c>
      <c r="B47" s="37" t="s">
        <v>52</v>
      </c>
      <c r="C47" s="23">
        <f>SUM(C52:C76)</f>
        <v>212365100</v>
      </c>
      <c r="D47" s="23">
        <f>SUM(D52:D76)</f>
        <v>7642200</v>
      </c>
      <c r="E47" s="23">
        <f t="shared" ref="E47:K47" si="17">SUM(E52:E81)</f>
        <v>220007300</v>
      </c>
      <c r="F47" s="23">
        <f t="shared" si="17"/>
        <v>129441375.2</v>
      </c>
      <c r="G47" s="23">
        <f t="shared" si="17"/>
        <v>349448675.19999999</v>
      </c>
      <c r="H47" s="23">
        <f t="shared" si="17"/>
        <v>13415446</v>
      </c>
      <c r="I47" s="23">
        <f t="shared" si="17"/>
        <v>362864121.19999999</v>
      </c>
      <c r="J47" s="23">
        <f t="shared" si="17"/>
        <v>6446900</v>
      </c>
      <c r="K47" s="23">
        <f t="shared" si="17"/>
        <v>369311021.19999999</v>
      </c>
      <c r="L47" s="23">
        <f>SUM(L48:L81)</f>
        <v>298899824.86000001</v>
      </c>
      <c r="M47" s="23">
        <f>SUM(M48:M81)</f>
        <v>668210846.05999994</v>
      </c>
      <c r="N47" s="23">
        <f>SUM(N48:N81)</f>
        <v>10096561</v>
      </c>
      <c r="O47" s="23">
        <f>SUM(O48:O81)</f>
        <v>678307407.05999994</v>
      </c>
    </row>
    <row r="48" spans="1:18" s="39" customFormat="1" ht="24.75" customHeight="1">
      <c r="A48" s="44" t="s">
        <v>152</v>
      </c>
      <c r="B48" s="45" t="s">
        <v>150</v>
      </c>
      <c r="C48" s="23"/>
      <c r="D48" s="23"/>
      <c r="E48" s="23"/>
      <c r="F48" s="23"/>
      <c r="G48" s="23"/>
      <c r="H48" s="23"/>
      <c r="I48" s="23"/>
      <c r="J48" s="23"/>
      <c r="K48" s="23"/>
      <c r="L48" s="46">
        <v>2201560.7000000002</v>
      </c>
      <c r="M48" s="28">
        <f t="shared" ref="M48:M51" si="18">K48+L48</f>
        <v>2201560.7000000002</v>
      </c>
      <c r="N48" s="46"/>
      <c r="O48" s="28">
        <f>M48+N48</f>
        <v>2201560.7000000002</v>
      </c>
    </row>
    <row r="49" spans="1:51" s="39" customFormat="1" ht="27" customHeight="1">
      <c r="A49" s="84" t="s">
        <v>165</v>
      </c>
      <c r="B49" s="83" t="s">
        <v>164</v>
      </c>
      <c r="C49" s="23"/>
      <c r="D49" s="23"/>
      <c r="E49" s="23"/>
      <c r="F49" s="23"/>
      <c r="G49" s="23"/>
      <c r="H49" s="23"/>
      <c r="I49" s="23"/>
      <c r="J49" s="23"/>
      <c r="K49" s="23"/>
      <c r="L49" s="47"/>
      <c r="M49" s="28"/>
      <c r="N49" s="47">
        <v>1578000</v>
      </c>
      <c r="O49" s="28">
        <f t="shared" ref="O49:O50" si="19">M49+N49</f>
        <v>1578000</v>
      </c>
    </row>
    <row r="50" spans="1:51" s="39" customFormat="1" ht="27" customHeight="1">
      <c r="A50" s="84" t="s">
        <v>166</v>
      </c>
      <c r="B50" s="83" t="s">
        <v>164</v>
      </c>
      <c r="C50" s="23"/>
      <c r="D50" s="23"/>
      <c r="E50" s="23"/>
      <c r="F50" s="23"/>
      <c r="G50" s="23"/>
      <c r="H50" s="23"/>
      <c r="I50" s="23"/>
      <c r="J50" s="23"/>
      <c r="K50" s="23"/>
      <c r="L50" s="47"/>
      <c r="M50" s="28"/>
      <c r="N50" s="47">
        <v>2526000</v>
      </c>
      <c r="O50" s="28">
        <f t="shared" si="19"/>
        <v>2526000</v>
      </c>
    </row>
    <row r="51" spans="1:51" s="39" customFormat="1" ht="24.75" customHeight="1">
      <c r="A51" s="44" t="s">
        <v>153</v>
      </c>
      <c r="B51" s="45" t="s">
        <v>151</v>
      </c>
      <c r="C51" s="23"/>
      <c r="D51" s="23"/>
      <c r="E51" s="23"/>
      <c r="F51" s="23"/>
      <c r="G51" s="23"/>
      <c r="H51" s="23"/>
      <c r="I51" s="23"/>
      <c r="J51" s="23"/>
      <c r="K51" s="23"/>
      <c r="L51" s="47">
        <v>3459590</v>
      </c>
      <c r="M51" s="28">
        <f t="shared" si="18"/>
        <v>3459590</v>
      </c>
      <c r="N51" s="47"/>
      <c r="O51" s="28">
        <f t="shared" ref="O51" si="20">M51+N51</f>
        <v>3459590</v>
      </c>
    </row>
    <row r="52" spans="1:51" s="42" customFormat="1" ht="39.75" customHeight="1">
      <c r="A52" s="40" t="s">
        <v>134</v>
      </c>
      <c r="B52" s="48" t="s">
        <v>53</v>
      </c>
      <c r="C52" s="27"/>
      <c r="D52" s="28">
        <v>500000</v>
      </c>
      <c r="E52" s="28">
        <f t="shared" ref="E52:E81" si="21">C52+D52</f>
        <v>500000</v>
      </c>
      <c r="F52" s="28"/>
      <c r="G52" s="28">
        <f t="shared" ref="G52:G63" si="22">E52+F52</f>
        <v>500000</v>
      </c>
      <c r="H52" s="28"/>
      <c r="I52" s="28">
        <f>G52+H52</f>
        <v>500000</v>
      </c>
      <c r="J52" s="28"/>
      <c r="K52" s="28">
        <f>I52+J52</f>
        <v>500000</v>
      </c>
      <c r="L52" s="28"/>
      <c r="M52" s="28">
        <f>K52+L52</f>
        <v>500000</v>
      </c>
      <c r="N52" s="28">
        <v>-500000</v>
      </c>
      <c r="O52" s="28">
        <f>M52+N52</f>
        <v>0</v>
      </c>
    </row>
    <row r="53" spans="1:51" s="42" customFormat="1" ht="51" customHeight="1">
      <c r="A53" s="40" t="s">
        <v>135</v>
      </c>
      <c r="B53" s="48" t="s">
        <v>53</v>
      </c>
      <c r="C53" s="27"/>
      <c r="D53" s="28">
        <v>22000000</v>
      </c>
      <c r="E53" s="28">
        <f t="shared" si="21"/>
        <v>22000000</v>
      </c>
      <c r="F53" s="28"/>
      <c r="G53" s="28">
        <f t="shared" si="22"/>
        <v>22000000</v>
      </c>
      <c r="H53" s="28">
        <v>1600000</v>
      </c>
      <c r="I53" s="28">
        <f>G53+H53</f>
        <v>23600000</v>
      </c>
      <c r="J53" s="28"/>
      <c r="K53" s="28">
        <f>I53+J53</f>
        <v>23600000</v>
      </c>
      <c r="L53" s="28"/>
      <c r="M53" s="28">
        <f>K53+L53</f>
        <v>23600000</v>
      </c>
      <c r="N53" s="28">
        <v>-32439</v>
      </c>
      <c r="O53" s="28">
        <f>M53+N53</f>
        <v>23567561</v>
      </c>
    </row>
    <row r="54" spans="1:51" ht="51" customHeight="1">
      <c r="A54" s="49" t="s">
        <v>133</v>
      </c>
      <c r="B54" s="48" t="s">
        <v>53</v>
      </c>
      <c r="C54" s="28">
        <v>2000000</v>
      </c>
      <c r="D54" s="28"/>
      <c r="E54" s="28">
        <f t="shared" si="21"/>
        <v>2000000</v>
      </c>
      <c r="F54" s="28"/>
      <c r="G54" s="28">
        <f t="shared" si="22"/>
        <v>2000000</v>
      </c>
      <c r="H54" s="28"/>
      <c r="I54" s="28">
        <f>G54+H54</f>
        <v>2000000</v>
      </c>
      <c r="J54" s="28"/>
      <c r="K54" s="28">
        <f>I54+J54</f>
        <v>2000000</v>
      </c>
      <c r="L54" s="28"/>
      <c r="M54" s="28">
        <f>K54+L54</f>
        <v>2000000</v>
      </c>
      <c r="N54" s="28">
        <v>-719000</v>
      </c>
      <c r="O54" s="28">
        <f>M54+N54</f>
        <v>1281000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</row>
    <row r="55" spans="1:51" ht="40.5" customHeight="1">
      <c r="A55" s="49" t="s">
        <v>76</v>
      </c>
      <c r="B55" s="48" t="s">
        <v>117</v>
      </c>
      <c r="C55" s="50">
        <v>41380500</v>
      </c>
      <c r="D55" s="28">
        <v>-12000000</v>
      </c>
      <c r="E55" s="28">
        <f>C55+D55</f>
        <v>29380500</v>
      </c>
      <c r="F55" s="28"/>
      <c r="G55" s="28">
        <f>E55+F55</f>
        <v>29380500</v>
      </c>
      <c r="H55" s="28">
        <v>-14018440</v>
      </c>
      <c r="I55" s="28">
        <f t="shared" ref="I55:I81" si="23">G55+H55</f>
        <v>15362060</v>
      </c>
      <c r="J55" s="28"/>
      <c r="K55" s="28">
        <f t="shared" ref="K55:K81" si="24">I55+J55</f>
        <v>15362060</v>
      </c>
      <c r="L55" s="28"/>
      <c r="M55" s="28">
        <f t="shared" ref="M55:M81" si="25">K55+L55</f>
        <v>15362060</v>
      </c>
      <c r="N55" s="28"/>
      <c r="O55" s="28">
        <f t="shared" ref="O55:O81" si="26">M55+N55</f>
        <v>15362060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51" ht="63" customHeight="1">
      <c r="A56" s="51" t="s">
        <v>136</v>
      </c>
      <c r="B56" s="48" t="s">
        <v>53</v>
      </c>
      <c r="C56" s="50"/>
      <c r="D56" s="28"/>
      <c r="E56" s="28"/>
      <c r="F56" s="28"/>
      <c r="G56" s="28"/>
      <c r="H56" s="28">
        <v>1842710</v>
      </c>
      <c r="I56" s="28">
        <f t="shared" si="23"/>
        <v>1842710</v>
      </c>
      <c r="J56" s="28"/>
      <c r="K56" s="28">
        <f t="shared" si="24"/>
        <v>1842710</v>
      </c>
      <c r="L56" s="28"/>
      <c r="M56" s="28">
        <f t="shared" si="25"/>
        <v>1842710</v>
      </c>
      <c r="N56" s="28"/>
      <c r="O56" s="28">
        <f t="shared" si="26"/>
        <v>1842710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</row>
    <row r="57" spans="1:51" ht="44.25" customHeight="1">
      <c r="A57" s="49" t="s">
        <v>122</v>
      </c>
      <c r="B57" s="48" t="s">
        <v>53</v>
      </c>
      <c r="C57" s="50"/>
      <c r="D57" s="28"/>
      <c r="E57" s="28">
        <f>C57+D57</f>
        <v>0</v>
      </c>
      <c r="F57" s="28">
        <v>94300800</v>
      </c>
      <c r="G57" s="28">
        <f>E57+F57</f>
        <v>94300800</v>
      </c>
      <c r="H57" s="28"/>
      <c r="I57" s="28">
        <f t="shared" si="23"/>
        <v>94300800</v>
      </c>
      <c r="J57" s="28"/>
      <c r="K57" s="28">
        <f t="shared" si="24"/>
        <v>94300800</v>
      </c>
      <c r="L57" s="28"/>
      <c r="M57" s="28">
        <f t="shared" si="25"/>
        <v>94300800</v>
      </c>
      <c r="N57" s="28"/>
      <c r="O57" s="28">
        <f t="shared" si="26"/>
        <v>94300800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</row>
    <row r="58" spans="1:51" ht="44.25" customHeight="1">
      <c r="A58" s="44" t="s">
        <v>154</v>
      </c>
      <c r="B58" s="45" t="s">
        <v>53</v>
      </c>
      <c r="C58" s="50"/>
      <c r="D58" s="28"/>
      <c r="E58" s="28"/>
      <c r="F58" s="28"/>
      <c r="G58" s="28"/>
      <c r="H58" s="28"/>
      <c r="I58" s="28"/>
      <c r="J58" s="28"/>
      <c r="K58" s="28"/>
      <c r="L58" s="28">
        <v>130000000</v>
      </c>
      <c r="M58" s="28">
        <f t="shared" si="25"/>
        <v>130000000</v>
      </c>
      <c r="N58" s="28"/>
      <c r="O58" s="28">
        <f t="shared" si="26"/>
        <v>130000000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</row>
    <row r="59" spans="1:51" ht="44.25" customHeight="1">
      <c r="A59" s="51" t="s">
        <v>155</v>
      </c>
      <c r="B59" s="45" t="s">
        <v>148</v>
      </c>
      <c r="C59" s="50"/>
      <c r="D59" s="28"/>
      <c r="E59" s="28"/>
      <c r="F59" s="28"/>
      <c r="G59" s="28"/>
      <c r="H59" s="28"/>
      <c r="I59" s="28"/>
      <c r="J59" s="28"/>
      <c r="K59" s="28"/>
      <c r="L59" s="52">
        <v>2205450</v>
      </c>
      <c r="M59" s="28">
        <f t="shared" si="25"/>
        <v>2205450</v>
      </c>
      <c r="N59" s="52"/>
      <c r="O59" s="28">
        <f t="shared" si="26"/>
        <v>2205450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</row>
    <row r="60" spans="1:51" ht="44.25" customHeight="1">
      <c r="A60" s="51" t="s">
        <v>156</v>
      </c>
      <c r="B60" s="45" t="s">
        <v>148</v>
      </c>
      <c r="C60" s="50"/>
      <c r="D60" s="28"/>
      <c r="E60" s="28"/>
      <c r="F60" s="28"/>
      <c r="G60" s="28"/>
      <c r="H60" s="28"/>
      <c r="I60" s="28"/>
      <c r="J60" s="28"/>
      <c r="K60" s="28"/>
      <c r="L60" s="52">
        <v>1103036</v>
      </c>
      <c r="M60" s="28">
        <f t="shared" si="25"/>
        <v>1103036</v>
      </c>
      <c r="N60" s="52"/>
      <c r="O60" s="28">
        <f t="shared" si="26"/>
        <v>1103036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</row>
    <row r="61" spans="1:51" ht="31.5" customHeight="1">
      <c r="A61" s="53" t="s">
        <v>146</v>
      </c>
      <c r="B61" s="48" t="s">
        <v>148</v>
      </c>
      <c r="C61" s="50"/>
      <c r="D61" s="28"/>
      <c r="E61" s="28"/>
      <c r="F61" s="28"/>
      <c r="G61" s="28"/>
      <c r="H61" s="28"/>
      <c r="I61" s="28">
        <v>0</v>
      </c>
      <c r="J61" s="28">
        <v>1521000</v>
      </c>
      <c r="K61" s="28">
        <f t="shared" si="24"/>
        <v>1521000</v>
      </c>
      <c r="L61" s="28"/>
      <c r="M61" s="28">
        <f t="shared" si="25"/>
        <v>1521000</v>
      </c>
      <c r="N61" s="28"/>
      <c r="O61" s="28">
        <f t="shared" si="26"/>
        <v>1521000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</row>
    <row r="62" spans="1:51" ht="31.5" customHeight="1">
      <c r="A62" s="53" t="s">
        <v>147</v>
      </c>
      <c r="B62" s="48" t="s">
        <v>148</v>
      </c>
      <c r="C62" s="50"/>
      <c r="D62" s="28"/>
      <c r="E62" s="28"/>
      <c r="F62" s="28"/>
      <c r="G62" s="28"/>
      <c r="H62" s="28"/>
      <c r="I62" s="28">
        <v>0</v>
      </c>
      <c r="J62" s="28">
        <v>1065000</v>
      </c>
      <c r="K62" s="28">
        <f t="shared" si="24"/>
        <v>1065000</v>
      </c>
      <c r="L62" s="28"/>
      <c r="M62" s="28">
        <f t="shared" si="25"/>
        <v>1065000</v>
      </c>
      <c r="N62" s="28"/>
      <c r="O62" s="28">
        <f t="shared" si="26"/>
        <v>1065000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</row>
    <row r="63" spans="1:51" ht="64.5" customHeight="1">
      <c r="A63" s="53" t="s">
        <v>120</v>
      </c>
      <c r="B63" s="48" t="s">
        <v>121</v>
      </c>
      <c r="C63" s="50"/>
      <c r="D63" s="28"/>
      <c r="E63" s="28">
        <f>C63+D63</f>
        <v>0</v>
      </c>
      <c r="F63" s="28">
        <v>23840575.199999999</v>
      </c>
      <c r="G63" s="28">
        <f t="shared" si="22"/>
        <v>23840575.199999999</v>
      </c>
      <c r="H63" s="28"/>
      <c r="I63" s="28">
        <f t="shared" si="23"/>
        <v>23840575.199999999</v>
      </c>
      <c r="J63" s="28"/>
      <c r="K63" s="28">
        <f t="shared" si="24"/>
        <v>23840575.199999999</v>
      </c>
      <c r="L63" s="28">
        <v>53463119.530000001</v>
      </c>
      <c r="M63" s="28">
        <f t="shared" si="25"/>
        <v>77303694.730000004</v>
      </c>
      <c r="N63" s="28"/>
      <c r="O63" s="28">
        <f t="shared" si="26"/>
        <v>77303694.730000004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</row>
    <row r="64" spans="1:51" ht="64.5" customHeight="1">
      <c r="A64" s="54" t="s">
        <v>158</v>
      </c>
      <c r="B64" s="45" t="s">
        <v>157</v>
      </c>
      <c r="C64" s="50"/>
      <c r="D64" s="28"/>
      <c r="E64" s="28"/>
      <c r="F64" s="28"/>
      <c r="G64" s="28"/>
      <c r="H64" s="28"/>
      <c r="I64" s="28"/>
      <c r="J64" s="28"/>
      <c r="K64" s="28"/>
      <c r="L64" s="28">
        <v>75373304.969999999</v>
      </c>
      <c r="M64" s="28">
        <f t="shared" si="25"/>
        <v>75373304.969999999</v>
      </c>
      <c r="N64" s="28"/>
      <c r="O64" s="28">
        <f t="shared" si="26"/>
        <v>75373304.969999999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</row>
    <row r="65" spans="1:15" s="42" customFormat="1" ht="25.5" customHeight="1">
      <c r="A65" s="53" t="s">
        <v>144</v>
      </c>
      <c r="B65" s="48" t="s">
        <v>145</v>
      </c>
      <c r="C65" s="50"/>
      <c r="D65" s="28"/>
      <c r="E65" s="28"/>
      <c r="F65" s="28"/>
      <c r="G65" s="28"/>
      <c r="H65" s="28"/>
      <c r="I65" s="28">
        <v>0</v>
      </c>
      <c r="J65" s="28">
        <v>1860900</v>
      </c>
      <c r="K65" s="28">
        <f t="shared" si="24"/>
        <v>1860900</v>
      </c>
      <c r="L65" s="28">
        <v>1248900</v>
      </c>
      <c r="M65" s="28">
        <f t="shared" si="25"/>
        <v>3109800</v>
      </c>
      <c r="N65" s="28"/>
      <c r="O65" s="28">
        <f t="shared" si="26"/>
        <v>3109800</v>
      </c>
    </row>
    <row r="66" spans="1:15" s="42" customFormat="1" ht="48.75" customHeight="1">
      <c r="A66" s="55" t="s">
        <v>159</v>
      </c>
      <c r="B66" s="45" t="s">
        <v>145</v>
      </c>
      <c r="C66" s="50"/>
      <c r="D66" s="28"/>
      <c r="E66" s="28"/>
      <c r="F66" s="28"/>
      <c r="G66" s="28"/>
      <c r="H66" s="28"/>
      <c r="I66" s="28"/>
      <c r="J66" s="28"/>
      <c r="K66" s="28"/>
      <c r="L66" s="28">
        <v>7378200</v>
      </c>
      <c r="M66" s="28">
        <f t="shared" si="25"/>
        <v>7378200</v>
      </c>
      <c r="N66" s="28"/>
      <c r="O66" s="28">
        <f t="shared" si="26"/>
        <v>7378200</v>
      </c>
    </row>
    <row r="67" spans="1:15" s="42" customFormat="1" ht="37.5" customHeight="1">
      <c r="A67" s="53" t="s">
        <v>137</v>
      </c>
      <c r="B67" s="48" t="s">
        <v>132</v>
      </c>
      <c r="C67" s="50"/>
      <c r="D67" s="28"/>
      <c r="E67" s="28"/>
      <c r="F67" s="28"/>
      <c r="G67" s="28"/>
      <c r="H67" s="28">
        <v>18112000</v>
      </c>
      <c r="I67" s="28">
        <f t="shared" si="23"/>
        <v>18112000</v>
      </c>
      <c r="J67" s="28"/>
      <c r="K67" s="28">
        <f t="shared" si="24"/>
        <v>18112000</v>
      </c>
      <c r="L67" s="28">
        <v>15000000</v>
      </c>
      <c r="M67" s="28">
        <f t="shared" si="25"/>
        <v>33112000</v>
      </c>
      <c r="N67" s="28"/>
      <c r="O67" s="28">
        <f t="shared" si="26"/>
        <v>33112000</v>
      </c>
    </row>
    <row r="68" spans="1:15" ht="27" customHeight="1">
      <c r="A68" s="49" t="s">
        <v>82</v>
      </c>
      <c r="B68" s="48" t="s">
        <v>114</v>
      </c>
      <c r="C68" s="28"/>
      <c r="D68" s="28">
        <v>1190500</v>
      </c>
      <c r="E68" s="28">
        <f>C68+D68</f>
        <v>1190500</v>
      </c>
      <c r="F68" s="28"/>
      <c r="G68" s="28">
        <f>E68+F68</f>
        <v>1190500</v>
      </c>
      <c r="H68" s="28"/>
      <c r="I68" s="28">
        <f t="shared" si="23"/>
        <v>1190500</v>
      </c>
      <c r="J68" s="28"/>
      <c r="K68" s="28">
        <f t="shared" si="24"/>
        <v>1190500</v>
      </c>
      <c r="L68" s="28"/>
      <c r="M68" s="28">
        <f t="shared" si="25"/>
        <v>1190500</v>
      </c>
      <c r="N68" s="28"/>
      <c r="O68" s="28">
        <f t="shared" si="26"/>
        <v>1190500</v>
      </c>
    </row>
    <row r="69" spans="1:15" ht="18" customHeight="1">
      <c r="A69" s="49" t="s">
        <v>78</v>
      </c>
      <c r="B69" s="56" t="s">
        <v>54</v>
      </c>
      <c r="C69" s="28">
        <v>6792600</v>
      </c>
      <c r="D69" s="28">
        <v>-2500000</v>
      </c>
      <c r="E69" s="28">
        <f t="shared" si="21"/>
        <v>4292600</v>
      </c>
      <c r="F69" s="28"/>
      <c r="G69" s="28">
        <f t="shared" ref="G69:G81" si="27">E69+F69</f>
        <v>4292600</v>
      </c>
      <c r="H69" s="28"/>
      <c r="I69" s="28">
        <f t="shared" si="23"/>
        <v>4292600</v>
      </c>
      <c r="J69" s="28"/>
      <c r="K69" s="28">
        <f t="shared" si="24"/>
        <v>4292600</v>
      </c>
      <c r="L69" s="28">
        <f>1+2899999</f>
        <v>2900000</v>
      </c>
      <c r="M69" s="28">
        <f t="shared" si="25"/>
        <v>7192600</v>
      </c>
      <c r="N69" s="28"/>
      <c r="O69" s="28">
        <f t="shared" si="26"/>
        <v>7192600</v>
      </c>
    </row>
    <row r="70" spans="1:15" ht="30" customHeight="1">
      <c r="A70" s="49" t="s">
        <v>79</v>
      </c>
      <c r="B70" s="56" t="s">
        <v>54</v>
      </c>
      <c r="C70" s="28">
        <v>122000</v>
      </c>
      <c r="D70" s="28"/>
      <c r="E70" s="28">
        <f t="shared" si="21"/>
        <v>122000</v>
      </c>
      <c r="F70" s="28"/>
      <c r="G70" s="28">
        <f t="shared" si="27"/>
        <v>122000</v>
      </c>
      <c r="H70" s="28"/>
      <c r="I70" s="28">
        <f t="shared" si="23"/>
        <v>122000</v>
      </c>
      <c r="J70" s="28"/>
      <c r="K70" s="28">
        <f t="shared" si="24"/>
        <v>122000</v>
      </c>
      <c r="L70" s="28"/>
      <c r="M70" s="28">
        <f t="shared" si="25"/>
        <v>122000</v>
      </c>
      <c r="N70" s="28"/>
      <c r="O70" s="28">
        <f t="shared" si="26"/>
        <v>122000</v>
      </c>
    </row>
    <row r="71" spans="1:15" ht="34.5" customHeight="1">
      <c r="A71" s="49" t="s">
        <v>80</v>
      </c>
      <c r="B71" s="56" t="s">
        <v>54</v>
      </c>
      <c r="C71" s="28">
        <v>797000</v>
      </c>
      <c r="D71" s="28">
        <v>-31800</v>
      </c>
      <c r="E71" s="28">
        <f t="shared" si="21"/>
        <v>765200</v>
      </c>
      <c r="F71" s="28"/>
      <c r="G71" s="28">
        <f t="shared" si="27"/>
        <v>765200</v>
      </c>
      <c r="H71" s="28"/>
      <c r="I71" s="28">
        <f t="shared" si="23"/>
        <v>765200</v>
      </c>
      <c r="J71" s="28"/>
      <c r="K71" s="28">
        <f t="shared" si="24"/>
        <v>765200</v>
      </c>
      <c r="L71" s="28"/>
      <c r="M71" s="28">
        <f t="shared" si="25"/>
        <v>765200</v>
      </c>
      <c r="N71" s="28"/>
      <c r="O71" s="28">
        <f t="shared" si="26"/>
        <v>765200</v>
      </c>
    </row>
    <row r="72" spans="1:15" ht="21" customHeight="1">
      <c r="A72" s="49" t="s">
        <v>81</v>
      </c>
      <c r="B72" s="56" t="s">
        <v>54</v>
      </c>
      <c r="C72" s="28">
        <v>159528800</v>
      </c>
      <c r="D72" s="28"/>
      <c r="E72" s="28">
        <f t="shared" si="21"/>
        <v>159528800</v>
      </c>
      <c r="F72" s="28"/>
      <c r="G72" s="28">
        <f t="shared" si="27"/>
        <v>159528800</v>
      </c>
      <c r="H72" s="28"/>
      <c r="I72" s="28">
        <f t="shared" si="23"/>
        <v>159528800</v>
      </c>
      <c r="J72" s="28"/>
      <c r="K72" s="28">
        <f t="shared" si="24"/>
        <v>159528800</v>
      </c>
      <c r="L72" s="28"/>
      <c r="M72" s="28">
        <f t="shared" si="25"/>
        <v>159528800</v>
      </c>
      <c r="N72" s="28"/>
      <c r="O72" s="28">
        <f t="shared" si="26"/>
        <v>159528800</v>
      </c>
    </row>
    <row r="73" spans="1:15" ht="34.5" customHeight="1">
      <c r="A73" s="49" t="s">
        <v>115</v>
      </c>
      <c r="B73" s="56" t="s">
        <v>54</v>
      </c>
      <c r="C73" s="28"/>
      <c r="D73" s="28">
        <v>174000</v>
      </c>
      <c r="E73" s="28">
        <f t="shared" si="21"/>
        <v>174000</v>
      </c>
      <c r="F73" s="28"/>
      <c r="G73" s="28">
        <f t="shared" si="27"/>
        <v>174000</v>
      </c>
      <c r="H73" s="28"/>
      <c r="I73" s="28">
        <f t="shared" si="23"/>
        <v>174000</v>
      </c>
      <c r="J73" s="28"/>
      <c r="K73" s="28">
        <f t="shared" si="24"/>
        <v>174000</v>
      </c>
      <c r="L73" s="28"/>
      <c r="M73" s="28">
        <f t="shared" si="25"/>
        <v>174000</v>
      </c>
      <c r="N73" s="28">
        <v>104000</v>
      </c>
      <c r="O73" s="28">
        <f t="shared" si="26"/>
        <v>278000</v>
      </c>
    </row>
    <row r="74" spans="1:15" ht="67.5" customHeight="1">
      <c r="A74" s="44" t="s">
        <v>77</v>
      </c>
      <c r="B74" s="56" t="s">
        <v>54</v>
      </c>
      <c r="C74" s="28">
        <v>53700</v>
      </c>
      <c r="D74" s="28"/>
      <c r="E74" s="28">
        <f t="shared" si="21"/>
        <v>53700</v>
      </c>
      <c r="F74" s="28"/>
      <c r="G74" s="28">
        <f t="shared" si="27"/>
        <v>53700</v>
      </c>
      <c r="H74" s="28"/>
      <c r="I74" s="28">
        <f t="shared" si="23"/>
        <v>53700</v>
      </c>
      <c r="J74" s="28"/>
      <c r="K74" s="28">
        <f t="shared" si="24"/>
        <v>53700</v>
      </c>
      <c r="L74" s="28"/>
      <c r="M74" s="28">
        <f t="shared" si="25"/>
        <v>53700</v>
      </c>
      <c r="N74" s="28"/>
      <c r="O74" s="28">
        <f t="shared" si="26"/>
        <v>53700</v>
      </c>
    </row>
    <row r="75" spans="1:15" ht="42.75" customHeight="1">
      <c r="A75" s="44" t="s">
        <v>129</v>
      </c>
      <c r="B75" s="56" t="s">
        <v>54</v>
      </c>
      <c r="C75" s="28">
        <v>1190500</v>
      </c>
      <c r="D75" s="57">
        <v>-1190500</v>
      </c>
      <c r="E75" s="28">
        <f t="shared" si="21"/>
        <v>0</v>
      </c>
      <c r="F75" s="28">
        <f>10500000-E75</f>
        <v>10500000</v>
      </c>
      <c r="G75" s="28">
        <f t="shared" si="27"/>
        <v>10500000</v>
      </c>
      <c r="H75" s="28">
        <v>5000000</v>
      </c>
      <c r="I75" s="28">
        <f t="shared" si="23"/>
        <v>15500000</v>
      </c>
      <c r="J75" s="28">
        <v>2000000</v>
      </c>
      <c r="K75" s="28">
        <f t="shared" si="24"/>
        <v>17500000</v>
      </c>
      <c r="L75" s="28">
        <v>3000000</v>
      </c>
      <c r="M75" s="28">
        <f t="shared" si="25"/>
        <v>20500000</v>
      </c>
      <c r="N75" s="28">
        <f>27500000-M75</f>
        <v>7000000</v>
      </c>
      <c r="O75" s="28">
        <f t="shared" si="26"/>
        <v>27500000</v>
      </c>
    </row>
    <row r="76" spans="1:15" ht="27" customHeight="1">
      <c r="A76" s="58" t="s">
        <v>138</v>
      </c>
      <c r="B76" s="56" t="s">
        <v>54</v>
      </c>
      <c r="C76" s="28">
        <v>500000</v>
      </c>
      <c r="D76" s="59">
        <v>-500000</v>
      </c>
      <c r="E76" s="28">
        <f t="shared" si="21"/>
        <v>0</v>
      </c>
      <c r="F76" s="59"/>
      <c r="G76" s="28"/>
      <c r="H76" s="59">
        <v>200000</v>
      </c>
      <c r="I76" s="28">
        <f t="shared" si="23"/>
        <v>200000</v>
      </c>
      <c r="J76" s="59"/>
      <c r="K76" s="28">
        <f t="shared" si="24"/>
        <v>200000</v>
      </c>
      <c r="L76" s="59"/>
      <c r="M76" s="28">
        <f t="shared" si="25"/>
        <v>200000</v>
      </c>
      <c r="N76" s="59"/>
      <c r="O76" s="28">
        <f t="shared" si="26"/>
        <v>200000</v>
      </c>
    </row>
    <row r="77" spans="1:15" ht="38.25" customHeight="1">
      <c r="A77" s="58" t="s">
        <v>141</v>
      </c>
      <c r="B77" s="56" t="s">
        <v>54</v>
      </c>
      <c r="C77" s="28"/>
      <c r="D77" s="59"/>
      <c r="E77" s="28"/>
      <c r="F77" s="59"/>
      <c r="G77" s="28"/>
      <c r="H77" s="59">
        <v>280000</v>
      </c>
      <c r="I77" s="28">
        <f t="shared" si="23"/>
        <v>280000</v>
      </c>
      <c r="J77" s="59"/>
      <c r="K77" s="28">
        <f t="shared" si="24"/>
        <v>280000</v>
      </c>
      <c r="L77" s="59"/>
      <c r="M77" s="28">
        <f t="shared" si="25"/>
        <v>280000</v>
      </c>
      <c r="N77" s="59"/>
      <c r="O77" s="28">
        <f t="shared" si="26"/>
        <v>280000</v>
      </c>
    </row>
    <row r="78" spans="1:15" s="24" customFormat="1" ht="33.75" customHeight="1">
      <c r="A78" s="58" t="s">
        <v>140</v>
      </c>
      <c r="B78" s="56" t="s">
        <v>54</v>
      </c>
      <c r="C78" s="28"/>
      <c r="D78" s="59"/>
      <c r="E78" s="28"/>
      <c r="F78" s="59"/>
      <c r="G78" s="28"/>
      <c r="H78" s="59">
        <v>50000</v>
      </c>
      <c r="I78" s="28">
        <f t="shared" si="23"/>
        <v>50000</v>
      </c>
      <c r="J78" s="59"/>
      <c r="K78" s="28">
        <f t="shared" si="24"/>
        <v>50000</v>
      </c>
      <c r="L78" s="59">
        <v>134000</v>
      </c>
      <c r="M78" s="28">
        <f t="shared" si="25"/>
        <v>184000</v>
      </c>
      <c r="N78" s="59">
        <v>200000</v>
      </c>
      <c r="O78" s="28">
        <f t="shared" si="26"/>
        <v>384000</v>
      </c>
    </row>
    <row r="79" spans="1:15" ht="27.75" customHeight="1">
      <c r="A79" s="58" t="s">
        <v>139</v>
      </c>
      <c r="B79" s="56" t="s">
        <v>54</v>
      </c>
      <c r="C79" s="28"/>
      <c r="D79" s="59"/>
      <c r="E79" s="28"/>
      <c r="F79" s="59"/>
      <c r="G79" s="28"/>
      <c r="H79" s="59">
        <v>349176</v>
      </c>
      <c r="I79" s="28">
        <f t="shared" si="23"/>
        <v>349176</v>
      </c>
      <c r="J79" s="59"/>
      <c r="K79" s="28">
        <f t="shared" si="24"/>
        <v>349176</v>
      </c>
      <c r="L79" s="59">
        <v>60000</v>
      </c>
      <c r="M79" s="28">
        <f t="shared" si="25"/>
        <v>409176</v>
      </c>
      <c r="N79" s="59">
        <v>-60000</v>
      </c>
      <c r="O79" s="28">
        <f t="shared" si="26"/>
        <v>349176</v>
      </c>
    </row>
    <row r="80" spans="1:15" ht="39.75" customHeight="1">
      <c r="A80" s="44" t="s">
        <v>160</v>
      </c>
      <c r="B80" s="60" t="s">
        <v>54</v>
      </c>
      <c r="C80" s="28"/>
      <c r="D80" s="59"/>
      <c r="E80" s="28"/>
      <c r="F80" s="59"/>
      <c r="G80" s="28"/>
      <c r="H80" s="59"/>
      <c r="I80" s="28"/>
      <c r="J80" s="59"/>
      <c r="K80" s="28"/>
      <c r="L80" s="59">
        <v>1372663.66</v>
      </c>
      <c r="M80" s="28">
        <f t="shared" si="25"/>
        <v>1372663.66</v>
      </c>
      <c r="N80" s="59"/>
      <c r="O80" s="28">
        <f t="shared" si="26"/>
        <v>1372663.66</v>
      </c>
    </row>
    <row r="81" spans="1:15" s="61" customFormat="1" ht="46.5" customHeight="1">
      <c r="A81" s="58" t="s">
        <v>119</v>
      </c>
      <c r="B81" s="56" t="s">
        <v>54</v>
      </c>
      <c r="C81" s="28"/>
      <c r="D81" s="59"/>
      <c r="E81" s="28">
        <f t="shared" si="21"/>
        <v>0</v>
      </c>
      <c r="F81" s="59">
        <v>800000</v>
      </c>
      <c r="G81" s="28">
        <f t="shared" si="27"/>
        <v>800000</v>
      </c>
      <c r="H81" s="59"/>
      <c r="I81" s="28">
        <f t="shared" si="23"/>
        <v>800000</v>
      </c>
      <c r="J81" s="59"/>
      <c r="K81" s="28">
        <f t="shared" si="24"/>
        <v>800000</v>
      </c>
      <c r="L81" s="59"/>
      <c r="M81" s="28">
        <f t="shared" si="25"/>
        <v>800000</v>
      </c>
      <c r="N81" s="59"/>
      <c r="O81" s="28">
        <f t="shared" si="26"/>
        <v>800000</v>
      </c>
    </row>
    <row r="82" spans="1:15" s="61" customFormat="1" ht="40.5" customHeight="1">
      <c r="A82" s="62" t="s">
        <v>55</v>
      </c>
      <c r="B82" s="37" t="s">
        <v>56</v>
      </c>
      <c r="C82" s="23">
        <f t="shared" ref="C82:I82" si="28">SUM(C83:C97)</f>
        <v>434547500</v>
      </c>
      <c r="D82" s="23">
        <f t="shared" si="28"/>
        <v>-64500</v>
      </c>
      <c r="E82" s="23">
        <f t="shared" si="28"/>
        <v>434483000</v>
      </c>
      <c r="F82" s="23">
        <f t="shared" si="28"/>
        <v>0</v>
      </c>
      <c r="G82" s="23">
        <f t="shared" si="28"/>
        <v>434483000</v>
      </c>
      <c r="H82" s="23">
        <f t="shared" si="28"/>
        <v>0</v>
      </c>
      <c r="I82" s="23">
        <f t="shared" si="28"/>
        <v>434483000</v>
      </c>
      <c r="J82" s="23">
        <f t="shared" ref="J82:O82" si="29">SUM(J83:J97)</f>
        <v>0</v>
      </c>
      <c r="K82" s="23">
        <f t="shared" si="29"/>
        <v>434483000</v>
      </c>
      <c r="L82" s="23">
        <f t="shared" si="29"/>
        <v>0</v>
      </c>
      <c r="M82" s="23">
        <f t="shared" si="29"/>
        <v>434483000</v>
      </c>
      <c r="N82" s="23">
        <f t="shared" si="29"/>
        <v>-20000</v>
      </c>
      <c r="O82" s="23">
        <f t="shared" si="29"/>
        <v>434463000</v>
      </c>
    </row>
    <row r="83" spans="1:15" s="61" customFormat="1" ht="28.5" customHeight="1">
      <c r="A83" s="58" t="s">
        <v>83</v>
      </c>
      <c r="B83" s="41" t="s">
        <v>57</v>
      </c>
      <c r="C83" s="63">
        <v>1249100</v>
      </c>
      <c r="D83" s="59"/>
      <c r="E83" s="28">
        <f t="shared" ref="E83:E97" si="30">C83+D83</f>
        <v>1249100</v>
      </c>
      <c r="F83" s="59"/>
      <c r="G83" s="28">
        <f t="shared" ref="G83:G97" si="31">E83+F83</f>
        <v>1249100</v>
      </c>
      <c r="H83" s="59"/>
      <c r="I83" s="28">
        <f t="shared" ref="I83:I97" si="32">G83+H83</f>
        <v>1249100</v>
      </c>
      <c r="J83" s="59"/>
      <c r="K83" s="28">
        <f t="shared" ref="K83:K97" si="33">I83+J83</f>
        <v>1249100</v>
      </c>
      <c r="L83" s="59"/>
      <c r="M83" s="28">
        <f t="shared" ref="M83:M97" si="34">K83+L83</f>
        <v>1249100</v>
      </c>
      <c r="N83" s="59"/>
      <c r="O83" s="28">
        <f t="shared" ref="O83:O97" si="35">M83+N83</f>
        <v>1249100</v>
      </c>
    </row>
    <row r="84" spans="1:15" ht="38.25" customHeight="1">
      <c r="A84" s="58" t="s">
        <v>84</v>
      </c>
      <c r="B84" s="41" t="s">
        <v>58</v>
      </c>
      <c r="C84" s="28">
        <v>7620400</v>
      </c>
      <c r="D84" s="28"/>
      <c r="E84" s="28">
        <f t="shared" si="30"/>
        <v>7620400</v>
      </c>
      <c r="F84" s="28"/>
      <c r="G84" s="28">
        <f t="shared" si="31"/>
        <v>7620400</v>
      </c>
      <c r="H84" s="28"/>
      <c r="I84" s="28">
        <f t="shared" si="32"/>
        <v>7620400</v>
      </c>
      <c r="J84" s="28"/>
      <c r="K84" s="28">
        <f t="shared" si="33"/>
        <v>7620400</v>
      </c>
      <c r="L84" s="28"/>
      <c r="M84" s="28">
        <f t="shared" si="34"/>
        <v>7620400</v>
      </c>
      <c r="N84" s="28"/>
      <c r="O84" s="28">
        <f t="shared" si="35"/>
        <v>7620400</v>
      </c>
    </row>
    <row r="85" spans="1:15" ht="25.5" customHeight="1">
      <c r="A85" s="58" t="s">
        <v>116</v>
      </c>
      <c r="B85" s="41" t="s">
        <v>58</v>
      </c>
      <c r="C85" s="28"/>
      <c r="D85" s="28">
        <v>139100</v>
      </c>
      <c r="E85" s="28">
        <f t="shared" si="30"/>
        <v>139100</v>
      </c>
      <c r="F85" s="28"/>
      <c r="G85" s="28">
        <f t="shared" si="31"/>
        <v>139100</v>
      </c>
      <c r="H85" s="28"/>
      <c r="I85" s="28">
        <f t="shared" si="32"/>
        <v>139100</v>
      </c>
      <c r="J85" s="28"/>
      <c r="K85" s="28">
        <f t="shared" si="33"/>
        <v>139100</v>
      </c>
      <c r="L85" s="28"/>
      <c r="M85" s="28">
        <f t="shared" si="34"/>
        <v>139100</v>
      </c>
      <c r="N85" s="28"/>
      <c r="O85" s="28">
        <f t="shared" si="35"/>
        <v>139100</v>
      </c>
    </row>
    <row r="86" spans="1:15" ht="29.25" customHeight="1">
      <c r="A86" s="64" t="s">
        <v>85</v>
      </c>
      <c r="B86" s="41" t="s">
        <v>58</v>
      </c>
      <c r="C86" s="28">
        <v>3037000</v>
      </c>
      <c r="D86" s="28">
        <v>-143800</v>
      </c>
      <c r="E86" s="28">
        <f t="shared" si="30"/>
        <v>2893200</v>
      </c>
      <c r="F86" s="28"/>
      <c r="G86" s="28">
        <f t="shared" si="31"/>
        <v>2893200</v>
      </c>
      <c r="H86" s="28"/>
      <c r="I86" s="28">
        <f t="shared" si="32"/>
        <v>2893200</v>
      </c>
      <c r="J86" s="28"/>
      <c r="K86" s="28">
        <f t="shared" si="33"/>
        <v>2893200</v>
      </c>
      <c r="L86" s="28"/>
      <c r="M86" s="28">
        <f t="shared" si="34"/>
        <v>2893200</v>
      </c>
      <c r="N86" s="28"/>
      <c r="O86" s="28">
        <f t="shared" si="35"/>
        <v>2893200</v>
      </c>
    </row>
    <row r="87" spans="1:15" ht="31.5" customHeight="1">
      <c r="A87" s="58" t="s">
        <v>86</v>
      </c>
      <c r="B87" s="41" t="s">
        <v>58</v>
      </c>
      <c r="C87" s="28">
        <v>1012300</v>
      </c>
      <c r="D87" s="28">
        <v>-47900</v>
      </c>
      <c r="E87" s="28">
        <f t="shared" si="30"/>
        <v>964400</v>
      </c>
      <c r="F87" s="28"/>
      <c r="G87" s="28">
        <f t="shared" si="31"/>
        <v>964400</v>
      </c>
      <c r="H87" s="28"/>
      <c r="I87" s="28">
        <f t="shared" si="32"/>
        <v>964400</v>
      </c>
      <c r="J87" s="28"/>
      <c r="K87" s="28">
        <f t="shared" si="33"/>
        <v>964400</v>
      </c>
      <c r="L87" s="28"/>
      <c r="M87" s="28">
        <f t="shared" si="34"/>
        <v>964400</v>
      </c>
      <c r="N87" s="28"/>
      <c r="O87" s="28">
        <f t="shared" si="35"/>
        <v>964400</v>
      </c>
    </row>
    <row r="88" spans="1:15" ht="29.25" customHeight="1">
      <c r="A88" s="58" t="s">
        <v>87</v>
      </c>
      <c r="B88" s="41" t="s">
        <v>58</v>
      </c>
      <c r="C88" s="28">
        <v>253100</v>
      </c>
      <c r="D88" s="28">
        <v>-11900</v>
      </c>
      <c r="E88" s="28">
        <f t="shared" si="30"/>
        <v>241200</v>
      </c>
      <c r="F88" s="28"/>
      <c r="G88" s="28">
        <f t="shared" si="31"/>
        <v>241200</v>
      </c>
      <c r="H88" s="28"/>
      <c r="I88" s="28">
        <f t="shared" si="32"/>
        <v>241200</v>
      </c>
      <c r="J88" s="28"/>
      <c r="K88" s="28">
        <f t="shared" si="33"/>
        <v>241200</v>
      </c>
      <c r="L88" s="28"/>
      <c r="M88" s="28">
        <f t="shared" si="34"/>
        <v>241200</v>
      </c>
      <c r="N88" s="28"/>
      <c r="O88" s="28">
        <f t="shared" si="35"/>
        <v>241200</v>
      </c>
    </row>
    <row r="89" spans="1:15" ht="29.25" customHeight="1">
      <c r="A89" s="58" t="s">
        <v>88</v>
      </c>
      <c r="B89" s="41" t="s">
        <v>58</v>
      </c>
      <c r="C89" s="28">
        <v>1012500</v>
      </c>
      <c r="D89" s="57"/>
      <c r="E89" s="28">
        <f t="shared" si="30"/>
        <v>1012500</v>
      </c>
      <c r="F89" s="57"/>
      <c r="G89" s="28">
        <f t="shared" si="31"/>
        <v>1012500</v>
      </c>
      <c r="H89" s="57"/>
      <c r="I89" s="28">
        <f t="shared" si="32"/>
        <v>1012500</v>
      </c>
      <c r="J89" s="57"/>
      <c r="K89" s="28">
        <f t="shared" si="33"/>
        <v>1012500</v>
      </c>
      <c r="L89" s="57"/>
      <c r="M89" s="28">
        <f t="shared" si="34"/>
        <v>1012500</v>
      </c>
      <c r="N89" s="57"/>
      <c r="O89" s="28">
        <f t="shared" si="35"/>
        <v>1012500</v>
      </c>
    </row>
    <row r="90" spans="1:15" ht="52.5" customHeight="1">
      <c r="A90" s="58" t="s">
        <v>89</v>
      </c>
      <c r="B90" s="41" t="s">
        <v>58</v>
      </c>
      <c r="C90" s="28">
        <v>10000</v>
      </c>
      <c r="D90" s="57"/>
      <c r="E90" s="28">
        <f t="shared" si="30"/>
        <v>10000</v>
      </c>
      <c r="F90" s="57"/>
      <c r="G90" s="28">
        <f t="shared" si="31"/>
        <v>10000</v>
      </c>
      <c r="H90" s="57"/>
      <c r="I90" s="28">
        <f t="shared" si="32"/>
        <v>10000</v>
      </c>
      <c r="J90" s="57"/>
      <c r="K90" s="28">
        <f t="shared" si="33"/>
        <v>10000</v>
      </c>
      <c r="L90" s="57"/>
      <c r="M90" s="28">
        <f t="shared" si="34"/>
        <v>10000</v>
      </c>
      <c r="N90" s="57"/>
      <c r="O90" s="28">
        <f t="shared" si="35"/>
        <v>10000</v>
      </c>
    </row>
    <row r="91" spans="1:15" ht="28.5" customHeight="1">
      <c r="A91" s="58" t="s">
        <v>90</v>
      </c>
      <c r="B91" s="41" t="s">
        <v>58</v>
      </c>
      <c r="C91" s="28">
        <v>136900</v>
      </c>
      <c r="D91" s="28"/>
      <c r="E91" s="28">
        <f t="shared" si="30"/>
        <v>136900</v>
      </c>
      <c r="F91" s="28"/>
      <c r="G91" s="28">
        <f t="shared" si="31"/>
        <v>136900</v>
      </c>
      <c r="H91" s="28"/>
      <c r="I91" s="28">
        <f t="shared" si="32"/>
        <v>136900</v>
      </c>
      <c r="J91" s="28"/>
      <c r="K91" s="28">
        <f t="shared" si="33"/>
        <v>136900</v>
      </c>
      <c r="L91" s="28"/>
      <c r="M91" s="28">
        <f t="shared" si="34"/>
        <v>136900</v>
      </c>
      <c r="N91" s="28">
        <v>-20000</v>
      </c>
      <c r="O91" s="28">
        <f t="shared" si="35"/>
        <v>116900</v>
      </c>
    </row>
    <row r="92" spans="1:15" ht="26.25" customHeight="1">
      <c r="A92" s="58" t="s">
        <v>91</v>
      </c>
      <c r="B92" s="41" t="s">
        <v>58</v>
      </c>
      <c r="C92" s="28">
        <v>25000</v>
      </c>
      <c r="D92" s="28"/>
      <c r="E92" s="28">
        <f t="shared" si="30"/>
        <v>25000</v>
      </c>
      <c r="F92" s="28"/>
      <c r="G92" s="28">
        <f t="shared" si="31"/>
        <v>25000</v>
      </c>
      <c r="H92" s="28"/>
      <c r="I92" s="28">
        <f t="shared" si="32"/>
        <v>25000</v>
      </c>
      <c r="J92" s="28"/>
      <c r="K92" s="28">
        <f t="shared" si="33"/>
        <v>25000</v>
      </c>
      <c r="L92" s="28"/>
      <c r="M92" s="28">
        <f t="shared" si="34"/>
        <v>25000</v>
      </c>
      <c r="N92" s="28"/>
      <c r="O92" s="28">
        <f t="shared" si="35"/>
        <v>25000</v>
      </c>
    </row>
    <row r="93" spans="1:15" ht="57.75" customHeight="1">
      <c r="A93" s="58" t="s">
        <v>92</v>
      </c>
      <c r="B93" s="65" t="s">
        <v>59</v>
      </c>
      <c r="C93" s="28">
        <v>1359400</v>
      </c>
      <c r="D93" s="27"/>
      <c r="E93" s="28">
        <f t="shared" si="30"/>
        <v>1359400</v>
      </c>
      <c r="F93" s="27"/>
      <c r="G93" s="28">
        <f t="shared" si="31"/>
        <v>1359400</v>
      </c>
      <c r="H93" s="27"/>
      <c r="I93" s="28">
        <f t="shared" si="32"/>
        <v>1359400</v>
      </c>
      <c r="J93" s="27"/>
      <c r="K93" s="28">
        <f t="shared" si="33"/>
        <v>1359400</v>
      </c>
      <c r="L93" s="27"/>
      <c r="M93" s="28">
        <f t="shared" si="34"/>
        <v>1359400</v>
      </c>
      <c r="N93" s="28">
        <v>-319400</v>
      </c>
      <c r="O93" s="28">
        <f t="shared" si="35"/>
        <v>1040000</v>
      </c>
    </row>
    <row r="94" spans="1:15" ht="38.25" customHeight="1">
      <c r="A94" s="58" t="s">
        <v>93</v>
      </c>
      <c r="B94" s="65" t="s">
        <v>118</v>
      </c>
      <c r="C94" s="28">
        <v>2113600</v>
      </c>
      <c r="D94" s="28"/>
      <c r="E94" s="28">
        <f t="shared" si="30"/>
        <v>2113600</v>
      </c>
      <c r="F94" s="28"/>
      <c r="G94" s="28">
        <f t="shared" si="31"/>
        <v>2113600</v>
      </c>
      <c r="H94" s="28"/>
      <c r="I94" s="28">
        <f t="shared" si="32"/>
        <v>2113600</v>
      </c>
      <c r="J94" s="28"/>
      <c r="K94" s="28">
        <f t="shared" si="33"/>
        <v>2113600</v>
      </c>
      <c r="L94" s="28"/>
      <c r="M94" s="28">
        <f t="shared" si="34"/>
        <v>2113600</v>
      </c>
      <c r="N94" s="28"/>
      <c r="O94" s="28">
        <f t="shared" si="35"/>
        <v>2113600</v>
      </c>
    </row>
    <row r="95" spans="1:15" s="24" customFormat="1" ht="24.75" customHeight="1">
      <c r="A95" s="58" t="s">
        <v>94</v>
      </c>
      <c r="B95" s="65" t="s">
        <v>118</v>
      </c>
      <c r="C95" s="28">
        <v>5339700</v>
      </c>
      <c r="D95" s="28"/>
      <c r="E95" s="28">
        <f t="shared" si="30"/>
        <v>5339700</v>
      </c>
      <c r="F95" s="28"/>
      <c r="G95" s="28">
        <f t="shared" si="31"/>
        <v>5339700</v>
      </c>
      <c r="H95" s="28"/>
      <c r="I95" s="28">
        <f t="shared" si="32"/>
        <v>5339700</v>
      </c>
      <c r="J95" s="28"/>
      <c r="K95" s="28">
        <f t="shared" si="33"/>
        <v>5339700</v>
      </c>
      <c r="L95" s="28"/>
      <c r="M95" s="28">
        <f t="shared" si="34"/>
        <v>5339700</v>
      </c>
      <c r="N95" s="28">
        <v>319400</v>
      </c>
      <c r="O95" s="28">
        <f t="shared" si="35"/>
        <v>5659100</v>
      </c>
    </row>
    <row r="96" spans="1:15" s="66" customFormat="1" ht="28.5" customHeight="1">
      <c r="A96" s="58" t="s">
        <v>95</v>
      </c>
      <c r="B96" s="65" t="s">
        <v>60</v>
      </c>
      <c r="C96" s="28">
        <v>10096400</v>
      </c>
      <c r="D96" s="28"/>
      <c r="E96" s="28">
        <f t="shared" si="30"/>
        <v>10096400</v>
      </c>
      <c r="F96" s="28"/>
      <c r="G96" s="28">
        <f t="shared" si="31"/>
        <v>10096400</v>
      </c>
      <c r="H96" s="28"/>
      <c r="I96" s="28">
        <f t="shared" si="32"/>
        <v>10096400</v>
      </c>
      <c r="J96" s="28"/>
      <c r="K96" s="28">
        <f t="shared" si="33"/>
        <v>10096400</v>
      </c>
      <c r="L96" s="28"/>
      <c r="M96" s="28">
        <f t="shared" si="34"/>
        <v>10096400</v>
      </c>
      <c r="N96" s="28"/>
      <c r="O96" s="28">
        <f t="shared" si="35"/>
        <v>10096400</v>
      </c>
    </row>
    <row r="97" spans="1:17" s="66" customFormat="1" ht="40.5" customHeight="1">
      <c r="A97" s="67" t="s">
        <v>61</v>
      </c>
      <c r="B97" s="65" t="s">
        <v>62</v>
      </c>
      <c r="C97" s="28">
        <v>401282100</v>
      </c>
      <c r="D97" s="28"/>
      <c r="E97" s="28">
        <f t="shared" si="30"/>
        <v>401282100</v>
      </c>
      <c r="F97" s="28"/>
      <c r="G97" s="28">
        <f t="shared" si="31"/>
        <v>401282100</v>
      </c>
      <c r="H97" s="28"/>
      <c r="I97" s="28">
        <f t="shared" si="32"/>
        <v>401282100</v>
      </c>
      <c r="J97" s="28"/>
      <c r="K97" s="28">
        <f t="shared" si="33"/>
        <v>401282100</v>
      </c>
      <c r="L97" s="28"/>
      <c r="M97" s="28">
        <f t="shared" si="34"/>
        <v>401282100</v>
      </c>
      <c r="N97" s="28"/>
      <c r="O97" s="28">
        <f t="shared" si="35"/>
        <v>401282100</v>
      </c>
    </row>
    <row r="98" spans="1:17" ht="24.75" customHeight="1">
      <c r="A98" s="62" t="s">
        <v>63</v>
      </c>
      <c r="B98" s="68" t="s">
        <v>64</v>
      </c>
      <c r="C98" s="23">
        <f>SUM(C104:C104)</f>
        <v>0</v>
      </c>
      <c r="D98" s="23">
        <f>SUM(D104:D104)</f>
        <v>0</v>
      </c>
      <c r="E98" s="23">
        <f t="shared" ref="E98:M98" si="36">SUM(E99:E104)</f>
        <v>0</v>
      </c>
      <c r="F98" s="23">
        <f t="shared" si="36"/>
        <v>86197</v>
      </c>
      <c r="G98" s="23">
        <f t="shared" si="36"/>
        <v>86197</v>
      </c>
      <c r="H98" s="23">
        <f t="shared" si="36"/>
        <v>140345</v>
      </c>
      <c r="I98" s="23">
        <f t="shared" si="36"/>
        <v>226542</v>
      </c>
      <c r="J98" s="23">
        <f t="shared" si="36"/>
        <v>22561837</v>
      </c>
      <c r="K98" s="23">
        <f t="shared" si="36"/>
        <v>22788379</v>
      </c>
      <c r="L98" s="23">
        <f t="shared" si="36"/>
        <v>3346847</v>
      </c>
      <c r="M98" s="23">
        <f t="shared" si="36"/>
        <v>26135226</v>
      </c>
      <c r="N98" s="23">
        <f t="shared" ref="N98" si="37">SUM(N99:N104)</f>
        <v>-945237.96</v>
      </c>
      <c r="O98" s="23">
        <f>SUM(O99:O104)</f>
        <v>25189988.039999999</v>
      </c>
      <c r="P98" s="61"/>
      <c r="Q98" s="61"/>
    </row>
    <row r="99" spans="1:17" s="24" customFormat="1" ht="24.75" customHeight="1">
      <c r="A99" s="44" t="s">
        <v>125</v>
      </c>
      <c r="B99" s="69" t="s">
        <v>126</v>
      </c>
      <c r="C99" s="27"/>
      <c r="D99" s="27"/>
      <c r="E99" s="28">
        <f>C99+D99</f>
        <v>0</v>
      </c>
      <c r="F99" s="28">
        <v>81197</v>
      </c>
      <c r="G99" s="28">
        <f>E99+F99</f>
        <v>81197</v>
      </c>
      <c r="H99" s="28">
        <f>132542-G99</f>
        <v>51345</v>
      </c>
      <c r="I99" s="28">
        <f>G99+H99</f>
        <v>132542</v>
      </c>
      <c r="J99" s="28">
        <v>11837</v>
      </c>
      <c r="K99" s="28">
        <f>I99+J99</f>
        <v>144379</v>
      </c>
      <c r="L99" s="28">
        <v>30005</v>
      </c>
      <c r="M99" s="28">
        <f>K99+L99</f>
        <v>174384</v>
      </c>
      <c r="N99" s="28"/>
      <c r="O99" s="28">
        <f>M99+N99</f>
        <v>174384</v>
      </c>
    </row>
    <row r="100" spans="1:17" s="24" customFormat="1" ht="29.25" customHeight="1">
      <c r="A100" s="44" t="s">
        <v>163</v>
      </c>
      <c r="B100" s="69" t="s">
        <v>162</v>
      </c>
      <c r="C100" s="27"/>
      <c r="D100" s="27"/>
      <c r="E100" s="28"/>
      <c r="F100" s="28"/>
      <c r="G100" s="28"/>
      <c r="H100" s="28"/>
      <c r="I100" s="28"/>
      <c r="J100" s="28"/>
      <c r="K100" s="28"/>
      <c r="L100" s="28"/>
      <c r="M100" s="28"/>
      <c r="N100" s="28">
        <f>10000+11471.04</f>
        <v>21471.040000000001</v>
      </c>
      <c r="O100" s="28">
        <f>M100+N100</f>
        <v>21471.040000000001</v>
      </c>
    </row>
    <row r="101" spans="1:17" ht="25.5">
      <c r="A101" s="44" t="s">
        <v>149</v>
      </c>
      <c r="B101" s="69" t="s">
        <v>126</v>
      </c>
      <c r="C101" s="27"/>
      <c r="D101" s="27"/>
      <c r="E101" s="28"/>
      <c r="F101" s="28"/>
      <c r="G101" s="28"/>
      <c r="H101" s="28"/>
      <c r="I101" s="28">
        <v>0</v>
      </c>
      <c r="J101" s="28">
        <v>22550000</v>
      </c>
      <c r="K101" s="28">
        <f>I101+J101</f>
        <v>22550000</v>
      </c>
      <c r="L101" s="28">
        <v>1600000</v>
      </c>
      <c r="M101" s="28">
        <f>K101+L101</f>
        <v>24150000</v>
      </c>
      <c r="N101" s="28">
        <f>22550000-M101-32439</f>
        <v>-1632439</v>
      </c>
      <c r="O101" s="28">
        <f>M101+N101</f>
        <v>22517561</v>
      </c>
      <c r="P101" s="61"/>
      <c r="Q101" s="61"/>
    </row>
    <row r="102" spans="1:17" ht="25.5">
      <c r="A102" s="70" t="s">
        <v>161</v>
      </c>
      <c r="B102" s="45" t="s">
        <v>123</v>
      </c>
      <c r="C102" s="27"/>
      <c r="D102" s="27"/>
      <c r="E102" s="28"/>
      <c r="F102" s="28"/>
      <c r="G102" s="28"/>
      <c r="H102" s="28"/>
      <c r="I102" s="28"/>
      <c r="J102" s="28"/>
      <c r="K102" s="28"/>
      <c r="L102" s="28">
        <v>1716842</v>
      </c>
      <c r="M102" s="28">
        <f t="shared" ref="M102:M103" si="38">K102+L102</f>
        <v>1716842</v>
      </c>
      <c r="N102" s="28">
        <f>2382572-M102</f>
        <v>665730</v>
      </c>
      <c r="O102" s="28">
        <f t="shared" ref="O102:O103" si="39">M102+N102</f>
        <v>2382572</v>
      </c>
      <c r="P102" s="61"/>
      <c r="Q102" s="61"/>
    </row>
    <row r="103" spans="1:17" s="24" customFormat="1" ht="24.75" customHeight="1">
      <c r="A103" s="44" t="s">
        <v>142</v>
      </c>
      <c r="B103" s="69" t="s">
        <v>123</v>
      </c>
      <c r="C103" s="27"/>
      <c r="D103" s="27"/>
      <c r="E103" s="28"/>
      <c r="F103" s="28"/>
      <c r="G103" s="28"/>
      <c r="H103" s="28">
        <v>89000</v>
      </c>
      <c r="I103" s="28">
        <f>G103+H103</f>
        <v>89000</v>
      </c>
      <c r="J103" s="28"/>
      <c r="K103" s="28">
        <f>I103+J103</f>
        <v>89000</v>
      </c>
      <c r="L103" s="28"/>
      <c r="M103" s="28">
        <f t="shared" si="38"/>
        <v>89000</v>
      </c>
      <c r="N103" s="28"/>
      <c r="O103" s="28">
        <f t="shared" si="39"/>
        <v>89000</v>
      </c>
    </row>
    <row r="104" spans="1:17" ht="54.75" customHeight="1">
      <c r="A104" s="87" t="s">
        <v>124</v>
      </c>
      <c r="B104" s="71" t="s">
        <v>123</v>
      </c>
      <c r="C104" s="28"/>
      <c r="D104" s="28"/>
      <c r="E104" s="28">
        <f>C104+D104</f>
        <v>0</v>
      </c>
      <c r="F104" s="28">
        <v>5000</v>
      </c>
      <c r="G104" s="28">
        <f>E104+F104</f>
        <v>5000</v>
      </c>
      <c r="H104" s="28"/>
      <c r="I104" s="28">
        <f>G104+H104</f>
        <v>5000</v>
      </c>
      <c r="J104" s="28"/>
      <c r="K104" s="28">
        <f>I104+J104</f>
        <v>5000</v>
      </c>
      <c r="L104" s="28"/>
      <c r="M104" s="28">
        <f>K104+L104</f>
        <v>5000</v>
      </c>
      <c r="N104" s="28"/>
      <c r="O104" s="28">
        <f>M104+N104</f>
        <v>5000</v>
      </c>
      <c r="P104" s="61"/>
      <c r="Q104" s="61"/>
    </row>
    <row r="105" spans="1:17" s="24" customFormat="1" ht="24.75" customHeight="1">
      <c r="A105" s="62" t="s">
        <v>65</v>
      </c>
      <c r="B105" s="68" t="s">
        <v>66</v>
      </c>
      <c r="C105" s="23">
        <f t="shared" ref="C105:O105" si="40">SUM(C106:C106)</f>
        <v>265600</v>
      </c>
      <c r="D105" s="23">
        <f t="shared" si="40"/>
        <v>0</v>
      </c>
      <c r="E105" s="23">
        <f t="shared" si="40"/>
        <v>265600</v>
      </c>
      <c r="F105" s="23">
        <f t="shared" si="40"/>
        <v>0</v>
      </c>
      <c r="G105" s="23">
        <f t="shared" si="40"/>
        <v>265600</v>
      </c>
      <c r="H105" s="23">
        <f t="shared" si="40"/>
        <v>0</v>
      </c>
      <c r="I105" s="23">
        <f t="shared" si="40"/>
        <v>265600</v>
      </c>
      <c r="J105" s="23">
        <f t="shared" si="40"/>
        <v>0</v>
      </c>
      <c r="K105" s="23">
        <f t="shared" si="40"/>
        <v>265600</v>
      </c>
      <c r="L105" s="23">
        <f t="shared" si="40"/>
        <v>0</v>
      </c>
      <c r="M105" s="23">
        <f t="shared" si="40"/>
        <v>265600</v>
      </c>
      <c r="N105" s="23">
        <f t="shared" si="40"/>
        <v>0</v>
      </c>
      <c r="O105" s="23">
        <f t="shared" si="40"/>
        <v>265600</v>
      </c>
    </row>
    <row r="106" spans="1:17" ht="40.5" customHeight="1">
      <c r="A106" s="87" t="s">
        <v>68</v>
      </c>
      <c r="B106" s="41" t="s">
        <v>67</v>
      </c>
      <c r="C106" s="28">
        <v>265600</v>
      </c>
      <c r="D106" s="28"/>
      <c r="E106" s="28">
        <f>C106+D106</f>
        <v>265600</v>
      </c>
      <c r="F106" s="28"/>
      <c r="G106" s="28">
        <f>E106+F106</f>
        <v>265600</v>
      </c>
      <c r="H106" s="28"/>
      <c r="I106" s="28">
        <f>G106+H106</f>
        <v>265600</v>
      </c>
      <c r="J106" s="28"/>
      <c r="K106" s="28">
        <f>I106+J106</f>
        <v>265600</v>
      </c>
      <c r="L106" s="28"/>
      <c r="M106" s="28">
        <f>K106+L106</f>
        <v>265600</v>
      </c>
      <c r="N106" s="28"/>
      <c r="O106" s="28">
        <f>M106+N106</f>
        <v>265600</v>
      </c>
      <c r="P106" s="61"/>
      <c r="Q106" s="61"/>
    </row>
    <row r="107" spans="1:17" s="24" customFormat="1" ht="24.75" customHeight="1">
      <c r="A107" s="73" t="s">
        <v>98</v>
      </c>
      <c r="B107" s="74" t="s">
        <v>99</v>
      </c>
      <c r="C107" s="23">
        <f t="shared" ref="C107:O107" si="41">C108</f>
        <v>0</v>
      </c>
      <c r="D107" s="23">
        <f t="shared" si="41"/>
        <v>649214</v>
      </c>
      <c r="E107" s="23">
        <f t="shared" si="41"/>
        <v>649214</v>
      </c>
      <c r="F107" s="23">
        <f t="shared" si="41"/>
        <v>3282169</v>
      </c>
      <c r="G107" s="23">
        <f t="shared" si="41"/>
        <v>3931383</v>
      </c>
      <c r="H107" s="23">
        <f t="shared" si="41"/>
        <v>0</v>
      </c>
      <c r="I107" s="23">
        <f t="shared" si="41"/>
        <v>3931383</v>
      </c>
      <c r="J107" s="23">
        <f t="shared" si="41"/>
        <v>0</v>
      </c>
      <c r="K107" s="23">
        <f t="shared" si="41"/>
        <v>3931383</v>
      </c>
      <c r="L107" s="23">
        <f t="shared" si="41"/>
        <v>-1618703.3</v>
      </c>
      <c r="M107" s="23">
        <f t="shared" si="41"/>
        <v>2312679.7000000002</v>
      </c>
      <c r="N107" s="23">
        <f t="shared" si="41"/>
        <v>310700</v>
      </c>
      <c r="O107" s="23">
        <f t="shared" si="41"/>
        <v>2623379.7000000002</v>
      </c>
    </row>
    <row r="108" spans="1:17" ht="26.25" customHeight="1">
      <c r="A108" s="75" t="s">
        <v>100</v>
      </c>
      <c r="B108" s="69" t="s">
        <v>101</v>
      </c>
      <c r="C108" s="27"/>
      <c r="D108" s="76">
        <v>649214</v>
      </c>
      <c r="E108" s="28">
        <f>C108+D108</f>
        <v>649214</v>
      </c>
      <c r="F108" s="76">
        <f>3931383-E108</f>
        <v>3282169</v>
      </c>
      <c r="G108" s="28">
        <f>E108+F108</f>
        <v>3931383</v>
      </c>
      <c r="H108" s="76"/>
      <c r="I108" s="28">
        <f>G108+H108</f>
        <v>3931383</v>
      </c>
      <c r="J108" s="76"/>
      <c r="K108" s="28">
        <f>I108+J108</f>
        <v>3931383</v>
      </c>
      <c r="L108" s="76">
        <v>-1618703.3</v>
      </c>
      <c r="M108" s="28">
        <f>K108+L108</f>
        <v>2312679.7000000002</v>
      </c>
      <c r="N108" s="76">
        <v>310700</v>
      </c>
      <c r="O108" s="28">
        <f>M108+N108</f>
        <v>2623379.7000000002</v>
      </c>
      <c r="P108" s="61"/>
      <c r="Q108" s="61"/>
    </row>
    <row r="109" spans="1:17" s="24" customFormat="1" ht="24.75" customHeight="1">
      <c r="A109" s="73" t="s">
        <v>102</v>
      </c>
      <c r="B109" s="74" t="s">
        <v>103</v>
      </c>
      <c r="C109" s="23">
        <f t="shared" ref="C109:O109" si="42">C110</f>
        <v>0</v>
      </c>
      <c r="D109" s="23">
        <f t="shared" si="42"/>
        <v>1821905.32</v>
      </c>
      <c r="E109" s="23">
        <f t="shared" si="42"/>
        <v>1821905.32</v>
      </c>
      <c r="F109" s="23">
        <f t="shared" si="42"/>
        <v>-322142.74</v>
      </c>
      <c r="G109" s="23">
        <f t="shared" si="42"/>
        <v>1499762.58</v>
      </c>
      <c r="H109" s="23">
        <f t="shared" si="42"/>
        <v>-133228</v>
      </c>
      <c r="I109" s="23">
        <f t="shared" si="42"/>
        <v>1366534.58</v>
      </c>
      <c r="J109" s="23">
        <f t="shared" si="42"/>
        <v>1232358.6499999999</v>
      </c>
      <c r="K109" s="23">
        <f t="shared" si="42"/>
        <v>2598893.23</v>
      </c>
      <c r="L109" s="23">
        <f t="shared" si="42"/>
        <v>616165.35</v>
      </c>
      <c r="M109" s="23">
        <f t="shared" si="42"/>
        <v>3215058.58</v>
      </c>
      <c r="N109" s="23">
        <f t="shared" si="42"/>
        <v>0</v>
      </c>
      <c r="O109" s="23">
        <f t="shared" si="42"/>
        <v>3215058.58</v>
      </c>
      <c r="P109" s="77"/>
      <c r="Q109" s="77"/>
    </row>
    <row r="110" spans="1:17" ht="37.5" customHeight="1">
      <c r="A110" s="87" t="s">
        <v>104</v>
      </c>
      <c r="B110" s="69" t="s">
        <v>105</v>
      </c>
      <c r="C110" s="27"/>
      <c r="D110" s="28">
        <v>1821905.32</v>
      </c>
      <c r="E110" s="28">
        <f>C110+D110</f>
        <v>1821905.32</v>
      </c>
      <c r="F110" s="28">
        <f>1499762.58-E110</f>
        <v>-322142.74</v>
      </c>
      <c r="G110" s="28">
        <f>E110+F110</f>
        <v>1499762.58</v>
      </c>
      <c r="H110" s="28">
        <f>1366534.58-G110</f>
        <v>-133228</v>
      </c>
      <c r="I110" s="28">
        <f>G110+H110</f>
        <v>1366534.58</v>
      </c>
      <c r="J110" s="28">
        <f>K110-I110</f>
        <v>1232358.6499999999</v>
      </c>
      <c r="K110" s="28">
        <v>2598893.23</v>
      </c>
      <c r="L110" s="28">
        <v>616165.35</v>
      </c>
      <c r="M110" s="28">
        <f>K110+L110</f>
        <v>3215058.58</v>
      </c>
      <c r="N110" s="28"/>
      <c r="O110" s="28">
        <f>M110+N110</f>
        <v>3215058.58</v>
      </c>
      <c r="P110" s="61"/>
      <c r="Q110" s="61"/>
    </row>
    <row r="111" spans="1:17" ht="25.5">
      <c r="A111" s="73" t="s">
        <v>106</v>
      </c>
      <c r="B111" s="74" t="s">
        <v>107</v>
      </c>
      <c r="C111" s="23">
        <f t="shared" ref="C111:O111" si="43">C112</f>
        <v>0</v>
      </c>
      <c r="D111" s="23">
        <f t="shared" si="43"/>
        <v>-2251707.85</v>
      </c>
      <c r="E111" s="23">
        <f t="shared" si="43"/>
        <v>-2251707.85</v>
      </c>
      <c r="F111" s="23">
        <f t="shared" si="43"/>
        <v>448990.15000000014</v>
      </c>
      <c r="G111" s="23">
        <f t="shared" si="43"/>
        <v>-1700377.7</v>
      </c>
      <c r="H111" s="23">
        <f t="shared" si="43"/>
        <v>-12</v>
      </c>
      <c r="I111" s="23">
        <f t="shared" si="43"/>
        <v>-1700389.7</v>
      </c>
      <c r="J111" s="23">
        <f t="shared" si="43"/>
        <v>-1232358.6500000001</v>
      </c>
      <c r="K111" s="23">
        <f t="shared" si="43"/>
        <v>-2932748.35</v>
      </c>
      <c r="L111" s="23">
        <f t="shared" si="43"/>
        <v>-612949.35</v>
      </c>
      <c r="M111" s="23">
        <f t="shared" si="43"/>
        <v>-3545697.7</v>
      </c>
      <c r="N111" s="23">
        <f t="shared" si="43"/>
        <v>-3216</v>
      </c>
      <c r="O111" s="23">
        <f t="shared" si="43"/>
        <v>-3548913.7</v>
      </c>
      <c r="P111" s="61"/>
      <c r="Q111" s="61"/>
    </row>
    <row r="112" spans="1:17" ht="38.25">
      <c r="A112" s="87" t="s">
        <v>108</v>
      </c>
      <c r="B112" s="69" t="s">
        <v>109</v>
      </c>
      <c r="C112" s="27"/>
      <c r="D112" s="28">
        <v>-2251707.85</v>
      </c>
      <c r="E112" s="28">
        <f>C112+D112</f>
        <v>-2251707.85</v>
      </c>
      <c r="F112" s="28">
        <f>-1802717.7-E112</f>
        <v>448990.15000000014</v>
      </c>
      <c r="G112" s="28">
        <f>E112+F112+102340</f>
        <v>-1700377.7</v>
      </c>
      <c r="H112" s="28">
        <f>-1700389.7-G112</f>
        <v>-12</v>
      </c>
      <c r="I112" s="28">
        <f>G112+H112</f>
        <v>-1700389.7</v>
      </c>
      <c r="J112" s="28">
        <f>K112-I112</f>
        <v>-1232358.6500000001</v>
      </c>
      <c r="K112" s="28">
        <v>-2932748.35</v>
      </c>
      <c r="L112" s="28">
        <v>-612949.35</v>
      </c>
      <c r="M112" s="28">
        <f>K112+L112</f>
        <v>-3545697.7</v>
      </c>
      <c r="N112" s="28">
        <f>-3548913.7-M112</f>
        <v>-3216</v>
      </c>
      <c r="O112" s="28">
        <f>M112+N112</f>
        <v>-3548913.7</v>
      </c>
      <c r="P112" s="61"/>
      <c r="Q112" s="61"/>
    </row>
    <row r="113" spans="1:17" ht="14.25">
      <c r="A113" s="78" t="s">
        <v>110</v>
      </c>
      <c r="B113" s="13"/>
      <c r="C113" s="23">
        <f t="shared" ref="C113:I113" si="44">C43+C20</f>
        <v>817776645</v>
      </c>
      <c r="D113" s="23">
        <f t="shared" si="44"/>
        <v>8046271.4700000007</v>
      </c>
      <c r="E113" s="23">
        <f t="shared" si="44"/>
        <v>825822916.47000003</v>
      </c>
      <c r="F113" s="23">
        <f t="shared" si="44"/>
        <v>132987411.42000002</v>
      </c>
      <c r="G113" s="23">
        <f t="shared" si="44"/>
        <v>958912667.8900001</v>
      </c>
      <c r="H113" s="23">
        <f t="shared" si="44"/>
        <v>13422551</v>
      </c>
      <c r="I113" s="23">
        <f t="shared" si="44"/>
        <v>972335218.8900001</v>
      </c>
      <c r="J113" s="23">
        <f t="shared" ref="J113:O113" si="45">J43+J20</f>
        <v>29150237</v>
      </c>
      <c r="K113" s="23">
        <f t="shared" si="45"/>
        <v>1001485455.8900001</v>
      </c>
      <c r="L113" s="23">
        <f t="shared" si="45"/>
        <v>300631184.56</v>
      </c>
      <c r="M113" s="23">
        <f t="shared" si="45"/>
        <v>1302116640.4499998</v>
      </c>
      <c r="N113" s="23">
        <f t="shared" si="45"/>
        <v>9659412.9699999988</v>
      </c>
      <c r="O113" s="23">
        <f t="shared" si="45"/>
        <v>1311776053.4199998</v>
      </c>
      <c r="P113" s="86"/>
      <c r="Q113" s="61"/>
    </row>
    <row r="114" spans="1:17"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>
        <v>1311555447.4899998</v>
      </c>
      <c r="P114" s="61"/>
      <c r="Q114" s="61"/>
    </row>
    <row r="115" spans="1:17"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>
        <v>1311776053.4199998</v>
      </c>
      <c r="P115" s="61"/>
      <c r="Q115" s="61"/>
    </row>
    <row r="116" spans="1:17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>
        <f>O114-O115</f>
        <v>-220605.93000006676</v>
      </c>
      <c r="P116" s="61"/>
      <c r="Q116" s="61"/>
    </row>
    <row r="117" spans="1:17"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61"/>
      <c r="Q117" s="61"/>
    </row>
    <row r="118" spans="1:17"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61"/>
      <c r="Q118" s="61"/>
    </row>
    <row r="119" spans="1:17"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61"/>
      <c r="Q119" s="61"/>
    </row>
    <row r="120" spans="1:17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61"/>
      <c r="Q120" s="61"/>
    </row>
    <row r="121" spans="1:17"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61"/>
      <c r="Q121" s="61"/>
    </row>
    <row r="122" spans="1:17"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61"/>
      <c r="Q122" s="61"/>
    </row>
    <row r="123" spans="1:17"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61"/>
      <c r="Q123" s="61"/>
    </row>
    <row r="124" spans="1:17"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</row>
    <row r="125" spans="1:17"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</row>
  </sheetData>
  <mergeCells count="3">
    <mergeCell ref="R43:R44"/>
    <mergeCell ref="R45:R46"/>
    <mergeCell ref="A17:O17"/>
  </mergeCells>
  <pageMargins left="0.70866141732283472" right="0.19685039370078741" top="0.43307086614173229" bottom="0.19685039370078741" header="0.43307086614173229" footer="0"/>
  <pageSetup paperSize="9" scale="7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 1</vt:lpstr>
      <vt:lpstr>Поясн.зап.</vt:lpstr>
      <vt:lpstr>Поясн.зап.!Заголовки_для_печати</vt:lpstr>
      <vt:lpstr>'Прил. 1'!Заголовки_для_печати</vt:lpstr>
      <vt:lpstr>Поясн.зап.!Область_печати</vt:lpstr>
      <vt:lpstr>'Прил. 1'!Область_печати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Ofps-SB</dc:creator>
  <cp:lastModifiedBy>User</cp:lastModifiedBy>
  <cp:lastPrinted>2014-11-27T08:08:26Z</cp:lastPrinted>
  <dcterms:created xsi:type="dcterms:W3CDTF">2012-12-18T08:42:51Z</dcterms:created>
  <dcterms:modified xsi:type="dcterms:W3CDTF">2014-12-09T08:09:51Z</dcterms:modified>
</cp:coreProperties>
</file>