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 activeTab="1"/>
  </bookViews>
  <sheets>
    <sheet name="РаспределениеДФ" sheetId="1" r:id="rId1"/>
    <sheet name="Межбюджетка" sheetId="3" r:id="rId2"/>
    <sheet name="СправкаКуточнению" sheetId="2" state="hidden" r:id="rId3"/>
    <sheet name="Лист1" sheetId="4" r:id="rId4"/>
  </sheets>
  <externalReferences>
    <externalReference r:id="rId5"/>
    <externalReference r:id="rId6"/>
    <externalReference r:id="rId7"/>
  </externalReferences>
  <definedNames>
    <definedName name="_xlnm.Print_Area" localSheetId="1">Межбюджетка!$A$1:$F$32</definedName>
    <definedName name="_xlnm.Print_Area" localSheetId="0">РаспределениеДФ!$A$1:$H$30</definedName>
  </definedNames>
  <calcPr calcId="125725"/>
</workbook>
</file>

<file path=xl/calcChain.xml><?xml version="1.0" encoding="utf-8"?>
<calcChain xmlns="http://schemas.openxmlformats.org/spreadsheetml/2006/main">
  <c r="D27" i="3"/>
  <c r="C27"/>
  <c r="B27" s="1"/>
  <c r="C18"/>
  <c r="D25"/>
  <c r="B18"/>
  <c r="B25"/>
  <c r="E32"/>
  <c r="F15"/>
  <c r="E15"/>
  <c r="D31"/>
  <c r="B31" s="1"/>
  <c r="D30"/>
  <c r="B30" s="1"/>
  <c r="C29"/>
  <c r="B29" s="1"/>
  <c r="D28"/>
  <c r="B28" s="1"/>
  <c r="D26"/>
  <c r="B26" s="1"/>
  <c r="C24"/>
  <c r="B24" s="1"/>
  <c r="B23"/>
  <c r="C22"/>
  <c r="B22" s="1"/>
  <c r="D21"/>
  <c r="B21" s="1"/>
  <c r="F20"/>
  <c r="F32" s="1"/>
  <c r="D20"/>
  <c r="D19"/>
  <c r="C19"/>
  <c r="D17"/>
  <c r="B17" s="1"/>
  <c r="D16"/>
  <c r="E13"/>
  <c r="E27" i="2"/>
  <c r="C27" s="1"/>
  <c r="D27"/>
  <c r="D18"/>
  <c r="C18" s="1"/>
  <c r="E25"/>
  <c r="D31"/>
  <c r="C23"/>
  <c r="C25"/>
  <c r="C16"/>
  <c r="D22"/>
  <c r="C22" s="1"/>
  <c r="D24"/>
  <c r="C24" s="1"/>
  <c r="E31"/>
  <c r="C31" s="1"/>
  <c r="D29"/>
  <c r="C29" s="1"/>
  <c r="E20"/>
  <c r="C20" s="1"/>
  <c r="D19"/>
  <c r="E19"/>
  <c r="E30"/>
  <c r="C30" s="1"/>
  <c r="E28"/>
  <c r="C28" s="1"/>
  <c r="E26"/>
  <c r="C26" s="1"/>
  <c r="E17"/>
  <c r="C17" s="1"/>
  <c r="E21"/>
  <c r="C21" s="1"/>
  <c r="E15"/>
  <c r="D15"/>
  <c r="C2"/>
  <c r="D11"/>
  <c r="C10"/>
  <c r="E11"/>
  <c r="C7"/>
  <c r="E6"/>
  <c r="D6"/>
  <c r="H17" i="1"/>
  <c r="H14" s="1"/>
  <c r="G17"/>
  <c r="G14" s="1"/>
  <c r="G26"/>
  <c r="C26"/>
  <c r="J23"/>
  <c r="J22"/>
  <c r="D22"/>
  <c r="J21"/>
  <c r="G21"/>
  <c r="C21"/>
  <c r="A21"/>
  <c r="D18"/>
  <c r="B18" s="1"/>
  <c r="D16"/>
  <c r="C16"/>
  <c r="B16" s="1"/>
  <c r="E15"/>
  <c r="B15" s="1"/>
  <c r="F14"/>
  <c r="E14"/>
  <c r="J25" l="1"/>
  <c r="D14"/>
  <c r="B17"/>
  <c r="B20" i="3"/>
  <c r="D32"/>
  <c r="C32"/>
  <c r="B16"/>
  <c r="B19"/>
  <c r="C19" i="2"/>
  <c r="E32"/>
  <c r="D32"/>
  <c r="C32" s="1"/>
  <c r="C8"/>
  <c r="C9"/>
  <c r="C14" i="1"/>
  <c r="B32" i="3" l="1"/>
  <c r="B33" s="1"/>
  <c r="B14" i="1"/>
  <c r="C11" i="2"/>
  <c r="C3" s="1"/>
  <c r="D13" s="1"/>
  <c r="B19" i="1" l="1"/>
  <c r="B20" s="1"/>
  <c r="B33"/>
</calcChain>
</file>

<file path=xl/sharedStrings.xml><?xml version="1.0" encoding="utf-8"?>
<sst xmlns="http://schemas.openxmlformats.org/spreadsheetml/2006/main" count="119" uniqueCount="78">
  <si>
    <t>Распределение средств муниципального дорожного фонда  муниципального образования "Устьянский муниципальный район" по направлениям  на 2017 год</t>
  </si>
  <si>
    <t>Муниципальный дорожный фонд</t>
  </si>
  <si>
    <t>В том числе</t>
  </si>
  <si>
    <r>
      <t xml:space="preserve">На содержание, капитальный ремонт, ремонт и обустройство автомобильных дорог общего пользования местного значения </t>
    </r>
    <r>
      <rPr>
        <sz val="10"/>
        <color indexed="8"/>
        <rFont val="Times New Roman"/>
        <family val="1"/>
        <charset val="204"/>
      </rPr>
      <t xml:space="preserve"> вне границ населенных пунктов в границах муниципального района, включая обеспечение безопасности дорожного движения на них</t>
    </r>
  </si>
  <si>
    <t>На содержание, капитальный ремонт, ремонт и обустройство автомобильных дорог общего пользования местного значения в границах населенных пунктов (сельских поселений) в границах муниципального района включая обеспечение безопасности дорожного движения на них</t>
  </si>
  <si>
    <t>На проектирование, строительство и реконструкцию автомобильных дорог общего пользования местного значения вне границ населенных пунктов в границах муниципального района и искусственных сооружений на них</t>
  </si>
  <si>
    <t>Предоставление субсидий бюджетам городских поселений, входящих в состав муниципального образования "Устьянский муниципальный район"  в соответствии с пунктом 2 Порядка формирования и использования бюджетных ассигнований муниципального дорожного фонда  муниципального образования "Устьянский муниципальный район"</t>
  </si>
  <si>
    <t>Всего</t>
  </si>
  <si>
    <t>в т.ч. за счет субсидий</t>
  </si>
  <si>
    <t>в т.ч. за счет акциз</t>
  </si>
  <si>
    <t>в т.ч. за счет остатков средств на счетах</t>
  </si>
  <si>
    <t>в т.ч. за счет остатков средств на счетах поселений</t>
  </si>
  <si>
    <t>лойга</t>
  </si>
  <si>
    <t>лихачево</t>
  </si>
  <si>
    <t>ДорПов</t>
  </si>
  <si>
    <t>вгр</t>
  </si>
  <si>
    <t>кизема</t>
  </si>
  <si>
    <t>усии</t>
  </si>
  <si>
    <t>вкш</t>
  </si>
  <si>
    <t>шангалы</t>
  </si>
  <si>
    <t>вне</t>
  </si>
  <si>
    <t>строевское</t>
  </si>
  <si>
    <t>илез</t>
  </si>
  <si>
    <t>сумм</t>
  </si>
  <si>
    <t>октябрьское</t>
  </si>
  <si>
    <t>илеза</t>
  </si>
  <si>
    <t xml:space="preserve">На содержание, капитальный ремонт, ремонт и обустройство автомобильных дорог общего пользования местного значения  вне границ населенных пунктов в границах муниципального района, включая обеспечение безопасности дорожного движения на них </t>
  </si>
  <si>
    <t>гашение кредиторской задолженности прошлых лет, связанной с финансовым обеспечением дорожной деятельности (за 2016 год), в т.ч.</t>
  </si>
  <si>
    <t>Справка к уточнению ДФ на 17.02.2017года</t>
  </si>
  <si>
    <t xml:space="preserve">Увеличить ДФ на </t>
  </si>
  <si>
    <t>за счет остатков средств на счетах на 01.01.2017 года</t>
  </si>
  <si>
    <t>в т.ч.</t>
  </si>
  <si>
    <t>№ п/п</t>
  </si>
  <si>
    <t>Наименование</t>
  </si>
  <si>
    <t>Примечание</t>
  </si>
  <si>
    <t>МО "Лихачевское"</t>
  </si>
  <si>
    <t>МО "Лойгинское"</t>
  </si>
  <si>
    <t>МО "Строевское"</t>
  </si>
  <si>
    <t>Дополнительные субсидии к соглашениям на 2017 год</t>
  </si>
  <si>
    <t>МО "Киземское"</t>
  </si>
  <si>
    <t>МО "Шангальское"</t>
  </si>
  <si>
    <t>МО "Октябрьское"</t>
  </si>
  <si>
    <t>МО "Бестужевское"</t>
  </si>
  <si>
    <t>МО "Плосское"</t>
  </si>
  <si>
    <t>МО "Синицкое"</t>
  </si>
  <si>
    <t>МО "Череновское"</t>
  </si>
  <si>
    <t>ремонт а/д Аверкиевская-Малиновка (трубопереход км 0+1,7 - 0+1,9)</t>
  </si>
  <si>
    <t>МО "Орловское"</t>
  </si>
  <si>
    <t>МО "Дмитриевское"</t>
  </si>
  <si>
    <t>МО "Р.-Минское"</t>
  </si>
  <si>
    <t>за счет доп.поступлений акцих в 2016 году(сверх плановых утв. бюджетом) на 01.01.2017 года</t>
  </si>
  <si>
    <t>После распределения остаток составит</t>
  </si>
  <si>
    <t>ремонт а/д д.Дубровская</t>
  </si>
  <si>
    <t>ремонт а/дподъезд д.Ларютинска и а/д д.Ершевская</t>
  </si>
  <si>
    <t>ремонт а/д подъезд д.Великая</t>
  </si>
  <si>
    <t>Справочно Доп.Соглашения на 2017 год</t>
  </si>
  <si>
    <t>МО "Березницкое"</t>
  </si>
  <si>
    <t>МО "Илезское</t>
  </si>
  <si>
    <t>МО "Малодорское"</t>
  </si>
  <si>
    <t>МО "Р. - Минское"</t>
  </si>
  <si>
    <t>Распределение иных дополнительных межбюджетных трансфертов бюджетам муниципальных образований по передаваевым полномочиям по дорожной деятельности МО "Устьянский муниципальный район" на 2017 год</t>
  </si>
  <si>
    <t>Наименование муниципального образования</t>
  </si>
  <si>
    <t>Объем средств по передаваемым полномочиям</t>
  </si>
  <si>
    <t>в том числе:</t>
  </si>
  <si>
    <t>На содержание, капитальный ремонт, ремонт и обустройство автомобильных дорог общего пользования местного значения вне границ населенных пунктов в границах муниципального района, включая обеспечение безопасности дорожного движения на них</t>
  </si>
  <si>
    <t xml:space="preserve">ИТОГО </t>
  </si>
  <si>
    <t>Приложение №12</t>
  </si>
  <si>
    <t>к решению сессии пятого созыва собрания депутатов №426 от 23 декабря 2016года</t>
  </si>
  <si>
    <t>к решению сессии пятого созыва собрания депутатов №436 от 17 февраля 2017года</t>
  </si>
  <si>
    <t>Приложение №6</t>
  </si>
  <si>
    <t>Приложение №10</t>
  </si>
  <si>
    <t>Приложение №5</t>
  </si>
  <si>
    <t>Приложение № 6</t>
  </si>
  <si>
    <t>Приложение №7</t>
  </si>
  <si>
    <t>Приложение № 14</t>
  </si>
  <si>
    <t>к решению сессии пятого созыва собрания депутатов № 462 от 28 апреля 2017года</t>
  </si>
  <si>
    <t>к решению сессии пятого созыва собрания депутатов № 452 от 31 марта 2017года</t>
  </si>
  <si>
    <t>Приложение № 15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</si>
</sst>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#,##0.00&quot;р.&quot;"/>
  </numFmts>
  <fonts count="20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 Cyr"/>
      <charset val="204"/>
    </font>
    <font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Arial"/>
      <family val="2"/>
    </font>
    <font>
      <b/>
      <sz val="10"/>
      <name val="Arial"/>
      <family val="2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</font>
    <font>
      <b/>
      <sz val="11"/>
      <color theme="1"/>
      <name val="Calibri"/>
      <family val="2"/>
      <charset val="204"/>
      <scheme val="minor"/>
    </font>
    <font>
      <sz val="9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1">
    <xf numFmtId="0" fontId="0" fillId="0" borderId="0" xfId="0"/>
    <xf numFmtId="0" fontId="3" fillId="0" borderId="3" xfId="0" applyFont="1" applyBorder="1" applyAlignment="1">
      <alignment horizontal="center" vertical="center"/>
    </xf>
    <xf numFmtId="4" fontId="3" fillId="0" borderId="0" xfId="0" applyNumberFormat="1" applyFont="1"/>
    <xf numFmtId="0" fontId="3" fillId="0" borderId="0" xfId="0" applyFont="1"/>
    <xf numFmtId="4" fontId="3" fillId="0" borderId="3" xfId="0" applyNumberFormat="1" applyFont="1" applyBorder="1"/>
    <xf numFmtId="0" fontId="3" fillId="0" borderId="3" xfId="0" applyFont="1" applyBorder="1"/>
    <xf numFmtId="4" fontId="3" fillId="2" borderId="3" xfId="0" applyNumberFormat="1" applyFont="1" applyFill="1" applyBorder="1"/>
    <xf numFmtId="4" fontId="3" fillId="3" borderId="3" xfId="0" applyNumberFormat="1" applyFont="1" applyFill="1" applyBorder="1" applyAlignment="1">
      <alignment horizontal="center" vertical="center"/>
    </xf>
    <xf numFmtId="0" fontId="2" fillId="3" borderId="0" xfId="0" applyFont="1" applyFill="1"/>
    <xf numFmtId="0" fontId="3" fillId="3" borderId="3" xfId="0" applyFont="1" applyFill="1" applyBorder="1" applyAlignment="1">
      <alignment horizontal="center" vertical="distributed"/>
    </xf>
    <xf numFmtId="0" fontId="6" fillId="3" borderId="3" xfId="0" applyFont="1" applyFill="1" applyBorder="1" applyAlignment="1">
      <alignment horizontal="right" wrapText="1"/>
    </xf>
    <xf numFmtId="4" fontId="6" fillId="3" borderId="3" xfId="0" applyNumberFormat="1" applyFont="1" applyFill="1" applyBorder="1" applyAlignment="1">
      <alignment horizontal="center" vertical="center" wrapText="1"/>
    </xf>
    <xf numFmtId="0" fontId="3" fillId="3" borderId="0" xfId="0" applyFont="1" applyFill="1"/>
    <xf numFmtId="0" fontId="3" fillId="3" borderId="3" xfId="0" applyFont="1" applyFill="1" applyBorder="1" applyAlignment="1">
      <alignment horizontal="center" vertical="center"/>
    </xf>
    <xf numFmtId="164" fontId="3" fillId="3" borderId="3" xfId="0" applyNumberFormat="1" applyFont="1" applyFill="1" applyBorder="1" applyAlignment="1">
      <alignment horizontal="center" vertical="center"/>
    </xf>
    <xf numFmtId="4" fontId="3" fillId="3" borderId="3" xfId="0" applyNumberFormat="1" applyFont="1" applyFill="1" applyBorder="1"/>
    <xf numFmtId="0" fontId="2" fillId="3" borderId="3" xfId="0" applyFont="1" applyFill="1" applyBorder="1"/>
    <xf numFmtId="4" fontId="2" fillId="3" borderId="3" xfId="0" applyNumberFormat="1" applyFont="1" applyFill="1" applyBorder="1"/>
    <xf numFmtId="4" fontId="2" fillId="3" borderId="0" xfId="0" applyNumberFormat="1" applyFont="1" applyFill="1"/>
    <xf numFmtId="4" fontId="2" fillId="3" borderId="8" xfId="0" applyNumberFormat="1" applyFont="1" applyFill="1" applyBorder="1"/>
    <xf numFmtId="4" fontId="2" fillId="3" borderId="4" xfId="0" applyNumberFormat="1" applyFont="1" applyFill="1" applyBorder="1"/>
    <xf numFmtId="4" fontId="2" fillId="3" borderId="5" xfId="0" applyNumberFormat="1" applyFont="1" applyFill="1" applyBorder="1"/>
    <xf numFmtId="4" fontId="2" fillId="3" borderId="4" xfId="0" applyNumberFormat="1" applyFont="1" applyFill="1" applyBorder="1" applyAlignment="1">
      <alignment horizontal="center" vertical="center"/>
    </xf>
    <xf numFmtId="4" fontId="8" fillId="3" borderId="5" xfId="0" applyNumberFormat="1" applyFont="1" applyFill="1" applyBorder="1"/>
    <xf numFmtId="4" fontId="2" fillId="3" borderId="6" xfId="0" applyNumberFormat="1" applyFont="1" applyFill="1" applyBorder="1"/>
    <xf numFmtId="0" fontId="2" fillId="3" borderId="7" xfId="0" applyFont="1" applyFill="1" applyBorder="1"/>
    <xf numFmtId="4" fontId="8" fillId="3" borderId="2" xfId="0" applyNumberFormat="1" applyFont="1" applyFill="1" applyBorder="1"/>
    <xf numFmtId="0" fontId="2" fillId="3" borderId="1" xfId="0" applyFont="1" applyFill="1" applyBorder="1"/>
    <xf numFmtId="4" fontId="2" fillId="3" borderId="2" xfId="0" applyNumberFormat="1" applyFont="1" applyFill="1" applyBorder="1"/>
    <xf numFmtId="4" fontId="2" fillId="3" borderId="7" xfId="0" applyNumberFormat="1" applyFont="1" applyFill="1" applyBorder="1"/>
    <xf numFmtId="4" fontId="8" fillId="3" borderId="8" xfId="0" applyNumberFormat="1" applyFont="1" applyFill="1" applyBorder="1"/>
    <xf numFmtId="0" fontId="2" fillId="3" borderId="9" xfId="0" applyFont="1" applyFill="1" applyBorder="1"/>
    <xf numFmtId="0" fontId="2" fillId="3" borderId="4" xfId="0" applyFont="1" applyFill="1" applyBorder="1"/>
    <xf numFmtId="0" fontId="2" fillId="3" borderId="6" xfId="0" applyFont="1" applyFill="1" applyBorder="1"/>
    <xf numFmtId="4" fontId="2" fillId="3" borderId="6" xfId="0" applyNumberFormat="1" applyFont="1" applyFill="1" applyBorder="1" applyAlignment="1">
      <alignment horizontal="center" vertical="center"/>
    </xf>
    <xf numFmtId="4" fontId="8" fillId="3" borderId="7" xfId="0" applyNumberFormat="1" applyFont="1" applyFill="1" applyBorder="1"/>
    <xf numFmtId="0" fontId="9" fillId="0" borderId="0" xfId="0" applyFont="1" applyAlignment="1">
      <alignment horizontal="right"/>
    </xf>
    <xf numFmtId="165" fontId="9" fillId="2" borderId="0" xfId="0" applyNumberFormat="1" applyFont="1" applyFill="1" applyAlignment="1">
      <alignment horizontal="left"/>
    </xf>
    <xf numFmtId="0" fontId="9" fillId="0" borderId="0" xfId="0" applyFont="1" applyAlignment="1"/>
    <xf numFmtId="0" fontId="10" fillId="0" borderId="3" xfId="0" applyFont="1" applyBorder="1" applyAlignment="1">
      <alignment horizontal="center" vertical="distributed"/>
    </xf>
    <xf numFmtId="0" fontId="3" fillId="0" borderId="3" xfId="0" applyFont="1" applyBorder="1" applyAlignment="1">
      <alignment horizontal="left"/>
    </xf>
    <xf numFmtId="0" fontId="3" fillId="0" borderId="10" xfId="0" applyFont="1" applyBorder="1" applyAlignment="1">
      <alignment horizontal="center" vertical="center"/>
    </xf>
    <xf numFmtId="0" fontId="3" fillId="0" borderId="10" xfId="0" applyFont="1" applyBorder="1" applyAlignment="1">
      <alignment vertical="center"/>
    </xf>
    <xf numFmtId="0" fontId="11" fillId="3" borderId="0" xfId="0" applyFont="1" applyFill="1"/>
    <xf numFmtId="0" fontId="3" fillId="2" borderId="0" xfId="0" applyFont="1" applyFill="1"/>
    <xf numFmtId="0" fontId="3" fillId="3" borderId="3" xfId="0" applyFont="1" applyFill="1" applyBorder="1" applyAlignment="1">
      <alignment horizontal="left" vertical="center"/>
    </xf>
    <xf numFmtId="2" fontId="3" fillId="3" borderId="3" xfId="0" applyNumberFormat="1" applyFont="1" applyFill="1" applyBorder="1" applyAlignment="1">
      <alignment horizontal="left" vertical="center" wrapText="1"/>
    </xf>
    <xf numFmtId="0" fontId="3" fillId="2" borderId="3" xfId="0" applyFont="1" applyFill="1" applyBorder="1"/>
    <xf numFmtId="0" fontId="3" fillId="2" borderId="3" xfId="0" applyFont="1" applyFill="1" applyBorder="1" applyAlignment="1">
      <alignment horizontal="left" vertical="center"/>
    </xf>
    <xf numFmtId="0" fontId="3" fillId="0" borderId="9" xfId="0" applyFont="1" applyBorder="1" applyAlignment="1">
      <alignment horizontal="center" vertical="center"/>
    </xf>
    <xf numFmtId="0" fontId="3" fillId="0" borderId="9" xfId="0" applyFont="1" applyBorder="1"/>
    <xf numFmtId="0" fontId="10" fillId="0" borderId="3" xfId="0" applyFont="1" applyBorder="1"/>
    <xf numFmtId="4" fontId="16" fillId="3" borderId="3" xfId="0" applyNumberFormat="1" applyFont="1" applyFill="1" applyBorder="1" applyAlignment="1">
      <alignment horizontal="center"/>
    </xf>
    <xf numFmtId="4" fontId="0" fillId="3" borderId="3" xfId="0" applyNumberFormat="1" applyFill="1" applyBorder="1"/>
    <xf numFmtId="0" fontId="13" fillId="3" borderId="0" xfId="0" applyFont="1" applyFill="1" applyBorder="1" applyAlignment="1">
      <alignment horizontal="center" wrapText="1"/>
    </xf>
    <xf numFmtId="0" fontId="0" fillId="3" borderId="0" xfId="0" applyFill="1"/>
    <xf numFmtId="0" fontId="17" fillId="3" borderId="3" xfId="0" applyFont="1" applyFill="1" applyBorder="1"/>
    <xf numFmtId="4" fontId="0" fillId="3" borderId="11" xfId="0" applyNumberFormat="1" applyFill="1" applyBorder="1"/>
    <xf numFmtId="4" fontId="0" fillId="3" borderId="0" xfId="0" applyNumberFormat="1" applyFill="1" applyAlignment="1">
      <alignment horizontal="center" vertical="center"/>
    </xf>
    <xf numFmtId="4" fontId="10" fillId="3" borderId="0" xfId="0" applyNumberFormat="1" applyFont="1" applyFill="1"/>
    <xf numFmtId="0" fontId="0" fillId="3" borderId="0" xfId="0" applyFill="1" applyBorder="1" applyAlignment="1">
      <alignment horizontal="right" vertical="center" wrapText="1"/>
    </xf>
    <xf numFmtId="0" fontId="0" fillId="3" borderId="3" xfId="0" applyFill="1" applyBorder="1"/>
    <xf numFmtId="0" fontId="0" fillId="3" borderId="0" xfId="0" applyFill="1" applyBorder="1" applyAlignment="1">
      <alignment horizontal="right" vertical="center" wrapText="1"/>
    </xf>
    <xf numFmtId="0" fontId="0" fillId="3" borderId="7" xfId="0" applyFill="1" applyBorder="1"/>
    <xf numFmtId="0" fontId="0" fillId="3" borderId="0" xfId="0" applyFill="1" applyBorder="1"/>
    <xf numFmtId="4" fontId="0" fillId="3" borderId="0" xfId="0" applyNumberFormat="1" applyFill="1" applyBorder="1"/>
    <xf numFmtId="0" fontId="0" fillId="3" borderId="6" xfId="0" applyFill="1" applyBorder="1"/>
    <xf numFmtId="0" fontId="18" fillId="3" borderId="0" xfId="0" applyFont="1" applyFill="1" applyBorder="1" applyAlignment="1">
      <alignment horizontal="right" vertical="center" wrapText="1"/>
    </xf>
    <xf numFmtId="0" fontId="0" fillId="3" borderId="3" xfId="0" applyFill="1" applyBorder="1" applyAlignment="1">
      <alignment horizontal="center" vertical="distributed"/>
    </xf>
    <xf numFmtId="0" fontId="0" fillId="3" borderId="0" xfId="0" applyFill="1" applyBorder="1" applyAlignment="1">
      <alignment horizontal="right" vertical="center" wrapText="1"/>
    </xf>
    <xf numFmtId="0" fontId="0" fillId="3" borderId="0" xfId="0" applyFill="1" applyBorder="1" applyAlignment="1">
      <alignment horizontal="right" vertical="center" wrapText="1"/>
    </xf>
    <xf numFmtId="0" fontId="0" fillId="3" borderId="0" xfId="0" applyFill="1" applyBorder="1" applyAlignment="1">
      <alignment horizontal="right" vertical="center" wrapText="1"/>
    </xf>
    <xf numFmtId="0" fontId="4" fillId="3" borderId="0" xfId="0" applyFont="1" applyFill="1" applyAlignment="1">
      <alignment horizontal="right" wrapText="1"/>
    </xf>
    <xf numFmtId="9" fontId="3" fillId="3" borderId="0" xfId="1" applyFont="1" applyFill="1" applyAlignment="1">
      <alignment horizontal="right" wrapText="1"/>
    </xf>
    <xf numFmtId="0" fontId="3" fillId="3" borderId="0" xfId="0" applyFont="1" applyFill="1" applyBorder="1" applyAlignment="1">
      <alignment horizontal="center" wrapText="1"/>
    </xf>
    <xf numFmtId="0" fontId="3" fillId="3" borderId="3" xfId="0" applyFont="1" applyFill="1" applyBorder="1" applyAlignment="1">
      <alignment horizontal="center" vertical="distributed"/>
    </xf>
    <xf numFmtId="0" fontId="2" fillId="3" borderId="9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4" fontId="2" fillId="3" borderId="1" xfId="0" applyNumberFormat="1" applyFont="1" applyFill="1" applyBorder="1" applyAlignment="1">
      <alignment horizontal="center" vertical="center"/>
    </xf>
    <xf numFmtId="4" fontId="2" fillId="3" borderId="9" xfId="0" applyNumberFormat="1" applyFont="1" applyFill="1" applyBorder="1" applyAlignment="1">
      <alignment horizontal="center" vertical="center"/>
    </xf>
    <xf numFmtId="4" fontId="2" fillId="3" borderId="4" xfId="0" applyNumberFormat="1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 wrapText="1"/>
    </xf>
    <xf numFmtId="0" fontId="3" fillId="3" borderId="3" xfId="0" applyNumberFormat="1" applyFont="1" applyFill="1" applyBorder="1" applyAlignment="1">
      <alignment horizontal="center" vertical="distributed"/>
    </xf>
    <xf numFmtId="0" fontId="6" fillId="3" borderId="3" xfId="0" applyFont="1" applyFill="1" applyBorder="1" applyAlignment="1">
      <alignment horizontal="center" wrapText="1"/>
    </xf>
    <xf numFmtId="0" fontId="0" fillId="3" borderId="0" xfId="0" applyFill="1" applyBorder="1" applyAlignment="1">
      <alignment horizontal="right" vertical="center" wrapText="1"/>
    </xf>
    <xf numFmtId="0" fontId="0" fillId="3" borderId="0" xfId="0" applyFont="1" applyFill="1" applyBorder="1" applyAlignment="1">
      <alignment horizontal="right" vertical="center" wrapText="1"/>
    </xf>
    <xf numFmtId="0" fontId="14" fillId="3" borderId="3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4" fontId="3" fillId="3" borderId="3" xfId="0" applyNumberFormat="1" applyFont="1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distributed"/>
    </xf>
    <xf numFmtId="0" fontId="19" fillId="3" borderId="0" xfId="0" applyFont="1" applyFill="1" applyBorder="1" applyAlignment="1">
      <alignment horizontal="center" wrapText="1"/>
    </xf>
    <xf numFmtId="165" fontId="12" fillId="2" borderId="0" xfId="0" applyNumberFormat="1" applyFont="1" applyFill="1" applyAlignment="1">
      <alignment horizontal="center"/>
    </xf>
    <xf numFmtId="0" fontId="8" fillId="0" borderId="0" xfId="0" applyFont="1" applyAlignment="1">
      <alignment horizontal="center"/>
    </xf>
    <xf numFmtId="0" fontId="3" fillId="0" borderId="12" xfId="0" applyFont="1" applyBorder="1" applyAlignment="1">
      <alignment horizontal="center" vertical="distributed"/>
    </xf>
    <xf numFmtId="0" fontId="3" fillId="0" borderId="10" xfId="0" applyFont="1" applyBorder="1" applyAlignment="1">
      <alignment horizontal="center" vertical="distributed"/>
    </xf>
    <xf numFmtId="0" fontId="3" fillId="0" borderId="11" xfId="0" applyFont="1" applyBorder="1" applyAlignment="1">
      <alignment horizontal="center" vertical="distributed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obrdep\Work_Sobrdep\&#1057;&#1045;&#1057;&#1057;&#1048;&#1048;%20&#1057;&#1054;&#1041;&#1056;&#1040;&#1053;&#1048;&#1071;%20&#1044;&#1045;&#1055;&#1059;&#1058;&#1040;&#1058;&#1054;&#1042;\36%20&#1089;&#1077;&#1089;&#1089;&#1080;&#1103;%2028%20&#1072;&#1087;&#1088;&#1077;&#1083;&#1103;\28.04.2017&#1075;%20&#1089;%20&#1074;&#1085;&#1077;&#1089;&#1077;&#1085;.&#1080;&#1079;&#1084;\&#1055;&#1088;&#1080;&#1083;&#1086;&#1078;&#1077;&#1085;&#1080;&#1077;%20&#8470;%2010,12%20%20%20&#1076;&#1086;&#1088;&#1086;&#1075;&#1080;%20&#1055;&#1056;&#1040;&#1042;&#1050;&#1040;%2023.12.201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obrdep\Work_Sobrdep\&#1057;&#1045;&#1057;&#1057;&#1048;&#1048;%20&#1057;&#1054;&#1041;&#1056;&#1040;&#1053;&#1048;&#1071;%20&#1044;&#1045;&#1055;&#1059;&#1058;&#1040;&#1058;&#1054;&#1042;\36%20&#1089;&#1077;&#1089;&#1089;&#1080;&#1103;%2028%20&#1072;&#1087;&#1088;&#1077;&#1083;&#1103;\28.04.2017&#1075;%20&#1089;%20&#1074;&#1085;&#1077;&#1089;&#1077;&#1085;.&#1080;&#1079;&#1084;\&#1055;&#1088;&#1080;&#1083;&#1086;&#1078;&#1077;&#1085;&#1080;&#1077;%20&#8470;%2010,12%20%20%20&#1076;&#1086;&#1088;&#1086;&#1075;&#1080;%20&#1087;&#1088;&#1086;&#1077;&#1082;&#1090;&#1055;&#1056;&#1040;&#1042;&#1050;&#1048;%20&#1085;&#1072;%2017.02.2016+&#1086;&#1089;&#1090;&#1072;&#1090;&#1082;&#1090;%20&#1085;&#1072;%2001.01.2017&#1075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am1\_Work\&#1069;&#1050;&#1054;&#1053;&#1054;&#1052;&#1048;&#1050;&#1040;\&#1044;&#1054;&#1056;&#1054;&#1043;&#1048;\&#1044;&#1060;\&#1044;&#1060;2016\&#1056;&#1072;&#1089;&#1095;&#1077;&#1090;&#1099;&#1044;&#1086;&#1088;&#1060;&#1086;&#1085;&#1076;2016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СводныйРасчет(безТрНалога)"/>
      <sheetName val="ТанспортныйНалог"/>
      <sheetName val="ТранспНалогМО"/>
      <sheetName val="ДифНорматив"/>
      <sheetName val="СодержаниеПосел"/>
      <sheetName val="СодержаниеМежп"/>
      <sheetName val="МостыТрубопереходы"/>
      <sheetName val="Мосты"/>
      <sheetName val="Зимники"/>
      <sheetName val="Ремонт"/>
      <sheetName val="РасчетРайону"/>
      <sheetName val="Лист1"/>
      <sheetName val="ДФ"/>
      <sheetName val="Лойга"/>
      <sheetName val="ИнфаПосел"/>
      <sheetName val="Лойга+Илеза"/>
      <sheetName val="Лист2"/>
      <sheetName val="Межбюджетк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8">
          <cell r="B8">
            <v>19308795</v>
          </cell>
        </row>
        <row r="10">
          <cell r="C10">
            <v>6525195</v>
          </cell>
        </row>
      </sheetData>
      <sheetData sheetId="13"/>
      <sheetData sheetId="14"/>
      <sheetData sheetId="15"/>
      <sheetData sheetId="16"/>
      <sheetData sheetId="17">
        <row r="7">
          <cell r="B7">
            <v>1024500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СводныйРасчет(безТрНалога)"/>
      <sheetName val="ТанспортныйНалог"/>
      <sheetName val="ТранспНалогМО"/>
      <sheetName val="ДифНорматив"/>
      <sheetName val="СодержаниеПосел"/>
      <sheetName val="СодержаниеМежп"/>
      <sheetName val="МостыТрубопереходы"/>
      <sheetName val="Мосты"/>
      <sheetName val="Зимники"/>
      <sheetName val="Ремонт"/>
      <sheetName val="РасчетРайону"/>
      <sheetName val="Лист1"/>
      <sheetName val="ДФ"/>
      <sheetName val="Лойга"/>
      <sheetName val="ИнфаПосел"/>
      <sheetName val="Лойга+Илеза"/>
      <sheetName val="Лист2"/>
      <sheetName val="Межбюджетка"/>
      <sheetName val="справкаКуточнению"/>
      <sheetName val="Остатки"/>
      <sheetName val="Лойга201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7">
          <cell r="C7" t="str">
            <v>На содержание, капитальный ремонт, ремонт и обустройство автомобильных дорог общего пользования местного значения  вне границ населенных пунктов в границах муниципального района, включая обеспечение безопасности дорожного движения на них</v>
          </cell>
          <cell r="D7" t="str">
            <v>На содержание, капитальный ремонт, ремонт и обустройство автомобильных дорог общего пользования местного значения в границах населенных пунктов (сельских поселений) в границах муниципального района включая обеспечение безопасности дорожного движения на них</v>
          </cell>
          <cell r="G7" t="str">
            <v>гашение кредиторской задолженности прошлых лет, связанной с финансовым обеспечением дорожной деятельности</v>
          </cell>
        </row>
      </sheetData>
      <sheetData sheetId="13"/>
      <sheetData sheetId="14"/>
      <sheetData sheetId="15"/>
      <sheetData sheetId="16"/>
      <sheetData sheetId="17">
        <row r="23">
          <cell r="B23">
            <v>20865056.780000001</v>
          </cell>
        </row>
      </sheetData>
      <sheetData sheetId="18">
        <row r="10">
          <cell r="C10">
            <v>447748</v>
          </cell>
        </row>
        <row r="14">
          <cell r="E14">
            <v>31800</v>
          </cell>
        </row>
        <row r="15">
          <cell r="D15">
            <v>276352.99999999977</v>
          </cell>
          <cell r="E15">
            <v>773027</v>
          </cell>
        </row>
        <row r="21">
          <cell r="E21">
            <v>300000</v>
          </cell>
        </row>
        <row r="22">
          <cell r="D22">
            <v>672468.9999999851</v>
          </cell>
        </row>
        <row r="23">
          <cell r="E23">
            <v>317000</v>
          </cell>
        </row>
        <row r="24">
          <cell r="D24">
            <v>50000</v>
          </cell>
        </row>
        <row r="25">
          <cell r="E25">
            <v>150000</v>
          </cell>
        </row>
        <row r="26">
          <cell r="D26">
            <v>50000</v>
          </cell>
        </row>
        <row r="30">
          <cell r="C30">
            <v>487683</v>
          </cell>
          <cell r="D30">
            <v>487683</v>
          </cell>
        </row>
        <row r="36">
          <cell r="D36" t="str">
            <v>…. Вне границ</v>
          </cell>
          <cell r="E36" t="str">
            <v>…. В границах</v>
          </cell>
        </row>
        <row r="37">
          <cell r="E37">
            <v>58540.62</v>
          </cell>
        </row>
        <row r="38">
          <cell r="C38">
            <v>753849.33</v>
          </cell>
          <cell r="E38">
            <v>753849.33</v>
          </cell>
        </row>
        <row r="39">
          <cell r="C39">
            <v>220761.16</v>
          </cell>
          <cell r="E39">
            <v>220761.16</v>
          </cell>
        </row>
        <row r="40">
          <cell r="C40">
            <v>53623.77</v>
          </cell>
          <cell r="E40">
            <v>53623.77</v>
          </cell>
        </row>
        <row r="41">
          <cell r="C41">
            <v>223426.52</v>
          </cell>
          <cell r="E41">
            <v>223426.52</v>
          </cell>
        </row>
        <row r="42">
          <cell r="C42">
            <v>155476.38</v>
          </cell>
          <cell r="E42">
            <v>155476.38</v>
          </cell>
        </row>
        <row r="43">
          <cell r="C43">
            <v>1465677.7799999998</v>
          </cell>
        </row>
      </sheetData>
      <sheetData sheetId="19">
        <row r="4">
          <cell r="E4">
            <v>1176432.2300000153</v>
          </cell>
        </row>
        <row r="5">
          <cell r="E5">
            <v>2852694.11</v>
          </cell>
        </row>
      </sheetData>
      <sheetData sheetId="20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СводныйРасчет(безТрНалога)"/>
      <sheetName val="ТанспортныйНалог"/>
      <sheetName val="ТранспНалогМО"/>
      <sheetName val="УправлДубл"/>
      <sheetName val="Управление"/>
      <sheetName val="ДифНорматив"/>
      <sheetName val="СодержаниеПосел"/>
      <sheetName val="СодержаниеМежп"/>
      <sheetName val="МостыТрубопереходы"/>
      <sheetName val="Мосты"/>
      <sheetName val="Зимники"/>
      <sheetName val="Ремонт"/>
      <sheetName val="РасчетРайону"/>
      <sheetName val="Лист1"/>
      <sheetName val="ДФкбк"/>
      <sheetName val="ДФ+ост010116"/>
      <sheetName val="ДФ"/>
      <sheetName val="межбюджетка"/>
      <sheetName val="Всоглашения"/>
      <sheetName val="Лойга"/>
      <sheetName val="ИнфаПосел"/>
      <sheetName val="Лойга+Илеза"/>
      <sheetName val="РасчетПоКонтракту"/>
      <sheetName val="Отчет2016"/>
      <sheetName val="межбюдж+ост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0">
          <cell r="L10">
            <v>672468.9999999851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3"/>
  <sheetViews>
    <sheetView view="pageBreakPreview" topLeftCell="A10" zoomScaleSheetLayoutView="100" workbookViewId="0">
      <selection activeCell="G6" sqref="G6"/>
    </sheetView>
  </sheetViews>
  <sheetFormatPr defaultRowHeight="18.75"/>
  <cols>
    <col min="1" max="1" width="15" style="8" customWidth="1"/>
    <col min="2" max="2" width="13" style="8" customWidth="1"/>
    <col min="3" max="3" width="16.85546875" style="8" customWidth="1"/>
    <col min="4" max="4" width="18.140625" style="8" customWidth="1"/>
    <col min="5" max="5" width="15.85546875" style="8" customWidth="1"/>
    <col min="6" max="7" width="24.85546875" style="8" customWidth="1"/>
    <col min="8" max="8" width="23.42578125" style="8" customWidth="1"/>
    <col min="9" max="9" width="9.140625" style="8"/>
    <col min="10" max="10" width="14.42578125" style="8" bestFit="1" customWidth="1"/>
    <col min="11" max="256" width="9.140625" style="8"/>
    <col min="257" max="257" width="21" style="8" customWidth="1"/>
    <col min="258" max="258" width="17.85546875" style="8" customWidth="1"/>
    <col min="259" max="263" width="24.85546875" style="8" customWidth="1"/>
    <col min="264" max="265" width="9.140625" style="8"/>
    <col min="266" max="266" width="14.42578125" style="8" bestFit="1" customWidth="1"/>
    <col min="267" max="512" width="9.140625" style="8"/>
    <col min="513" max="513" width="21" style="8" customWidth="1"/>
    <col min="514" max="514" width="17.85546875" style="8" customWidth="1"/>
    <col min="515" max="519" width="24.85546875" style="8" customWidth="1"/>
    <col min="520" max="521" width="9.140625" style="8"/>
    <col min="522" max="522" width="14.42578125" style="8" bestFit="1" customWidth="1"/>
    <col min="523" max="768" width="9.140625" style="8"/>
    <col min="769" max="769" width="21" style="8" customWidth="1"/>
    <col min="770" max="770" width="17.85546875" style="8" customWidth="1"/>
    <col min="771" max="775" width="24.85546875" style="8" customWidth="1"/>
    <col min="776" max="777" width="9.140625" style="8"/>
    <col min="778" max="778" width="14.42578125" style="8" bestFit="1" customWidth="1"/>
    <col min="779" max="1024" width="9.140625" style="8"/>
    <col min="1025" max="1025" width="21" style="8" customWidth="1"/>
    <col min="1026" max="1026" width="17.85546875" style="8" customWidth="1"/>
    <col min="1027" max="1031" width="24.85546875" style="8" customWidth="1"/>
    <col min="1032" max="1033" width="9.140625" style="8"/>
    <col min="1034" max="1034" width="14.42578125" style="8" bestFit="1" customWidth="1"/>
    <col min="1035" max="1280" width="9.140625" style="8"/>
    <col min="1281" max="1281" width="21" style="8" customWidth="1"/>
    <col min="1282" max="1282" width="17.85546875" style="8" customWidth="1"/>
    <col min="1283" max="1287" width="24.85546875" style="8" customWidth="1"/>
    <col min="1288" max="1289" width="9.140625" style="8"/>
    <col min="1290" max="1290" width="14.42578125" style="8" bestFit="1" customWidth="1"/>
    <col min="1291" max="1536" width="9.140625" style="8"/>
    <col min="1537" max="1537" width="21" style="8" customWidth="1"/>
    <col min="1538" max="1538" width="17.85546875" style="8" customWidth="1"/>
    <col min="1539" max="1543" width="24.85546875" style="8" customWidth="1"/>
    <col min="1544" max="1545" width="9.140625" style="8"/>
    <col min="1546" max="1546" width="14.42578125" style="8" bestFit="1" customWidth="1"/>
    <col min="1547" max="1792" width="9.140625" style="8"/>
    <col min="1793" max="1793" width="21" style="8" customWidth="1"/>
    <col min="1794" max="1794" width="17.85546875" style="8" customWidth="1"/>
    <col min="1795" max="1799" width="24.85546875" style="8" customWidth="1"/>
    <col min="1800" max="1801" width="9.140625" style="8"/>
    <col min="1802" max="1802" width="14.42578125" style="8" bestFit="1" customWidth="1"/>
    <col min="1803" max="2048" width="9.140625" style="8"/>
    <col min="2049" max="2049" width="21" style="8" customWidth="1"/>
    <col min="2050" max="2050" width="17.85546875" style="8" customWidth="1"/>
    <col min="2051" max="2055" width="24.85546875" style="8" customWidth="1"/>
    <col min="2056" max="2057" width="9.140625" style="8"/>
    <col min="2058" max="2058" width="14.42578125" style="8" bestFit="1" customWidth="1"/>
    <col min="2059" max="2304" width="9.140625" style="8"/>
    <col min="2305" max="2305" width="21" style="8" customWidth="1"/>
    <col min="2306" max="2306" width="17.85546875" style="8" customWidth="1"/>
    <col min="2307" max="2311" width="24.85546875" style="8" customWidth="1"/>
    <col min="2312" max="2313" width="9.140625" style="8"/>
    <col min="2314" max="2314" width="14.42578125" style="8" bestFit="1" customWidth="1"/>
    <col min="2315" max="2560" width="9.140625" style="8"/>
    <col min="2561" max="2561" width="21" style="8" customWidth="1"/>
    <col min="2562" max="2562" width="17.85546875" style="8" customWidth="1"/>
    <col min="2563" max="2567" width="24.85546875" style="8" customWidth="1"/>
    <col min="2568" max="2569" width="9.140625" style="8"/>
    <col min="2570" max="2570" width="14.42578125" style="8" bestFit="1" customWidth="1"/>
    <col min="2571" max="2816" width="9.140625" style="8"/>
    <col min="2817" max="2817" width="21" style="8" customWidth="1"/>
    <col min="2818" max="2818" width="17.85546875" style="8" customWidth="1"/>
    <col min="2819" max="2823" width="24.85546875" style="8" customWidth="1"/>
    <col min="2824" max="2825" width="9.140625" style="8"/>
    <col min="2826" max="2826" width="14.42578125" style="8" bestFit="1" customWidth="1"/>
    <col min="2827" max="3072" width="9.140625" style="8"/>
    <col min="3073" max="3073" width="21" style="8" customWidth="1"/>
    <col min="3074" max="3074" width="17.85546875" style="8" customWidth="1"/>
    <col min="3075" max="3079" width="24.85546875" style="8" customWidth="1"/>
    <col min="3080" max="3081" width="9.140625" style="8"/>
    <col min="3082" max="3082" width="14.42578125" style="8" bestFit="1" customWidth="1"/>
    <col min="3083" max="3328" width="9.140625" style="8"/>
    <col min="3329" max="3329" width="21" style="8" customWidth="1"/>
    <col min="3330" max="3330" width="17.85546875" style="8" customWidth="1"/>
    <col min="3331" max="3335" width="24.85546875" style="8" customWidth="1"/>
    <col min="3336" max="3337" width="9.140625" style="8"/>
    <col min="3338" max="3338" width="14.42578125" style="8" bestFit="1" customWidth="1"/>
    <col min="3339" max="3584" width="9.140625" style="8"/>
    <col min="3585" max="3585" width="21" style="8" customWidth="1"/>
    <col min="3586" max="3586" width="17.85546875" style="8" customWidth="1"/>
    <col min="3587" max="3591" width="24.85546875" style="8" customWidth="1"/>
    <col min="3592" max="3593" width="9.140625" style="8"/>
    <col min="3594" max="3594" width="14.42578125" style="8" bestFit="1" customWidth="1"/>
    <col min="3595" max="3840" width="9.140625" style="8"/>
    <col min="3841" max="3841" width="21" style="8" customWidth="1"/>
    <col min="3842" max="3842" width="17.85546875" style="8" customWidth="1"/>
    <col min="3843" max="3847" width="24.85546875" style="8" customWidth="1"/>
    <col min="3848" max="3849" width="9.140625" style="8"/>
    <col min="3850" max="3850" width="14.42578125" style="8" bestFit="1" customWidth="1"/>
    <col min="3851" max="4096" width="9.140625" style="8"/>
    <col min="4097" max="4097" width="21" style="8" customWidth="1"/>
    <col min="4098" max="4098" width="17.85546875" style="8" customWidth="1"/>
    <col min="4099" max="4103" width="24.85546875" style="8" customWidth="1"/>
    <col min="4104" max="4105" width="9.140625" style="8"/>
    <col min="4106" max="4106" width="14.42578125" style="8" bestFit="1" customWidth="1"/>
    <col min="4107" max="4352" width="9.140625" style="8"/>
    <col min="4353" max="4353" width="21" style="8" customWidth="1"/>
    <col min="4354" max="4354" width="17.85546875" style="8" customWidth="1"/>
    <col min="4355" max="4359" width="24.85546875" style="8" customWidth="1"/>
    <col min="4360" max="4361" width="9.140625" style="8"/>
    <col min="4362" max="4362" width="14.42578125" style="8" bestFit="1" customWidth="1"/>
    <col min="4363" max="4608" width="9.140625" style="8"/>
    <col min="4609" max="4609" width="21" style="8" customWidth="1"/>
    <col min="4610" max="4610" width="17.85546875" style="8" customWidth="1"/>
    <col min="4611" max="4615" width="24.85546875" style="8" customWidth="1"/>
    <col min="4616" max="4617" width="9.140625" style="8"/>
    <col min="4618" max="4618" width="14.42578125" style="8" bestFit="1" customWidth="1"/>
    <col min="4619" max="4864" width="9.140625" style="8"/>
    <col min="4865" max="4865" width="21" style="8" customWidth="1"/>
    <col min="4866" max="4866" width="17.85546875" style="8" customWidth="1"/>
    <col min="4867" max="4871" width="24.85546875" style="8" customWidth="1"/>
    <col min="4872" max="4873" width="9.140625" style="8"/>
    <col min="4874" max="4874" width="14.42578125" style="8" bestFit="1" customWidth="1"/>
    <col min="4875" max="5120" width="9.140625" style="8"/>
    <col min="5121" max="5121" width="21" style="8" customWidth="1"/>
    <col min="5122" max="5122" width="17.85546875" style="8" customWidth="1"/>
    <col min="5123" max="5127" width="24.85546875" style="8" customWidth="1"/>
    <col min="5128" max="5129" width="9.140625" style="8"/>
    <col min="5130" max="5130" width="14.42578125" style="8" bestFit="1" customWidth="1"/>
    <col min="5131" max="5376" width="9.140625" style="8"/>
    <col min="5377" max="5377" width="21" style="8" customWidth="1"/>
    <col min="5378" max="5378" width="17.85546875" style="8" customWidth="1"/>
    <col min="5379" max="5383" width="24.85546875" style="8" customWidth="1"/>
    <col min="5384" max="5385" width="9.140625" style="8"/>
    <col min="5386" max="5386" width="14.42578125" style="8" bestFit="1" customWidth="1"/>
    <col min="5387" max="5632" width="9.140625" style="8"/>
    <col min="5633" max="5633" width="21" style="8" customWidth="1"/>
    <col min="5634" max="5634" width="17.85546875" style="8" customWidth="1"/>
    <col min="5635" max="5639" width="24.85546875" style="8" customWidth="1"/>
    <col min="5640" max="5641" width="9.140625" style="8"/>
    <col min="5642" max="5642" width="14.42578125" style="8" bestFit="1" customWidth="1"/>
    <col min="5643" max="5888" width="9.140625" style="8"/>
    <col min="5889" max="5889" width="21" style="8" customWidth="1"/>
    <col min="5890" max="5890" width="17.85546875" style="8" customWidth="1"/>
    <col min="5891" max="5895" width="24.85546875" style="8" customWidth="1"/>
    <col min="5896" max="5897" width="9.140625" style="8"/>
    <col min="5898" max="5898" width="14.42578125" style="8" bestFit="1" customWidth="1"/>
    <col min="5899" max="6144" width="9.140625" style="8"/>
    <col min="6145" max="6145" width="21" style="8" customWidth="1"/>
    <col min="6146" max="6146" width="17.85546875" style="8" customWidth="1"/>
    <col min="6147" max="6151" width="24.85546875" style="8" customWidth="1"/>
    <col min="6152" max="6153" width="9.140625" style="8"/>
    <col min="6154" max="6154" width="14.42578125" style="8" bestFit="1" customWidth="1"/>
    <col min="6155" max="6400" width="9.140625" style="8"/>
    <col min="6401" max="6401" width="21" style="8" customWidth="1"/>
    <col min="6402" max="6402" width="17.85546875" style="8" customWidth="1"/>
    <col min="6403" max="6407" width="24.85546875" style="8" customWidth="1"/>
    <col min="6408" max="6409" width="9.140625" style="8"/>
    <col min="6410" max="6410" width="14.42578125" style="8" bestFit="1" customWidth="1"/>
    <col min="6411" max="6656" width="9.140625" style="8"/>
    <col min="6657" max="6657" width="21" style="8" customWidth="1"/>
    <col min="6658" max="6658" width="17.85546875" style="8" customWidth="1"/>
    <col min="6659" max="6663" width="24.85546875" style="8" customWidth="1"/>
    <col min="6664" max="6665" width="9.140625" style="8"/>
    <col min="6666" max="6666" width="14.42578125" style="8" bestFit="1" customWidth="1"/>
    <col min="6667" max="6912" width="9.140625" style="8"/>
    <col min="6913" max="6913" width="21" style="8" customWidth="1"/>
    <col min="6914" max="6914" width="17.85546875" style="8" customWidth="1"/>
    <col min="6915" max="6919" width="24.85546875" style="8" customWidth="1"/>
    <col min="6920" max="6921" width="9.140625" style="8"/>
    <col min="6922" max="6922" width="14.42578125" style="8" bestFit="1" customWidth="1"/>
    <col min="6923" max="7168" width="9.140625" style="8"/>
    <col min="7169" max="7169" width="21" style="8" customWidth="1"/>
    <col min="7170" max="7170" width="17.85546875" style="8" customWidth="1"/>
    <col min="7171" max="7175" width="24.85546875" style="8" customWidth="1"/>
    <col min="7176" max="7177" width="9.140625" style="8"/>
    <col min="7178" max="7178" width="14.42578125" style="8" bestFit="1" customWidth="1"/>
    <col min="7179" max="7424" width="9.140625" style="8"/>
    <col min="7425" max="7425" width="21" style="8" customWidth="1"/>
    <col min="7426" max="7426" width="17.85546875" style="8" customWidth="1"/>
    <col min="7427" max="7431" width="24.85546875" style="8" customWidth="1"/>
    <col min="7432" max="7433" width="9.140625" style="8"/>
    <col min="7434" max="7434" width="14.42578125" style="8" bestFit="1" customWidth="1"/>
    <col min="7435" max="7680" width="9.140625" style="8"/>
    <col min="7681" max="7681" width="21" style="8" customWidth="1"/>
    <col min="7682" max="7682" width="17.85546875" style="8" customWidth="1"/>
    <col min="7683" max="7687" width="24.85546875" style="8" customWidth="1"/>
    <col min="7688" max="7689" width="9.140625" style="8"/>
    <col min="7690" max="7690" width="14.42578125" style="8" bestFit="1" customWidth="1"/>
    <col min="7691" max="7936" width="9.140625" style="8"/>
    <col min="7937" max="7937" width="21" style="8" customWidth="1"/>
    <col min="7938" max="7938" width="17.85546875" style="8" customWidth="1"/>
    <col min="7939" max="7943" width="24.85546875" style="8" customWidth="1"/>
    <col min="7944" max="7945" width="9.140625" style="8"/>
    <col min="7946" max="7946" width="14.42578125" style="8" bestFit="1" customWidth="1"/>
    <col min="7947" max="8192" width="9.140625" style="8"/>
    <col min="8193" max="8193" width="21" style="8" customWidth="1"/>
    <col min="8194" max="8194" width="17.85546875" style="8" customWidth="1"/>
    <col min="8195" max="8199" width="24.85546875" style="8" customWidth="1"/>
    <col min="8200" max="8201" width="9.140625" style="8"/>
    <col min="8202" max="8202" width="14.42578125" style="8" bestFit="1" customWidth="1"/>
    <col min="8203" max="8448" width="9.140625" style="8"/>
    <col min="8449" max="8449" width="21" style="8" customWidth="1"/>
    <col min="8450" max="8450" width="17.85546875" style="8" customWidth="1"/>
    <col min="8451" max="8455" width="24.85546875" style="8" customWidth="1"/>
    <col min="8456" max="8457" width="9.140625" style="8"/>
    <col min="8458" max="8458" width="14.42578125" style="8" bestFit="1" customWidth="1"/>
    <col min="8459" max="8704" width="9.140625" style="8"/>
    <col min="8705" max="8705" width="21" style="8" customWidth="1"/>
    <col min="8706" max="8706" width="17.85546875" style="8" customWidth="1"/>
    <col min="8707" max="8711" width="24.85546875" style="8" customWidth="1"/>
    <col min="8712" max="8713" width="9.140625" style="8"/>
    <col min="8714" max="8714" width="14.42578125" style="8" bestFit="1" customWidth="1"/>
    <col min="8715" max="8960" width="9.140625" style="8"/>
    <col min="8961" max="8961" width="21" style="8" customWidth="1"/>
    <col min="8962" max="8962" width="17.85546875" style="8" customWidth="1"/>
    <col min="8963" max="8967" width="24.85546875" style="8" customWidth="1"/>
    <col min="8968" max="8969" width="9.140625" style="8"/>
    <col min="8970" max="8970" width="14.42578125" style="8" bestFit="1" customWidth="1"/>
    <col min="8971" max="9216" width="9.140625" style="8"/>
    <col min="9217" max="9217" width="21" style="8" customWidth="1"/>
    <col min="9218" max="9218" width="17.85546875" style="8" customWidth="1"/>
    <col min="9219" max="9223" width="24.85546875" style="8" customWidth="1"/>
    <col min="9224" max="9225" width="9.140625" style="8"/>
    <col min="9226" max="9226" width="14.42578125" style="8" bestFit="1" customWidth="1"/>
    <col min="9227" max="9472" width="9.140625" style="8"/>
    <col min="9473" max="9473" width="21" style="8" customWidth="1"/>
    <col min="9474" max="9474" width="17.85546875" style="8" customWidth="1"/>
    <col min="9475" max="9479" width="24.85546875" style="8" customWidth="1"/>
    <col min="9480" max="9481" width="9.140625" style="8"/>
    <col min="9482" max="9482" width="14.42578125" style="8" bestFit="1" customWidth="1"/>
    <col min="9483" max="9728" width="9.140625" style="8"/>
    <col min="9729" max="9729" width="21" style="8" customWidth="1"/>
    <col min="9730" max="9730" width="17.85546875" style="8" customWidth="1"/>
    <col min="9731" max="9735" width="24.85546875" style="8" customWidth="1"/>
    <col min="9736" max="9737" width="9.140625" style="8"/>
    <col min="9738" max="9738" width="14.42578125" style="8" bestFit="1" customWidth="1"/>
    <col min="9739" max="9984" width="9.140625" style="8"/>
    <col min="9985" max="9985" width="21" style="8" customWidth="1"/>
    <col min="9986" max="9986" width="17.85546875" style="8" customWidth="1"/>
    <col min="9987" max="9991" width="24.85546875" style="8" customWidth="1"/>
    <col min="9992" max="9993" width="9.140625" style="8"/>
    <col min="9994" max="9994" width="14.42578125" style="8" bestFit="1" customWidth="1"/>
    <col min="9995" max="10240" width="9.140625" style="8"/>
    <col min="10241" max="10241" width="21" style="8" customWidth="1"/>
    <col min="10242" max="10242" width="17.85546875" style="8" customWidth="1"/>
    <col min="10243" max="10247" width="24.85546875" style="8" customWidth="1"/>
    <col min="10248" max="10249" width="9.140625" style="8"/>
    <col min="10250" max="10250" width="14.42578125" style="8" bestFit="1" customWidth="1"/>
    <col min="10251" max="10496" width="9.140625" style="8"/>
    <col min="10497" max="10497" width="21" style="8" customWidth="1"/>
    <col min="10498" max="10498" width="17.85546875" style="8" customWidth="1"/>
    <col min="10499" max="10503" width="24.85546875" style="8" customWidth="1"/>
    <col min="10504" max="10505" width="9.140625" style="8"/>
    <col min="10506" max="10506" width="14.42578125" style="8" bestFit="1" customWidth="1"/>
    <col min="10507" max="10752" width="9.140625" style="8"/>
    <col min="10753" max="10753" width="21" style="8" customWidth="1"/>
    <col min="10754" max="10754" width="17.85546875" style="8" customWidth="1"/>
    <col min="10755" max="10759" width="24.85546875" style="8" customWidth="1"/>
    <col min="10760" max="10761" width="9.140625" style="8"/>
    <col min="10762" max="10762" width="14.42578125" style="8" bestFit="1" customWidth="1"/>
    <col min="10763" max="11008" width="9.140625" style="8"/>
    <col min="11009" max="11009" width="21" style="8" customWidth="1"/>
    <col min="11010" max="11010" width="17.85546875" style="8" customWidth="1"/>
    <col min="11011" max="11015" width="24.85546875" style="8" customWidth="1"/>
    <col min="11016" max="11017" width="9.140625" style="8"/>
    <col min="11018" max="11018" width="14.42578125" style="8" bestFit="1" customWidth="1"/>
    <col min="11019" max="11264" width="9.140625" style="8"/>
    <col min="11265" max="11265" width="21" style="8" customWidth="1"/>
    <col min="11266" max="11266" width="17.85546875" style="8" customWidth="1"/>
    <col min="11267" max="11271" width="24.85546875" style="8" customWidth="1"/>
    <col min="11272" max="11273" width="9.140625" style="8"/>
    <col min="11274" max="11274" width="14.42578125" style="8" bestFit="1" customWidth="1"/>
    <col min="11275" max="11520" width="9.140625" style="8"/>
    <col min="11521" max="11521" width="21" style="8" customWidth="1"/>
    <col min="11522" max="11522" width="17.85546875" style="8" customWidth="1"/>
    <col min="11523" max="11527" width="24.85546875" style="8" customWidth="1"/>
    <col min="11528" max="11529" width="9.140625" style="8"/>
    <col min="11530" max="11530" width="14.42578125" style="8" bestFit="1" customWidth="1"/>
    <col min="11531" max="11776" width="9.140625" style="8"/>
    <col min="11777" max="11777" width="21" style="8" customWidth="1"/>
    <col min="11778" max="11778" width="17.85546875" style="8" customWidth="1"/>
    <col min="11779" max="11783" width="24.85546875" style="8" customWidth="1"/>
    <col min="11784" max="11785" width="9.140625" style="8"/>
    <col min="11786" max="11786" width="14.42578125" style="8" bestFit="1" customWidth="1"/>
    <col min="11787" max="12032" width="9.140625" style="8"/>
    <col min="12033" max="12033" width="21" style="8" customWidth="1"/>
    <col min="12034" max="12034" width="17.85546875" style="8" customWidth="1"/>
    <col min="12035" max="12039" width="24.85546875" style="8" customWidth="1"/>
    <col min="12040" max="12041" width="9.140625" style="8"/>
    <col min="12042" max="12042" width="14.42578125" style="8" bestFit="1" customWidth="1"/>
    <col min="12043" max="12288" width="9.140625" style="8"/>
    <col min="12289" max="12289" width="21" style="8" customWidth="1"/>
    <col min="12290" max="12290" width="17.85546875" style="8" customWidth="1"/>
    <col min="12291" max="12295" width="24.85546875" style="8" customWidth="1"/>
    <col min="12296" max="12297" width="9.140625" style="8"/>
    <col min="12298" max="12298" width="14.42578125" style="8" bestFit="1" customWidth="1"/>
    <col min="12299" max="12544" width="9.140625" style="8"/>
    <col min="12545" max="12545" width="21" style="8" customWidth="1"/>
    <col min="12546" max="12546" width="17.85546875" style="8" customWidth="1"/>
    <col min="12547" max="12551" width="24.85546875" style="8" customWidth="1"/>
    <col min="12552" max="12553" width="9.140625" style="8"/>
    <col min="12554" max="12554" width="14.42578125" style="8" bestFit="1" customWidth="1"/>
    <col min="12555" max="12800" width="9.140625" style="8"/>
    <col min="12801" max="12801" width="21" style="8" customWidth="1"/>
    <col min="12802" max="12802" width="17.85546875" style="8" customWidth="1"/>
    <col min="12803" max="12807" width="24.85546875" style="8" customWidth="1"/>
    <col min="12808" max="12809" width="9.140625" style="8"/>
    <col min="12810" max="12810" width="14.42578125" style="8" bestFit="1" customWidth="1"/>
    <col min="12811" max="13056" width="9.140625" style="8"/>
    <col min="13057" max="13057" width="21" style="8" customWidth="1"/>
    <col min="13058" max="13058" width="17.85546875" style="8" customWidth="1"/>
    <col min="13059" max="13063" width="24.85546875" style="8" customWidth="1"/>
    <col min="13064" max="13065" width="9.140625" style="8"/>
    <col min="13066" max="13066" width="14.42578125" style="8" bestFit="1" customWidth="1"/>
    <col min="13067" max="13312" width="9.140625" style="8"/>
    <col min="13313" max="13313" width="21" style="8" customWidth="1"/>
    <col min="13314" max="13314" width="17.85546875" style="8" customWidth="1"/>
    <col min="13315" max="13319" width="24.85546875" style="8" customWidth="1"/>
    <col min="13320" max="13321" width="9.140625" style="8"/>
    <col min="13322" max="13322" width="14.42578125" style="8" bestFit="1" customWidth="1"/>
    <col min="13323" max="13568" width="9.140625" style="8"/>
    <col min="13569" max="13569" width="21" style="8" customWidth="1"/>
    <col min="13570" max="13570" width="17.85546875" style="8" customWidth="1"/>
    <col min="13571" max="13575" width="24.85546875" style="8" customWidth="1"/>
    <col min="13576" max="13577" width="9.140625" style="8"/>
    <col min="13578" max="13578" width="14.42578125" style="8" bestFit="1" customWidth="1"/>
    <col min="13579" max="13824" width="9.140625" style="8"/>
    <col min="13825" max="13825" width="21" style="8" customWidth="1"/>
    <col min="13826" max="13826" width="17.85546875" style="8" customWidth="1"/>
    <col min="13827" max="13831" width="24.85546875" style="8" customWidth="1"/>
    <col min="13832" max="13833" width="9.140625" style="8"/>
    <col min="13834" max="13834" width="14.42578125" style="8" bestFit="1" customWidth="1"/>
    <col min="13835" max="14080" width="9.140625" style="8"/>
    <col min="14081" max="14081" width="21" style="8" customWidth="1"/>
    <col min="14082" max="14082" width="17.85546875" style="8" customWidth="1"/>
    <col min="14083" max="14087" width="24.85546875" style="8" customWidth="1"/>
    <col min="14088" max="14089" width="9.140625" style="8"/>
    <col min="14090" max="14090" width="14.42578125" style="8" bestFit="1" customWidth="1"/>
    <col min="14091" max="14336" width="9.140625" style="8"/>
    <col min="14337" max="14337" width="21" style="8" customWidth="1"/>
    <col min="14338" max="14338" width="17.85546875" style="8" customWidth="1"/>
    <col min="14339" max="14343" width="24.85546875" style="8" customWidth="1"/>
    <col min="14344" max="14345" width="9.140625" style="8"/>
    <col min="14346" max="14346" width="14.42578125" style="8" bestFit="1" customWidth="1"/>
    <col min="14347" max="14592" width="9.140625" style="8"/>
    <col min="14593" max="14593" width="21" style="8" customWidth="1"/>
    <col min="14594" max="14594" width="17.85546875" style="8" customWidth="1"/>
    <col min="14595" max="14599" width="24.85546875" style="8" customWidth="1"/>
    <col min="14600" max="14601" width="9.140625" style="8"/>
    <col min="14602" max="14602" width="14.42578125" style="8" bestFit="1" customWidth="1"/>
    <col min="14603" max="14848" width="9.140625" style="8"/>
    <col min="14849" max="14849" width="21" style="8" customWidth="1"/>
    <col min="14850" max="14850" width="17.85546875" style="8" customWidth="1"/>
    <col min="14851" max="14855" width="24.85546875" style="8" customWidth="1"/>
    <col min="14856" max="14857" width="9.140625" style="8"/>
    <col min="14858" max="14858" width="14.42578125" style="8" bestFit="1" customWidth="1"/>
    <col min="14859" max="15104" width="9.140625" style="8"/>
    <col min="15105" max="15105" width="21" style="8" customWidth="1"/>
    <col min="15106" max="15106" width="17.85546875" style="8" customWidth="1"/>
    <col min="15107" max="15111" width="24.85546875" style="8" customWidth="1"/>
    <col min="15112" max="15113" width="9.140625" style="8"/>
    <col min="15114" max="15114" width="14.42578125" style="8" bestFit="1" customWidth="1"/>
    <col min="15115" max="15360" width="9.140625" style="8"/>
    <col min="15361" max="15361" width="21" style="8" customWidth="1"/>
    <col min="15362" max="15362" width="17.85546875" style="8" customWidth="1"/>
    <col min="15363" max="15367" width="24.85546875" style="8" customWidth="1"/>
    <col min="15368" max="15369" width="9.140625" style="8"/>
    <col min="15370" max="15370" width="14.42578125" style="8" bestFit="1" customWidth="1"/>
    <col min="15371" max="15616" width="9.140625" style="8"/>
    <col min="15617" max="15617" width="21" style="8" customWidth="1"/>
    <col min="15618" max="15618" width="17.85546875" style="8" customWidth="1"/>
    <col min="15619" max="15623" width="24.85546875" style="8" customWidth="1"/>
    <col min="15624" max="15625" width="9.140625" style="8"/>
    <col min="15626" max="15626" width="14.42578125" style="8" bestFit="1" customWidth="1"/>
    <col min="15627" max="15872" width="9.140625" style="8"/>
    <col min="15873" max="15873" width="21" style="8" customWidth="1"/>
    <col min="15874" max="15874" width="17.85546875" style="8" customWidth="1"/>
    <col min="15875" max="15879" width="24.85546875" style="8" customWidth="1"/>
    <col min="15880" max="15881" width="9.140625" style="8"/>
    <col min="15882" max="15882" width="14.42578125" style="8" bestFit="1" customWidth="1"/>
    <col min="15883" max="16128" width="9.140625" style="8"/>
    <col min="16129" max="16129" width="21" style="8" customWidth="1"/>
    <col min="16130" max="16130" width="17.85546875" style="8" customWidth="1"/>
    <col min="16131" max="16135" width="24.85546875" style="8" customWidth="1"/>
    <col min="16136" max="16137" width="9.140625" style="8"/>
    <col min="16138" max="16138" width="14.42578125" style="8" bestFit="1" customWidth="1"/>
    <col min="16139" max="16384" width="9.140625" style="8"/>
  </cols>
  <sheetData>
    <row r="1" spans="1:8">
      <c r="H1" s="67" t="s">
        <v>74</v>
      </c>
    </row>
    <row r="2" spans="1:8" ht="60">
      <c r="H2" s="70" t="s">
        <v>75</v>
      </c>
    </row>
    <row r="3" spans="1:8">
      <c r="H3" s="67" t="s">
        <v>72</v>
      </c>
    </row>
    <row r="4" spans="1:8" ht="60">
      <c r="H4" s="70" t="s">
        <v>76</v>
      </c>
    </row>
    <row r="5" spans="1:8">
      <c r="H5" s="67" t="s">
        <v>71</v>
      </c>
    </row>
    <row r="6" spans="1:8" ht="60">
      <c r="H6" s="60" t="s">
        <v>68</v>
      </c>
    </row>
    <row r="7" spans="1:8">
      <c r="H7" s="67" t="s">
        <v>70</v>
      </c>
    </row>
    <row r="8" spans="1:8" ht="60">
      <c r="D8" s="72"/>
      <c r="E8" s="72"/>
      <c r="F8" s="72"/>
      <c r="G8" s="72"/>
      <c r="H8" s="60" t="s">
        <v>67</v>
      </c>
    </row>
    <row r="9" spans="1:8">
      <c r="D9" s="73"/>
      <c r="E9" s="73"/>
      <c r="F9" s="73"/>
      <c r="G9" s="73"/>
    </row>
    <row r="10" spans="1:8">
      <c r="A10" s="74" t="s">
        <v>0</v>
      </c>
      <c r="B10" s="74"/>
      <c r="C10" s="74"/>
      <c r="D10" s="74"/>
      <c r="E10" s="74"/>
      <c r="F10" s="74"/>
      <c r="G10" s="74"/>
    </row>
    <row r="11" spans="1:8" ht="18.75" customHeight="1">
      <c r="A11" s="81" t="s">
        <v>1</v>
      </c>
      <c r="B11" s="81"/>
      <c r="C11" s="83" t="s">
        <v>2</v>
      </c>
      <c r="D11" s="83"/>
      <c r="E11" s="83"/>
      <c r="F11" s="83"/>
      <c r="G11" s="83"/>
      <c r="H11" s="83"/>
    </row>
    <row r="12" spans="1:8" ht="51.75" customHeight="1">
      <c r="A12" s="81"/>
      <c r="B12" s="81"/>
      <c r="C12" s="81" t="s">
        <v>3</v>
      </c>
      <c r="D12" s="81" t="s">
        <v>4</v>
      </c>
      <c r="E12" s="81" t="s">
        <v>5</v>
      </c>
      <c r="F12" s="82" t="s">
        <v>6</v>
      </c>
      <c r="G12" s="75" t="s">
        <v>27</v>
      </c>
      <c r="H12" s="75"/>
    </row>
    <row r="13" spans="1:8" ht="167.25" customHeight="1">
      <c r="A13" s="81"/>
      <c r="B13" s="81"/>
      <c r="C13" s="81"/>
      <c r="D13" s="81"/>
      <c r="E13" s="81"/>
      <c r="F13" s="82"/>
      <c r="G13" s="9" t="s">
        <v>26</v>
      </c>
      <c r="H13" s="9" t="s">
        <v>4</v>
      </c>
    </row>
    <row r="14" spans="1:8" s="12" customFormat="1" ht="53.25" customHeight="1">
      <c r="A14" s="10" t="s">
        <v>7</v>
      </c>
      <c r="B14" s="11">
        <f>SUM(C14:H14)</f>
        <v>25030437.009999998</v>
      </c>
      <c r="C14" s="11">
        <f t="shared" ref="C14:H14" si="0">SUM(C15:C18)</f>
        <v>8889779.2300000004</v>
      </c>
      <c r="D14" s="11">
        <f t="shared" si="0"/>
        <v>13553077.779999999</v>
      </c>
      <c r="E14" s="11">
        <f t="shared" si="0"/>
        <v>588200</v>
      </c>
      <c r="F14" s="11">
        <f t="shared" si="0"/>
        <v>950000</v>
      </c>
      <c r="G14" s="11">
        <f t="shared" si="0"/>
        <v>276352.99999999977</v>
      </c>
      <c r="H14" s="11">
        <f t="shared" si="0"/>
        <v>773027</v>
      </c>
    </row>
    <row r="15" spans="1:8" s="12" customFormat="1" ht="53.25" customHeight="1">
      <c r="A15" s="10" t="s">
        <v>8</v>
      </c>
      <c r="B15" s="11">
        <f>SUM(C15:H15)</f>
        <v>1538200</v>
      </c>
      <c r="C15" s="11"/>
      <c r="D15" s="11"/>
      <c r="E15" s="11">
        <f>1538200-950000</f>
        <v>588200</v>
      </c>
      <c r="F15" s="7">
        <v>950000</v>
      </c>
      <c r="G15" s="13"/>
      <c r="H15" s="13"/>
    </row>
    <row r="16" spans="1:8" s="12" customFormat="1" ht="53.25" customHeight="1">
      <c r="A16" s="10" t="s">
        <v>9</v>
      </c>
      <c r="B16" s="11">
        <f t="shared" ref="B16:B18" si="1">SUM(C16:H16)</f>
        <v>17444189</v>
      </c>
      <c r="C16" s="11">
        <f>[1]ДФ!$C$10-C19</f>
        <v>6198789</v>
      </c>
      <c r="D16" s="11">
        <f>10995400+250000</f>
        <v>11245400</v>
      </c>
      <c r="E16" s="11"/>
      <c r="F16" s="14"/>
      <c r="G16" s="14"/>
      <c r="H16" s="13"/>
    </row>
    <row r="17" spans="1:10" s="12" customFormat="1" ht="53.25" customHeight="1">
      <c r="A17" s="10" t="s">
        <v>10</v>
      </c>
      <c r="B17" s="11">
        <f t="shared" si="1"/>
        <v>4582370.2299999995</v>
      </c>
      <c r="C17" s="7">
        <v>2690990.23</v>
      </c>
      <c r="D17" s="7">
        <v>842000</v>
      </c>
      <c r="E17" s="13"/>
      <c r="F17" s="13"/>
      <c r="G17" s="7">
        <f>[2]справкаКуточнению!$D$15</f>
        <v>276352.99999999977</v>
      </c>
      <c r="H17" s="7">
        <f>[2]справкаКуточнению!$E$15</f>
        <v>773027</v>
      </c>
    </row>
    <row r="18" spans="1:10" s="12" customFormat="1" ht="53.25" customHeight="1">
      <c r="A18" s="10" t="s">
        <v>11</v>
      </c>
      <c r="B18" s="11">
        <f t="shared" si="1"/>
        <v>1465677.7799999998</v>
      </c>
      <c r="C18" s="7"/>
      <c r="D18" s="7">
        <f>[2]справкаКуточнению!C43</f>
        <v>1465677.7799999998</v>
      </c>
      <c r="E18" s="13"/>
      <c r="F18" s="13"/>
      <c r="G18" s="7"/>
      <c r="H18" s="13"/>
    </row>
    <row r="19" spans="1:10" hidden="1">
      <c r="A19" s="16"/>
      <c r="B19" s="17">
        <f>B14-[1]ДФ!$B$8</f>
        <v>5721642.0099999979</v>
      </c>
      <c r="C19" s="15">
        <v>326406</v>
      </c>
      <c r="D19" s="16"/>
      <c r="E19" s="16"/>
      <c r="F19" s="16"/>
      <c r="G19" s="16"/>
      <c r="H19" s="16"/>
    </row>
    <row r="20" spans="1:10" hidden="1">
      <c r="A20" s="16"/>
      <c r="B20" s="17">
        <f>B19-[2]справкаКуточнению!C10</f>
        <v>5273894.0099999979</v>
      </c>
      <c r="C20" s="15"/>
      <c r="D20" s="16"/>
      <c r="E20" s="16"/>
      <c r="F20" s="16"/>
      <c r="G20" s="16"/>
      <c r="H20" s="16"/>
    </row>
    <row r="21" spans="1:10" hidden="1">
      <c r="A21" s="18">
        <f>C21+C22+C23</f>
        <v>487683</v>
      </c>
      <c r="B21" s="76" t="s">
        <v>12</v>
      </c>
      <c r="C21" s="19">
        <f>269847+70000</f>
        <v>339847</v>
      </c>
      <c r="D21" s="20">
        <v>300000</v>
      </c>
      <c r="E21" s="21" t="s">
        <v>13</v>
      </c>
      <c r="F21" s="22" t="s">
        <v>13</v>
      </c>
      <c r="G21" s="23">
        <f>95000*5+58249</f>
        <v>533249</v>
      </c>
      <c r="H21" s="12" t="s">
        <v>14</v>
      </c>
      <c r="I21" s="12" t="s">
        <v>15</v>
      </c>
      <c r="J21" s="18">
        <f>533249.62-0.62</f>
        <v>533249</v>
      </c>
    </row>
    <row r="22" spans="1:10" hidden="1">
      <c r="B22" s="77"/>
      <c r="C22" s="19">
        <v>97836</v>
      </c>
      <c r="D22" s="24">
        <f>348800-G28</f>
        <v>317000</v>
      </c>
      <c r="E22" s="25" t="s">
        <v>16</v>
      </c>
      <c r="F22" s="78" t="s">
        <v>17</v>
      </c>
      <c r="G22" s="26">
        <v>83174</v>
      </c>
      <c r="H22" s="12" t="s">
        <v>18</v>
      </c>
      <c r="I22" s="12" t="s">
        <v>15</v>
      </c>
      <c r="J22" s="18">
        <f>G22+G24</f>
        <v>190974</v>
      </c>
    </row>
    <row r="23" spans="1:10" hidden="1">
      <c r="B23" s="27" t="s">
        <v>12</v>
      </c>
      <c r="C23" s="28">
        <v>50000</v>
      </c>
      <c r="D23" s="24">
        <v>150000</v>
      </c>
      <c r="E23" s="29" t="s">
        <v>19</v>
      </c>
      <c r="F23" s="79"/>
      <c r="G23" s="30">
        <v>83174</v>
      </c>
      <c r="H23" s="12" t="s">
        <v>18</v>
      </c>
      <c r="I23" s="12" t="s">
        <v>20</v>
      </c>
      <c r="J23" s="18">
        <f>G23+G25</f>
        <v>256774</v>
      </c>
    </row>
    <row r="24" spans="1:10" hidden="1">
      <c r="B24" s="31" t="s">
        <v>21</v>
      </c>
      <c r="C24" s="19">
        <v>50000</v>
      </c>
      <c r="D24" s="18"/>
      <c r="E24" s="18"/>
      <c r="F24" s="79"/>
      <c r="G24" s="30">
        <v>107800</v>
      </c>
      <c r="H24" s="12" t="s">
        <v>22</v>
      </c>
      <c r="I24" s="12" t="s">
        <v>15</v>
      </c>
      <c r="J24" s="8" t="s">
        <v>23</v>
      </c>
    </row>
    <row r="25" spans="1:10" hidden="1">
      <c r="B25" s="32" t="s">
        <v>24</v>
      </c>
      <c r="C25" s="21">
        <v>50000</v>
      </c>
      <c r="D25" s="18"/>
      <c r="E25" s="18"/>
      <c r="F25" s="80"/>
      <c r="G25" s="23">
        <v>173600</v>
      </c>
      <c r="H25" s="12" t="s">
        <v>22</v>
      </c>
      <c r="I25" s="12" t="s">
        <v>20</v>
      </c>
      <c r="J25" s="18">
        <f>J22+J23</f>
        <v>447748</v>
      </c>
    </row>
    <row r="26" spans="1:10" hidden="1">
      <c r="B26" s="33" t="s">
        <v>25</v>
      </c>
      <c r="C26" s="29">
        <f>[3]Зимники!$L$10</f>
        <v>672468.9999999851</v>
      </c>
      <c r="D26" s="18"/>
      <c r="E26" s="18"/>
      <c r="F26" s="34" t="s">
        <v>12</v>
      </c>
      <c r="G26" s="35">
        <f>3543669.15-3524089.39-0.76</f>
        <v>19578.999999999778</v>
      </c>
      <c r="I26" s="8" t="s">
        <v>20</v>
      </c>
    </row>
    <row r="27" spans="1:10" hidden="1">
      <c r="F27" s="24" t="s">
        <v>21</v>
      </c>
      <c r="G27" s="35">
        <v>17004</v>
      </c>
      <c r="I27" s="8" t="s">
        <v>15</v>
      </c>
    </row>
    <row r="28" spans="1:10" hidden="1">
      <c r="F28" s="32" t="s">
        <v>16</v>
      </c>
      <c r="G28" s="23">
        <v>31800</v>
      </c>
    </row>
    <row r="29" spans="1:10" hidden="1"/>
    <row r="32" spans="1:10">
      <c r="B32" s="43">
        <v>23851004.780000001</v>
      </c>
    </row>
    <row r="33" spans="2:2">
      <c r="B33" s="59">
        <f>B14-B32</f>
        <v>1179432.2299999967</v>
      </c>
    </row>
  </sheetData>
  <mergeCells count="12">
    <mergeCell ref="D8:G8"/>
    <mergeCell ref="D9:G9"/>
    <mergeCell ref="A10:G10"/>
    <mergeCell ref="G12:H12"/>
    <mergeCell ref="B21:B22"/>
    <mergeCell ref="F22:F25"/>
    <mergeCell ref="C12:C13"/>
    <mergeCell ref="D12:D13"/>
    <mergeCell ref="A11:B13"/>
    <mergeCell ref="E12:E13"/>
    <mergeCell ref="F12:F13"/>
    <mergeCell ref="C11:H11"/>
  </mergeCells>
  <pageMargins left="0" right="0" top="0" bottom="0" header="0" footer="0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VV33"/>
  <sheetViews>
    <sheetView tabSelected="1" view="pageBreakPreview" topLeftCell="A10" zoomScaleSheetLayoutView="100" workbookViewId="0">
      <selection activeCell="E9" sqref="E9"/>
    </sheetView>
  </sheetViews>
  <sheetFormatPr defaultRowHeight="15"/>
  <cols>
    <col min="1" max="1" width="18.5703125" style="55" customWidth="1"/>
    <col min="2" max="2" width="18.7109375" style="55" customWidth="1"/>
    <col min="3" max="5" width="26.140625" style="55" customWidth="1"/>
    <col min="6" max="6" width="30.42578125" style="55" customWidth="1"/>
    <col min="7" max="7" width="12.42578125" style="64" customWidth="1"/>
    <col min="8" max="8" width="12.140625" style="64" customWidth="1"/>
    <col min="9" max="9" width="13.42578125" style="64" customWidth="1"/>
    <col min="10" max="102" width="9.140625" style="64"/>
    <col min="103" max="256" width="9.140625" style="55"/>
    <col min="257" max="257" width="18.5703125" style="55" customWidth="1"/>
    <col min="258" max="258" width="18.7109375" style="55" customWidth="1"/>
    <col min="259" max="260" width="33.85546875" style="55" customWidth="1"/>
    <col min="261" max="261" width="21.5703125" style="55" customWidth="1"/>
    <col min="262" max="262" width="14.7109375" style="55" customWidth="1"/>
    <col min="263" max="263" width="12.42578125" style="55" customWidth="1"/>
    <col min="264" max="264" width="12.140625" style="55" customWidth="1"/>
    <col min="265" max="265" width="13.42578125" style="55" customWidth="1"/>
    <col min="266" max="512" width="9.140625" style="55"/>
    <col min="513" max="513" width="18.5703125" style="55" customWidth="1"/>
    <col min="514" max="514" width="18.7109375" style="55" customWidth="1"/>
    <col min="515" max="516" width="33.85546875" style="55" customWidth="1"/>
    <col min="517" max="517" width="21.5703125" style="55" customWidth="1"/>
    <col min="518" max="518" width="14.7109375" style="55" customWidth="1"/>
    <col min="519" max="519" width="12.42578125" style="55" customWidth="1"/>
    <col min="520" max="520" width="12.140625" style="55" customWidth="1"/>
    <col min="521" max="521" width="13.42578125" style="55" customWidth="1"/>
    <col min="522" max="768" width="9.140625" style="55"/>
    <col min="769" max="769" width="18.5703125" style="55" customWidth="1"/>
    <col min="770" max="770" width="18.7109375" style="55" customWidth="1"/>
    <col min="771" max="772" width="33.85546875" style="55" customWidth="1"/>
    <col min="773" max="773" width="21.5703125" style="55" customWidth="1"/>
    <col min="774" max="774" width="14.7109375" style="55" customWidth="1"/>
    <col min="775" max="775" width="12.42578125" style="55" customWidth="1"/>
    <col min="776" max="776" width="12.140625" style="55" customWidth="1"/>
    <col min="777" max="777" width="13.42578125" style="55" customWidth="1"/>
    <col min="778" max="1024" width="9.140625" style="55"/>
    <col min="1025" max="1025" width="18.5703125" style="55" customWidth="1"/>
    <col min="1026" max="1026" width="18.7109375" style="55" customWidth="1"/>
    <col min="1027" max="1028" width="33.85546875" style="55" customWidth="1"/>
    <col min="1029" max="1029" width="21.5703125" style="55" customWidth="1"/>
    <col min="1030" max="1030" width="14.7109375" style="55" customWidth="1"/>
    <col min="1031" max="1031" width="12.42578125" style="55" customWidth="1"/>
    <col min="1032" max="1032" width="12.140625" style="55" customWidth="1"/>
    <col min="1033" max="1033" width="13.42578125" style="55" customWidth="1"/>
    <col min="1034" max="1280" width="9.140625" style="55"/>
    <col min="1281" max="1281" width="18.5703125" style="55" customWidth="1"/>
    <col min="1282" max="1282" width="18.7109375" style="55" customWidth="1"/>
    <col min="1283" max="1284" width="33.85546875" style="55" customWidth="1"/>
    <col min="1285" max="1285" width="21.5703125" style="55" customWidth="1"/>
    <col min="1286" max="1286" width="14.7109375" style="55" customWidth="1"/>
    <col min="1287" max="1287" width="12.42578125" style="55" customWidth="1"/>
    <col min="1288" max="1288" width="12.140625" style="55" customWidth="1"/>
    <col min="1289" max="1289" width="13.42578125" style="55" customWidth="1"/>
    <col min="1290" max="1536" width="9.140625" style="55"/>
    <col min="1537" max="1537" width="18.5703125" style="55" customWidth="1"/>
    <col min="1538" max="1538" width="18.7109375" style="55" customWidth="1"/>
    <col min="1539" max="1540" width="33.85546875" style="55" customWidth="1"/>
    <col min="1541" max="1541" width="21.5703125" style="55" customWidth="1"/>
    <col min="1542" max="1542" width="14.7109375" style="55" customWidth="1"/>
    <col min="1543" max="1543" width="12.42578125" style="55" customWidth="1"/>
    <col min="1544" max="1544" width="12.140625" style="55" customWidth="1"/>
    <col min="1545" max="1545" width="13.42578125" style="55" customWidth="1"/>
    <col min="1546" max="1792" width="9.140625" style="55"/>
    <col min="1793" max="1793" width="18.5703125" style="55" customWidth="1"/>
    <col min="1794" max="1794" width="18.7109375" style="55" customWidth="1"/>
    <col min="1795" max="1796" width="33.85546875" style="55" customWidth="1"/>
    <col min="1797" max="1797" width="21.5703125" style="55" customWidth="1"/>
    <col min="1798" max="1798" width="14.7109375" style="55" customWidth="1"/>
    <col min="1799" max="1799" width="12.42578125" style="55" customWidth="1"/>
    <col min="1800" max="1800" width="12.140625" style="55" customWidth="1"/>
    <col min="1801" max="1801" width="13.42578125" style="55" customWidth="1"/>
    <col min="1802" max="2048" width="9.140625" style="55"/>
    <col min="2049" max="2049" width="18.5703125" style="55" customWidth="1"/>
    <col min="2050" max="2050" width="18.7109375" style="55" customWidth="1"/>
    <col min="2051" max="2052" width="33.85546875" style="55" customWidth="1"/>
    <col min="2053" max="2053" width="21.5703125" style="55" customWidth="1"/>
    <col min="2054" max="2054" width="14.7109375" style="55" customWidth="1"/>
    <col min="2055" max="2055" width="12.42578125" style="55" customWidth="1"/>
    <col min="2056" max="2056" width="12.140625" style="55" customWidth="1"/>
    <col min="2057" max="2057" width="13.42578125" style="55" customWidth="1"/>
    <col min="2058" max="2304" width="9.140625" style="55"/>
    <col min="2305" max="2305" width="18.5703125" style="55" customWidth="1"/>
    <col min="2306" max="2306" width="18.7109375" style="55" customWidth="1"/>
    <col min="2307" max="2308" width="33.85546875" style="55" customWidth="1"/>
    <col min="2309" max="2309" width="21.5703125" style="55" customWidth="1"/>
    <col min="2310" max="2310" width="14.7109375" style="55" customWidth="1"/>
    <col min="2311" max="2311" width="12.42578125" style="55" customWidth="1"/>
    <col min="2312" max="2312" width="12.140625" style="55" customWidth="1"/>
    <col min="2313" max="2313" width="13.42578125" style="55" customWidth="1"/>
    <col min="2314" max="2560" width="9.140625" style="55"/>
    <col min="2561" max="2561" width="18.5703125" style="55" customWidth="1"/>
    <col min="2562" max="2562" width="18.7109375" style="55" customWidth="1"/>
    <col min="2563" max="2564" width="33.85546875" style="55" customWidth="1"/>
    <col min="2565" max="2565" width="21.5703125" style="55" customWidth="1"/>
    <col min="2566" max="2566" width="14.7109375" style="55" customWidth="1"/>
    <col min="2567" max="2567" width="12.42578125" style="55" customWidth="1"/>
    <col min="2568" max="2568" width="12.140625" style="55" customWidth="1"/>
    <col min="2569" max="2569" width="13.42578125" style="55" customWidth="1"/>
    <col min="2570" max="2816" width="9.140625" style="55"/>
    <col min="2817" max="2817" width="18.5703125" style="55" customWidth="1"/>
    <col min="2818" max="2818" width="18.7109375" style="55" customWidth="1"/>
    <col min="2819" max="2820" width="33.85546875" style="55" customWidth="1"/>
    <col min="2821" max="2821" width="21.5703125" style="55" customWidth="1"/>
    <col min="2822" max="2822" width="14.7109375" style="55" customWidth="1"/>
    <col min="2823" max="2823" width="12.42578125" style="55" customWidth="1"/>
    <col min="2824" max="2824" width="12.140625" style="55" customWidth="1"/>
    <col min="2825" max="2825" width="13.42578125" style="55" customWidth="1"/>
    <col min="2826" max="3072" width="9.140625" style="55"/>
    <col min="3073" max="3073" width="18.5703125" style="55" customWidth="1"/>
    <col min="3074" max="3074" width="18.7109375" style="55" customWidth="1"/>
    <col min="3075" max="3076" width="33.85546875" style="55" customWidth="1"/>
    <col min="3077" max="3077" width="21.5703125" style="55" customWidth="1"/>
    <col min="3078" max="3078" width="14.7109375" style="55" customWidth="1"/>
    <col min="3079" max="3079" width="12.42578125" style="55" customWidth="1"/>
    <col min="3080" max="3080" width="12.140625" style="55" customWidth="1"/>
    <col min="3081" max="3081" width="13.42578125" style="55" customWidth="1"/>
    <col min="3082" max="3328" width="9.140625" style="55"/>
    <col min="3329" max="3329" width="18.5703125" style="55" customWidth="1"/>
    <col min="3330" max="3330" width="18.7109375" style="55" customWidth="1"/>
    <col min="3331" max="3332" width="33.85546875" style="55" customWidth="1"/>
    <col min="3333" max="3333" width="21.5703125" style="55" customWidth="1"/>
    <col min="3334" max="3334" width="14.7109375" style="55" customWidth="1"/>
    <col min="3335" max="3335" width="12.42578125" style="55" customWidth="1"/>
    <col min="3336" max="3336" width="12.140625" style="55" customWidth="1"/>
    <col min="3337" max="3337" width="13.42578125" style="55" customWidth="1"/>
    <col min="3338" max="3584" width="9.140625" style="55"/>
    <col min="3585" max="3585" width="18.5703125" style="55" customWidth="1"/>
    <col min="3586" max="3586" width="18.7109375" style="55" customWidth="1"/>
    <col min="3587" max="3588" width="33.85546875" style="55" customWidth="1"/>
    <col min="3589" max="3589" width="21.5703125" style="55" customWidth="1"/>
    <col min="3590" max="3590" width="14.7109375" style="55" customWidth="1"/>
    <col min="3591" max="3591" width="12.42578125" style="55" customWidth="1"/>
    <col min="3592" max="3592" width="12.140625" style="55" customWidth="1"/>
    <col min="3593" max="3593" width="13.42578125" style="55" customWidth="1"/>
    <col min="3594" max="3840" width="9.140625" style="55"/>
    <col min="3841" max="3841" width="18.5703125" style="55" customWidth="1"/>
    <col min="3842" max="3842" width="18.7109375" style="55" customWidth="1"/>
    <col min="3843" max="3844" width="33.85546875" style="55" customWidth="1"/>
    <col min="3845" max="3845" width="21.5703125" style="55" customWidth="1"/>
    <col min="3846" max="3846" width="14.7109375" style="55" customWidth="1"/>
    <col min="3847" max="3847" width="12.42578125" style="55" customWidth="1"/>
    <col min="3848" max="3848" width="12.140625" style="55" customWidth="1"/>
    <col min="3849" max="3849" width="13.42578125" style="55" customWidth="1"/>
    <col min="3850" max="4096" width="9.140625" style="55"/>
    <col min="4097" max="4097" width="18.5703125" style="55" customWidth="1"/>
    <col min="4098" max="4098" width="18.7109375" style="55" customWidth="1"/>
    <col min="4099" max="4100" width="33.85546875" style="55" customWidth="1"/>
    <col min="4101" max="4101" width="21.5703125" style="55" customWidth="1"/>
    <col min="4102" max="4102" width="14.7109375" style="55" customWidth="1"/>
    <col min="4103" max="4103" width="12.42578125" style="55" customWidth="1"/>
    <col min="4104" max="4104" width="12.140625" style="55" customWidth="1"/>
    <col min="4105" max="4105" width="13.42578125" style="55" customWidth="1"/>
    <col min="4106" max="4352" width="9.140625" style="55"/>
    <col min="4353" max="4353" width="18.5703125" style="55" customWidth="1"/>
    <col min="4354" max="4354" width="18.7109375" style="55" customWidth="1"/>
    <col min="4355" max="4356" width="33.85546875" style="55" customWidth="1"/>
    <col min="4357" max="4357" width="21.5703125" style="55" customWidth="1"/>
    <col min="4358" max="4358" width="14.7109375" style="55" customWidth="1"/>
    <col min="4359" max="4359" width="12.42578125" style="55" customWidth="1"/>
    <col min="4360" max="4360" width="12.140625" style="55" customWidth="1"/>
    <col min="4361" max="4361" width="13.42578125" style="55" customWidth="1"/>
    <col min="4362" max="4608" width="9.140625" style="55"/>
    <col min="4609" max="4609" width="18.5703125" style="55" customWidth="1"/>
    <col min="4610" max="4610" width="18.7109375" style="55" customWidth="1"/>
    <col min="4611" max="4612" width="33.85546875" style="55" customWidth="1"/>
    <col min="4613" max="4613" width="21.5703125" style="55" customWidth="1"/>
    <col min="4614" max="4614" width="14.7109375" style="55" customWidth="1"/>
    <col min="4615" max="4615" width="12.42578125" style="55" customWidth="1"/>
    <col min="4616" max="4616" width="12.140625" style="55" customWidth="1"/>
    <col min="4617" max="4617" width="13.42578125" style="55" customWidth="1"/>
    <col min="4618" max="4864" width="9.140625" style="55"/>
    <col min="4865" max="4865" width="18.5703125" style="55" customWidth="1"/>
    <col min="4866" max="4866" width="18.7109375" style="55" customWidth="1"/>
    <col min="4867" max="4868" width="33.85546875" style="55" customWidth="1"/>
    <col min="4869" max="4869" width="21.5703125" style="55" customWidth="1"/>
    <col min="4870" max="4870" width="14.7109375" style="55" customWidth="1"/>
    <col min="4871" max="4871" width="12.42578125" style="55" customWidth="1"/>
    <col min="4872" max="4872" width="12.140625" style="55" customWidth="1"/>
    <col min="4873" max="4873" width="13.42578125" style="55" customWidth="1"/>
    <col min="4874" max="5120" width="9.140625" style="55"/>
    <col min="5121" max="5121" width="18.5703125" style="55" customWidth="1"/>
    <col min="5122" max="5122" width="18.7109375" style="55" customWidth="1"/>
    <col min="5123" max="5124" width="33.85546875" style="55" customWidth="1"/>
    <col min="5125" max="5125" width="21.5703125" style="55" customWidth="1"/>
    <col min="5126" max="5126" width="14.7109375" style="55" customWidth="1"/>
    <col min="5127" max="5127" width="12.42578125" style="55" customWidth="1"/>
    <col min="5128" max="5128" width="12.140625" style="55" customWidth="1"/>
    <col min="5129" max="5129" width="13.42578125" style="55" customWidth="1"/>
    <col min="5130" max="5376" width="9.140625" style="55"/>
    <col min="5377" max="5377" width="18.5703125" style="55" customWidth="1"/>
    <col min="5378" max="5378" width="18.7109375" style="55" customWidth="1"/>
    <col min="5379" max="5380" width="33.85546875" style="55" customWidth="1"/>
    <col min="5381" max="5381" width="21.5703125" style="55" customWidth="1"/>
    <col min="5382" max="5382" width="14.7109375" style="55" customWidth="1"/>
    <col min="5383" max="5383" width="12.42578125" style="55" customWidth="1"/>
    <col min="5384" max="5384" width="12.140625" style="55" customWidth="1"/>
    <col min="5385" max="5385" width="13.42578125" style="55" customWidth="1"/>
    <col min="5386" max="5632" width="9.140625" style="55"/>
    <col min="5633" max="5633" width="18.5703125" style="55" customWidth="1"/>
    <col min="5634" max="5634" width="18.7109375" style="55" customWidth="1"/>
    <col min="5635" max="5636" width="33.85546875" style="55" customWidth="1"/>
    <col min="5637" max="5637" width="21.5703125" style="55" customWidth="1"/>
    <col min="5638" max="5638" width="14.7109375" style="55" customWidth="1"/>
    <col min="5639" max="5639" width="12.42578125" style="55" customWidth="1"/>
    <col min="5640" max="5640" width="12.140625" style="55" customWidth="1"/>
    <col min="5641" max="5641" width="13.42578125" style="55" customWidth="1"/>
    <col min="5642" max="5888" width="9.140625" style="55"/>
    <col min="5889" max="5889" width="18.5703125" style="55" customWidth="1"/>
    <col min="5890" max="5890" width="18.7109375" style="55" customWidth="1"/>
    <col min="5891" max="5892" width="33.85546875" style="55" customWidth="1"/>
    <col min="5893" max="5893" width="21.5703125" style="55" customWidth="1"/>
    <col min="5894" max="5894" width="14.7109375" style="55" customWidth="1"/>
    <col min="5895" max="5895" width="12.42578125" style="55" customWidth="1"/>
    <col min="5896" max="5896" width="12.140625" style="55" customWidth="1"/>
    <col min="5897" max="5897" width="13.42578125" style="55" customWidth="1"/>
    <col min="5898" max="6144" width="9.140625" style="55"/>
    <col min="6145" max="6145" width="18.5703125" style="55" customWidth="1"/>
    <col min="6146" max="6146" width="18.7109375" style="55" customWidth="1"/>
    <col min="6147" max="6148" width="33.85546875" style="55" customWidth="1"/>
    <col min="6149" max="6149" width="21.5703125" style="55" customWidth="1"/>
    <col min="6150" max="6150" width="14.7109375" style="55" customWidth="1"/>
    <col min="6151" max="6151" width="12.42578125" style="55" customWidth="1"/>
    <col min="6152" max="6152" width="12.140625" style="55" customWidth="1"/>
    <col min="6153" max="6153" width="13.42578125" style="55" customWidth="1"/>
    <col min="6154" max="6400" width="9.140625" style="55"/>
    <col min="6401" max="6401" width="18.5703125" style="55" customWidth="1"/>
    <col min="6402" max="6402" width="18.7109375" style="55" customWidth="1"/>
    <col min="6403" max="6404" width="33.85546875" style="55" customWidth="1"/>
    <col min="6405" max="6405" width="21.5703125" style="55" customWidth="1"/>
    <col min="6406" max="6406" width="14.7109375" style="55" customWidth="1"/>
    <col min="6407" max="6407" width="12.42578125" style="55" customWidth="1"/>
    <col min="6408" max="6408" width="12.140625" style="55" customWidth="1"/>
    <col min="6409" max="6409" width="13.42578125" style="55" customWidth="1"/>
    <col min="6410" max="6656" width="9.140625" style="55"/>
    <col min="6657" max="6657" width="18.5703125" style="55" customWidth="1"/>
    <col min="6658" max="6658" width="18.7109375" style="55" customWidth="1"/>
    <col min="6659" max="6660" width="33.85546875" style="55" customWidth="1"/>
    <col min="6661" max="6661" width="21.5703125" style="55" customWidth="1"/>
    <col min="6662" max="6662" width="14.7109375" style="55" customWidth="1"/>
    <col min="6663" max="6663" width="12.42578125" style="55" customWidth="1"/>
    <col min="6664" max="6664" width="12.140625" style="55" customWidth="1"/>
    <col min="6665" max="6665" width="13.42578125" style="55" customWidth="1"/>
    <col min="6666" max="6912" width="9.140625" style="55"/>
    <col min="6913" max="6913" width="18.5703125" style="55" customWidth="1"/>
    <col min="6914" max="6914" width="18.7109375" style="55" customWidth="1"/>
    <col min="6915" max="6916" width="33.85546875" style="55" customWidth="1"/>
    <col min="6917" max="6917" width="21.5703125" style="55" customWidth="1"/>
    <col min="6918" max="6918" width="14.7109375" style="55" customWidth="1"/>
    <col min="6919" max="6919" width="12.42578125" style="55" customWidth="1"/>
    <col min="6920" max="6920" width="12.140625" style="55" customWidth="1"/>
    <col min="6921" max="6921" width="13.42578125" style="55" customWidth="1"/>
    <col min="6922" max="7168" width="9.140625" style="55"/>
    <col min="7169" max="7169" width="18.5703125" style="55" customWidth="1"/>
    <col min="7170" max="7170" width="18.7109375" style="55" customWidth="1"/>
    <col min="7171" max="7172" width="33.85546875" style="55" customWidth="1"/>
    <col min="7173" max="7173" width="21.5703125" style="55" customWidth="1"/>
    <col min="7174" max="7174" width="14.7109375" style="55" customWidth="1"/>
    <col min="7175" max="7175" width="12.42578125" style="55" customWidth="1"/>
    <col min="7176" max="7176" width="12.140625" style="55" customWidth="1"/>
    <col min="7177" max="7177" width="13.42578125" style="55" customWidth="1"/>
    <col min="7178" max="7424" width="9.140625" style="55"/>
    <col min="7425" max="7425" width="18.5703125" style="55" customWidth="1"/>
    <col min="7426" max="7426" width="18.7109375" style="55" customWidth="1"/>
    <col min="7427" max="7428" width="33.85546875" style="55" customWidth="1"/>
    <col min="7429" max="7429" width="21.5703125" style="55" customWidth="1"/>
    <col min="7430" max="7430" width="14.7109375" style="55" customWidth="1"/>
    <col min="7431" max="7431" width="12.42578125" style="55" customWidth="1"/>
    <col min="7432" max="7432" width="12.140625" style="55" customWidth="1"/>
    <col min="7433" max="7433" width="13.42578125" style="55" customWidth="1"/>
    <col min="7434" max="7680" width="9.140625" style="55"/>
    <col min="7681" max="7681" width="18.5703125" style="55" customWidth="1"/>
    <col min="7682" max="7682" width="18.7109375" style="55" customWidth="1"/>
    <col min="7683" max="7684" width="33.85546875" style="55" customWidth="1"/>
    <col min="7685" max="7685" width="21.5703125" style="55" customWidth="1"/>
    <col min="7686" max="7686" width="14.7109375" style="55" customWidth="1"/>
    <col min="7687" max="7687" width="12.42578125" style="55" customWidth="1"/>
    <col min="7688" max="7688" width="12.140625" style="55" customWidth="1"/>
    <col min="7689" max="7689" width="13.42578125" style="55" customWidth="1"/>
    <col min="7690" max="7936" width="9.140625" style="55"/>
    <col min="7937" max="7937" width="18.5703125" style="55" customWidth="1"/>
    <col min="7938" max="7938" width="18.7109375" style="55" customWidth="1"/>
    <col min="7939" max="7940" width="33.85546875" style="55" customWidth="1"/>
    <col min="7941" max="7941" width="21.5703125" style="55" customWidth="1"/>
    <col min="7942" max="7942" width="14.7109375" style="55" customWidth="1"/>
    <col min="7943" max="7943" width="12.42578125" style="55" customWidth="1"/>
    <col min="7944" max="7944" width="12.140625" style="55" customWidth="1"/>
    <col min="7945" max="7945" width="13.42578125" style="55" customWidth="1"/>
    <col min="7946" max="8192" width="9.140625" style="55"/>
    <col min="8193" max="8193" width="18.5703125" style="55" customWidth="1"/>
    <col min="8194" max="8194" width="18.7109375" style="55" customWidth="1"/>
    <col min="8195" max="8196" width="33.85546875" style="55" customWidth="1"/>
    <col min="8197" max="8197" width="21.5703125" style="55" customWidth="1"/>
    <col min="8198" max="8198" width="14.7109375" style="55" customWidth="1"/>
    <col min="8199" max="8199" width="12.42578125" style="55" customWidth="1"/>
    <col min="8200" max="8200" width="12.140625" style="55" customWidth="1"/>
    <col min="8201" max="8201" width="13.42578125" style="55" customWidth="1"/>
    <col min="8202" max="8448" width="9.140625" style="55"/>
    <col min="8449" max="8449" width="18.5703125" style="55" customWidth="1"/>
    <col min="8450" max="8450" width="18.7109375" style="55" customWidth="1"/>
    <col min="8451" max="8452" width="33.85546875" style="55" customWidth="1"/>
    <col min="8453" max="8453" width="21.5703125" style="55" customWidth="1"/>
    <col min="8454" max="8454" width="14.7109375" style="55" customWidth="1"/>
    <col min="8455" max="8455" width="12.42578125" style="55" customWidth="1"/>
    <col min="8456" max="8456" width="12.140625" style="55" customWidth="1"/>
    <col min="8457" max="8457" width="13.42578125" style="55" customWidth="1"/>
    <col min="8458" max="8704" width="9.140625" style="55"/>
    <col min="8705" max="8705" width="18.5703125" style="55" customWidth="1"/>
    <col min="8706" max="8706" width="18.7109375" style="55" customWidth="1"/>
    <col min="8707" max="8708" width="33.85546875" style="55" customWidth="1"/>
    <col min="8709" max="8709" width="21.5703125" style="55" customWidth="1"/>
    <col min="8710" max="8710" width="14.7109375" style="55" customWidth="1"/>
    <col min="8711" max="8711" width="12.42578125" style="55" customWidth="1"/>
    <col min="8712" max="8712" width="12.140625" style="55" customWidth="1"/>
    <col min="8713" max="8713" width="13.42578125" style="55" customWidth="1"/>
    <col min="8714" max="8960" width="9.140625" style="55"/>
    <col min="8961" max="8961" width="18.5703125" style="55" customWidth="1"/>
    <col min="8962" max="8962" width="18.7109375" style="55" customWidth="1"/>
    <col min="8963" max="8964" width="33.85546875" style="55" customWidth="1"/>
    <col min="8965" max="8965" width="21.5703125" style="55" customWidth="1"/>
    <col min="8966" max="8966" width="14.7109375" style="55" customWidth="1"/>
    <col min="8967" max="8967" width="12.42578125" style="55" customWidth="1"/>
    <col min="8968" max="8968" width="12.140625" style="55" customWidth="1"/>
    <col min="8969" max="8969" width="13.42578125" style="55" customWidth="1"/>
    <col min="8970" max="9216" width="9.140625" style="55"/>
    <col min="9217" max="9217" width="18.5703125" style="55" customWidth="1"/>
    <col min="9218" max="9218" width="18.7109375" style="55" customWidth="1"/>
    <col min="9219" max="9220" width="33.85546875" style="55" customWidth="1"/>
    <col min="9221" max="9221" width="21.5703125" style="55" customWidth="1"/>
    <col min="9222" max="9222" width="14.7109375" style="55" customWidth="1"/>
    <col min="9223" max="9223" width="12.42578125" style="55" customWidth="1"/>
    <col min="9224" max="9224" width="12.140625" style="55" customWidth="1"/>
    <col min="9225" max="9225" width="13.42578125" style="55" customWidth="1"/>
    <col min="9226" max="9472" width="9.140625" style="55"/>
    <col min="9473" max="9473" width="18.5703125" style="55" customWidth="1"/>
    <col min="9474" max="9474" width="18.7109375" style="55" customWidth="1"/>
    <col min="9475" max="9476" width="33.85546875" style="55" customWidth="1"/>
    <col min="9477" max="9477" width="21.5703125" style="55" customWidth="1"/>
    <col min="9478" max="9478" width="14.7109375" style="55" customWidth="1"/>
    <col min="9479" max="9479" width="12.42578125" style="55" customWidth="1"/>
    <col min="9480" max="9480" width="12.140625" style="55" customWidth="1"/>
    <col min="9481" max="9481" width="13.42578125" style="55" customWidth="1"/>
    <col min="9482" max="9728" width="9.140625" style="55"/>
    <col min="9729" max="9729" width="18.5703125" style="55" customWidth="1"/>
    <col min="9730" max="9730" width="18.7109375" style="55" customWidth="1"/>
    <col min="9731" max="9732" width="33.85546875" style="55" customWidth="1"/>
    <col min="9733" max="9733" width="21.5703125" style="55" customWidth="1"/>
    <col min="9734" max="9734" width="14.7109375" style="55" customWidth="1"/>
    <col min="9735" max="9735" width="12.42578125" style="55" customWidth="1"/>
    <col min="9736" max="9736" width="12.140625" style="55" customWidth="1"/>
    <col min="9737" max="9737" width="13.42578125" style="55" customWidth="1"/>
    <col min="9738" max="9984" width="9.140625" style="55"/>
    <col min="9985" max="9985" width="18.5703125" style="55" customWidth="1"/>
    <col min="9986" max="9986" width="18.7109375" style="55" customWidth="1"/>
    <col min="9987" max="9988" width="33.85546875" style="55" customWidth="1"/>
    <col min="9989" max="9989" width="21.5703125" style="55" customWidth="1"/>
    <col min="9990" max="9990" width="14.7109375" style="55" customWidth="1"/>
    <col min="9991" max="9991" width="12.42578125" style="55" customWidth="1"/>
    <col min="9992" max="9992" width="12.140625" style="55" customWidth="1"/>
    <col min="9993" max="9993" width="13.42578125" style="55" customWidth="1"/>
    <col min="9994" max="10240" width="9.140625" style="55"/>
    <col min="10241" max="10241" width="18.5703125" style="55" customWidth="1"/>
    <col min="10242" max="10242" width="18.7109375" style="55" customWidth="1"/>
    <col min="10243" max="10244" width="33.85546875" style="55" customWidth="1"/>
    <col min="10245" max="10245" width="21.5703125" style="55" customWidth="1"/>
    <col min="10246" max="10246" width="14.7109375" style="55" customWidth="1"/>
    <col min="10247" max="10247" width="12.42578125" style="55" customWidth="1"/>
    <col min="10248" max="10248" width="12.140625" style="55" customWidth="1"/>
    <col min="10249" max="10249" width="13.42578125" style="55" customWidth="1"/>
    <col min="10250" max="10496" width="9.140625" style="55"/>
    <col min="10497" max="10497" width="18.5703125" style="55" customWidth="1"/>
    <col min="10498" max="10498" width="18.7109375" style="55" customWidth="1"/>
    <col min="10499" max="10500" width="33.85546875" style="55" customWidth="1"/>
    <col min="10501" max="10501" width="21.5703125" style="55" customWidth="1"/>
    <col min="10502" max="10502" width="14.7109375" style="55" customWidth="1"/>
    <col min="10503" max="10503" width="12.42578125" style="55" customWidth="1"/>
    <col min="10504" max="10504" width="12.140625" style="55" customWidth="1"/>
    <col min="10505" max="10505" width="13.42578125" style="55" customWidth="1"/>
    <col min="10506" max="10752" width="9.140625" style="55"/>
    <col min="10753" max="10753" width="18.5703125" style="55" customWidth="1"/>
    <col min="10754" max="10754" width="18.7109375" style="55" customWidth="1"/>
    <col min="10755" max="10756" width="33.85546875" style="55" customWidth="1"/>
    <col min="10757" max="10757" width="21.5703125" style="55" customWidth="1"/>
    <col min="10758" max="10758" width="14.7109375" style="55" customWidth="1"/>
    <col min="10759" max="10759" width="12.42578125" style="55" customWidth="1"/>
    <col min="10760" max="10760" width="12.140625" style="55" customWidth="1"/>
    <col min="10761" max="10761" width="13.42578125" style="55" customWidth="1"/>
    <col min="10762" max="11008" width="9.140625" style="55"/>
    <col min="11009" max="11009" width="18.5703125" style="55" customWidth="1"/>
    <col min="11010" max="11010" width="18.7109375" style="55" customWidth="1"/>
    <col min="11011" max="11012" width="33.85546875" style="55" customWidth="1"/>
    <col min="11013" max="11013" width="21.5703125" style="55" customWidth="1"/>
    <col min="11014" max="11014" width="14.7109375" style="55" customWidth="1"/>
    <col min="11015" max="11015" width="12.42578125" style="55" customWidth="1"/>
    <col min="11016" max="11016" width="12.140625" style="55" customWidth="1"/>
    <col min="11017" max="11017" width="13.42578125" style="55" customWidth="1"/>
    <col min="11018" max="11264" width="9.140625" style="55"/>
    <col min="11265" max="11265" width="18.5703125" style="55" customWidth="1"/>
    <col min="11266" max="11266" width="18.7109375" style="55" customWidth="1"/>
    <col min="11267" max="11268" width="33.85546875" style="55" customWidth="1"/>
    <col min="11269" max="11269" width="21.5703125" style="55" customWidth="1"/>
    <col min="11270" max="11270" width="14.7109375" style="55" customWidth="1"/>
    <col min="11271" max="11271" width="12.42578125" style="55" customWidth="1"/>
    <col min="11272" max="11272" width="12.140625" style="55" customWidth="1"/>
    <col min="11273" max="11273" width="13.42578125" style="55" customWidth="1"/>
    <col min="11274" max="11520" width="9.140625" style="55"/>
    <col min="11521" max="11521" width="18.5703125" style="55" customWidth="1"/>
    <col min="11522" max="11522" width="18.7109375" style="55" customWidth="1"/>
    <col min="11523" max="11524" width="33.85546875" style="55" customWidth="1"/>
    <col min="11525" max="11525" width="21.5703125" style="55" customWidth="1"/>
    <col min="11526" max="11526" width="14.7109375" style="55" customWidth="1"/>
    <col min="11527" max="11527" width="12.42578125" style="55" customWidth="1"/>
    <col min="11528" max="11528" width="12.140625" style="55" customWidth="1"/>
    <col min="11529" max="11529" width="13.42578125" style="55" customWidth="1"/>
    <col min="11530" max="11776" width="9.140625" style="55"/>
    <col min="11777" max="11777" width="18.5703125" style="55" customWidth="1"/>
    <col min="11778" max="11778" width="18.7109375" style="55" customWidth="1"/>
    <col min="11779" max="11780" width="33.85546875" style="55" customWidth="1"/>
    <col min="11781" max="11781" width="21.5703125" style="55" customWidth="1"/>
    <col min="11782" max="11782" width="14.7109375" style="55" customWidth="1"/>
    <col min="11783" max="11783" width="12.42578125" style="55" customWidth="1"/>
    <col min="11784" max="11784" width="12.140625" style="55" customWidth="1"/>
    <col min="11785" max="11785" width="13.42578125" style="55" customWidth="1"/>
    <col min="11786" max="12032" width="9.140625" style="55"/>
    <col min="12033" max="12033" width="18.5703125" style="55" customWidth="1"/>
    <col min="12034" max="12034" width="18.7109375" style="55" customWidth="1"/>
    <col min="12035" max="12036" width="33.85546875" style="55" customWidth="1"/>
    <col min="12037" max="12037" width="21.5703125" style="55" customWidth="1"/>
    <col min="12038" max="12038" width="14.7109375" style="55" customWidth="1"/>
    <col min="12039" max="12039" width="12.42578125" style="55" customWidth="1"/>
    <col min="12040" max="12040" width="12.140625" style="55" customWidth="1"/>
    <col min="12041" max="12041" width="13.42578125" style="55" customWidth="1"/>
    <col min="12042" max="12288" width="9.140625" style="55"/>
    <col min="12289" max="12289" width="18.5703125" style="55" customWidth="1"/>
    <col min="12290" max="12290" width="18.7109375" style="55" customWidth="1"/>
    <col min="12291" max="12292" width="33.85546875" style="55" customWidth="1"/>
    <col min="12293" max="12293" width="21.5703125" style="55" customWidth="1"/>
    <col min="12294" max="12294" width="14.7109375" style="55" customWidth="1"/>
    <col min="12295" max="12295" width="12.42578125" style="55" customWidth="1"/>
    <col min="12296" max="12296" width="12.140625" style="55" customWidth="1"/>
    <col min="12297" max="12297" width="13.42578125" style="55" customWidth="1"/>
    <col min="12298" max="12544" width="9.140625" style="55"/>
    <col min="12545" max="12545" width="18.5703125" style="55" customWidth="1"/>
    <col min="12546" max="12546" width="18.7109375" style="55" customWidth="1"/>
    <col min="12547" max="12548" width="33.85546875" style="55" customWidth="1"/>
    <col min="12549" max="12549" width="21.5703125" style="55" customWidth="1"/>
    <col min="12550" max="12550" width="14.7109375" style="55" customWidth="1"/>
    <col min="12551" max="12551" width="12.42578125" style="55" customWidth="1"/>
    <col min="12552" max="12552" width="12.140625" style="55" customWidth="1"/>
    <col min="12553" max="12553" width="13.42578125" style="55" customWidth="1"/>
    <col min="12554" max="12800" width="9.140625" style="55"/>
    <col min="12801" max="12801" width="18.5703125" style="55" customWidth="1"/>
    <col min="12802" max="12802" width="18.7109375" style="55" customWidth="1"/>
    <col min="12803" max="12804" width="33.85546875" style="55" customWidth="1"/>
    <col min="12805" max="12805" width="21.5703125" style="55" customWidth="1"/>
    <col min="12806" max="12806" width="14.7109375" style="55" customWidth="1"/>
    <col min="12807" max="12807" width="12.42578125" style="55" customWidth="1"/>
    <col min="12808" max="12808" width="12.140625" style="55" customWidth="1"/>
    <col min="12809" max="12809" width="13.42578125" style="55" customWidth="1"/>
    <col min="12810" max="13056" width="9.140625" style="55"/>
    <col min="13057" max="13057" width="18.5703125" style="55" customWidth="1"/>
    <col min="13058" max="13058" width="18.7109375" style="55" customWidth="1"/>
    <col min="13059" max="13060" width="33.85546875" style="55" customWidth="1"/>
    <col min="13061" max="13061" width="21.5703125" style="55" customWidth="1"/>
    <col min="13062" max="13062" width="14.7109375" style="55" customWidth="1"/>
    <col min="13063" max="13063" width="12.42578125" style="55" customWidth="1"/>
    <col min="13064" max="13064" width="12.140625" style="55" customWidth="1"/>
    <col min="13065" max="13065" width="13.42578125" style="55" customWidth="1"/>
    <col min="13066" max="13312" width="9.140625" style="55"/>
    <col min="13313" max="13313" width="18.5703125" style="55" customWidth="1"/>
    <col min="13314" max="13314" width="18.7109375" style="55" customWidth="1"/>
    <col min="13315" max="13316" width="33.85546875" style="55" customWidth="1"/>
    <col min="13317" max="13317" width="21.5703125" style="55" customWidth="1"/>
    <col min="13318" max="13318" width="14.7109375" style="55" customWidth="1"/>
    <col min="13319" max="13319" width="12.42578125" style="55" customWidth="1"/>
    <col min="13320" max="13320" width="12.140625" style="55" customWidth="1"/>
    <col min="13321" max="13321" width="13.42578125" style="55" customWidth="1"/>
    <col min="13322" max="13568" width="9.140625" style="55"/>
    <col min="13569" max="13569" width="18.5703125" style="55" customWidth="1"/>
    <col min="13570" max="13570" width="18.7109375" style="55" customWidth="1"/>
    <col min="13571" max="13572" width="33.85546875" style="55" customWidth="1"/>
    <col min="13573" max="13573" width="21.5703125" style="55" customWidth="1"/>
    <col min="13574" max="13574" width="14.7109375" style="55" customWidth="1"/>
    <col min="13575" max="13575" width="12.42578125" style="55" customWidth="1"/>
    <col min="13576" max="13576" width="12.140625" style="55" customWidth="1"/>
    <col min="13577" max="13577" width="13.42578125" style="55" customWidth="1"/>
    <col min="13578" max="13824" width="9.140625" style="55"/>
    <col min="13825" max="13825" width="18.5703125" style="55" customWidth="1"/>
    <col min="13826" max="13826" width="18.7109375" style="55" customWidth="1"/>
    <col min="13827" max="13828" width="33.85546875" style="55" customWidth="1"/>
    <col min="13829" max="13829" width="21.5703125" style="55" customWidth="1"/>
    <col min="13830" max="13830" width="14.7109375" style="55" customWidth="1"/>
    <col min="13831" max="13831" width="12.42578125" style="55" customWidth="1"/>
    <col min="13832" max="13832" width="12.140625" style="55" customWidth="1"/>
    <col min="13833" max="13833" width="13.42578125" style="55" customWidth="1"/>
    <col min="13834" max="14080" width="9.140625" style="55"/>
    <col min="14081" max="14081" width="18.5703125" style="55" customWidth="1"/>
    <col min="14082" max="14082" width="18.7109375" style="55" customWidth="1"/>
    <col min="14083" max="14084" width="33.85546875" style="55" customWidth="1"/>
    <col min="14085" max="14085" width="21.5703125" style="55" customWidth="1"/>
    <col min="14086" max="14086" width="14.7109375" style="55" customWidth="1"/>
    <col min="14087" max="14087" width="12.42578125" style="55" customWidth="1"/>
    <col min="14088" max="14088" width="12.140625" style="55" customWidth="1"/>
    <col min="14089" max="14089" width="13.42578125" style="55" customWidth="1"/>
    <col min="14090" max="14336" width="9.140625" style="55"/>
    <col min="14337" max="14337" width="18.5703125" style="55" customWidth="1"/>
    <col min="14338" max="14338" width="18.7109375" style="55" customWidth="1"/>
    <col min="14339" max="14340" width="33.85546875" style="55" customWidth="1"/>
    <col min="14341" max="14341" width="21.5703125" style="55" customWidth="1"/>
    <col min="14342" max="14342" width="14.7109375" style="55" customWidth="1"/>
    <col min="14343" max="14343" width="12.42578125" style="55" customWidth="1"/>
    <col min="14344" max="14344" width="12.140625" style="55" customWidth="1"/>
    <col min="14345" max="14345" width="13.42578125" style="55" customWidth="1"/>
    <col min="14346" max="14592" width="9.140625" style="55"/>
    <col min="14593" max="14593" width="18.5703125" style="55" customWidth="1"/>
    <col min="14594" max="14594" width="18.7109375" style="55" customWidth="1"/>
    <col min="14595" max="14596" width="33.85546875" style="55" customWidth="1"/>
    <col min="14597" max="14597" width="21.5703125" style="55" customWidth="1"/>
    <col min="14598" max="14598" width="14.7109375" style="55" customWidth="1"/>
    <col min="14599" max="14599" width="12.42578125" style="55" customWidth="1"/>
    <col min="14600" max="14600" width="12.140625" style="55" customWidth="1"/>
    <col min="14601" max="14601" width="13.42578125" style="55" customWidth="1"/>
    <col min="14602" max="14848" width="9.140625" style="55"/>
    <col min="14849" max="14849" width="18.5703125" style="55" customWidth="1"/>
    <col min="14850" max="14850" width="18.7109375" style="55" customWidth="1"/>
    <col min="14851" max="14852" width="33.85546875" style="55" customWidth="1"/>
    <col min="14853" max="14853" width="21.5703125" style="55" customWidth="1"/>
    <col min="14854" max="14854" width="14.7109375" style="55" customWidth="1"/>
    <col min="14855" max="14855" width="12.42578125" style="55" customWidth="1"/>
    <col min="14856" max="14856" width="12.140625" style="55" customWidth="1"/>
    <col min="14857" max="14857" width="13.42578125" style="55" customWidth="1"/>
    <col min="14858" max="15104" width="9.140625" style="55"/>
    <col min="15105" max="15105" width="18.5703125" style="55" customWidth="1"/>
    <col min="15106" max="15106" width="18.7109375" style="55" customWidth="1"/>
    <col min="15107" max="15108" width="33.85546875" style="55" customWidth="1"/>
    <col min="15109" max="15109" width="21.5703125" style="55" customWidth="1"/>
    <col min="15110" max="15110" width="14.7109375" style="55" customWidth="1"/>
    <col min="15111" max="15111" width="12.42578125" style="55" customWidth="1"/>
    <col min="15112" max="15112" width="12.140625" style="55" customWidth="1"/>
    <col min="15113" max="15113" width="13.42578125" style="55" customWidth="1"/>
    <col min="15114" max="15360" width="9.140625" style="55"/>
    <col min="15361" max="15361" width="18.5703125" style="55" customWidth="1"/>
    <col min="15362" max="15362" width="18.7109375" style="55" customWidth="1"/>
    <col min="15363" max="15364" width="33.85546875" style="55" customWidth="1"/>
    <col min="15365" max="15365" width="21.5703125" style="55" customWidth="1"/>
    <col min="15366" max="15366" width="14.7109375" style="55" customWidth="1"/>
    <col min="15367" max="15367" width="12.42578125" style="55" customWidth="1"/>
    <col min="15368" max="15368" width="12.140625" style="55" customWidth="1"/>
    <col min="15369" max="15369" width="13.42578125" style="55" customWidth="1"/>
    <col min="15370" max="15616" width="9.140625" style="55"/>
    <col min="15617" max="15617" width="18.5703125" style="55" customWidth="1"/>
    <col min="15618" max="15618" width="18.7109375" style="55" customWidth="1"/>
    <col min="15619" max="15620" width="33.85546875" style="55" customWidth="1"/>
    <col min="15621" max="15621" width="21.5703125" style="55" customWidth="1"/>
    <col min="15622" max="15622" width="14.7109375" style="55" customWidth="1"/>
    <col min="15623" max="15623" width="12.42578125" style="55" customWidth="1"/>
    <col min="15624" max="15624" width="12.140625" style="55" customWidth="1"/>
    <col min="15625" max="15625" width="13.42578125" style="55" customWidth="1"/>
    <col min="15626" max="15872" width="9.140625" style="55"/>
    <col min="15873" max="15873" width="18.5703125" style="55" customWidth="1"/>
    <col min="15874" max="15874" width="18.7109375" style="55" customWidth="1"/>
    <col min="15875" max="15876" width="33.85546875" style="55" customWidth="1"/>
    <col min="15877" max="15877" width="21.5703125" style="55" customWidth="1"/>
    <col min="15878" max="15878" width="14.7109375" style="55" customWidth="1"/>
    <col min="15879" max="15879" width="12.42578125" style="55" customWidth="1"/>
    <col min="15880" max="15880" width="12.140625" style="55" customWidth="1"/>
    <col min="15881" max="15881" width="13.42578125" style="55" customWidth="1"/>
    <col min="15882" max="16128" width="9.140625" style="55"/>
    <col min="16129" max="16129" width="18.5703125" style="55" customWidth="1"/>
    <col min="16130" max="16130" width="18.7109375" style="55" customWidth="1"/>
    <col min="16131" max="16132" width="33.85546875" style="55" customWidth="1"/>
    <col min="16133" max="16133" width="21.5703125" style="55" customWidth="1"/>
    <col min="16134" max="16134" width="14.7109375" style="55" customWidth="1"/>
    <col min="16135" max="16135" width="12.42578125" style="55" customWidth="1"/>
    <col min="16136" max="16136" width="12.140625" style="55" customWidth="1"/>
    <col min="16137" max="16137" width="13.42578125" style="55" customWidth="1"/>
    <col min="16138" max="16384" width="9.140625" style="55"/>
  </cols>
  <sheetData>
    <row r="1" spans="1:103 1249:1270" s="61" customFormat="1" ht="15" customHeight="1">
      <c r="A1" s="54"/>
      <c r="B1" s="54"/>
      <c r="C1" s="84"/>
      <c r="D1" s="84"/>
      <c r="E1" s="84"/>
      <c r="F1" s="8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  <c r="AB1" s="64"/>
      <c r="AC1" s="64"/>
      <c r="AD1" s="64"/>
      <c r="AE1" s="64"/>
      <c r="AF1" s="64"/>
      <c r="AG1" s="64"/>
      <c r="AH1" s="64"/>
      <c r="AI1" s="64"/>
      <c r="AJ1" s="64"/>
      <c r="AK1" s="64"/>
      <c r="AL1" s="64"/>
      <c r="AM1" s="64"/>
      <c r="AN1" s="64"/>
      <c r="AO1" s="64"/>
      <c r="AP1" s="64"/>
      <c r="AQ1" s="64"/>
      <c r="AR1" s="64"/>
      <c r="AS1" s="64"/>
      <c r="AT1" s="64"/>
      <c r="AU1" s="64"/>
      <c r="AV1" s="64"/>
      <c r="AW1" s="64"/>
      <c r="AX1" s="64"/>
      <c r="AY1" s="64"/>
      <c r="AZ1" s="64"/>
      <c r="BA1" s="64"/>
      <c r="BB1" s="64"/>
      <c r="BC1" s="64"/>
      <c r="BD1" s="64"/>
      <c r="BE1" s="64"/>
      <c r="BF1" s="64"/>
      <c r="BG1" s="64"/>
      <c r="BH1" s="64"/>
      <c r="BI1" s="64"/>
      <c r="BJ1" s="64"/>
      <c r="BK1" s="64"/>
      <c r="BL1" s="64"/>
      <c r="BM1" s="64"/>
      <c r="BN1" s="64"/>
      <c r="BO1" s="64"/>
      <c r="BP1" s="64"/>
      <c r="BQ1" s="64"/>
      <c r="BR1" s="64"/>
      <c r="BS1" s="64"/>
      <c r="BT1" s="64"/>
      <c r="BU1" s="64"/>
      <c r="BV1" s="64"/>
      <c r="BW1" s="64"/>
      <c r="BX1" s="64"/>
      <c r="BY1" s="64"/>
      <c r="BZ1" s="64"/>
      <c r="CA1" s="64"/>
      <c r="CB1" s="64"/>
      <c r="CC1" s="64"/>
      <c r="CD1" s="64"/>
      <c r="CE1" s="64"/>
      <c r="CF1" s="64"/>
      <c r="CG1" s="64"/>
      <c r="CH1" s="64"/>
      <c r="CI1" s="64"/>
      <c r="CJ1" s="64"/>
      <c r="CK1" s="64"/>
      <c r="CL1" s="64"/>
      <c r="CM1" s="64"/>
      <c r="CN1" s="64"/>
      <c r="CO1" s="64"/>
      <c r="CP1" s="64"/>
      <c r="CQ1" s="64"/>
      <c r="CR1" s="64"/>
      <c r="CS1" s="64"/>
      <c r="CT1" s="64"/>
      <c r="CU1" s="64"/>
      <c r="CV1" s="64"/>
      <c r="CW1" s="64"/>
      <c r="CX1" s="64"/>
      <c r="CY1" s="63"/>
      <c r="AVA1" s="66"/>
      <c r="AVB1" s="64"/>
      <c r="AVC1" s="64"/>
      <c r="AVD1" s="64"/>
      <c r="AVE1" s="64"/>
      <c r="AVF1" s="64"/>
      <c r="AVG1" s="64"/>
      <c r="AVH1" s="64"/>
      <c r="AVI1" s="64"/>
      <c r="AVJ1" s="64"/>
      <c r="AVK1" s="64"/>
      <c r="AVL1" s="64"/>
      <c r="AVM1" s="64"/>
      <c r="AVN1" s="64"/>
      <c r="AVO1" s="64"/>
      <c r="AVP1" s="64"/>
      <c r="AVQ1" s="64"/>
      <c r="AVR1" s="64"/>
      <c r="AVS1" s="64"/>
      <c r="AVT1" s="64"/>
      <c r="AVU1" s="64"/>
      <c r="AVV1" s="63"/>
    </row>
    <row r="2" spans="1:103 1249:1270" s="61" customFormat="1" ht="15" customHeight="1">
      <c r="A2" s="54"/>
      <c r="B2" s="54"/>
      <c r="C2" s="69"/>
      <c r="D2" s="69"/>
      <c r="E2" s="69"/>
      <c r="F2" s="71" t="s">
        <v>77</v>
      </c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  <c r="AH2" s="64"/>
      <c r="AI2" s="64"/>
      <c r="AJ2" s="64"/>
      <c r="AK2" s="64"/>
      <c r="AL2" s="64"/>
      <c r="AM2" s="64"/>
      <c r="AN2" s="64"/>
      <c r="AO2" s="64"/>
      <c r="AP2" s="64"/>
      <c r="AQ2" s="64"/>
      <c r="AR2" s="64"/>
      <c r="AS2" s="64"/>
      <c r="AT2" s="64"/>
      <c r="AU2" s="64"/>
      <c r="AV2" s="64"/>
      <c r="AW2" s="64"/>
      <c r="AX2" s="64"/>
      <c r="AY2" s="64"/>
      <c r="AZ2" s="64"/>
      <c r="BA2" s="64"/>
      <c r="BB2" s="64"/>
      <c r="BC2" s="64"/>
      <c r="BD2" s="64"/>
      <c r="BE2" s="64"/>
      <c r="BF2" s="64"/>
      <c r="BG2" s="64"/>
      <c r="BH2" s="64"/>
      <c r="BI2" s="64"/>
      <c r="BJ2" s="64"/>
      <c r="BK2" s="64"/>
      <c r="BL2" s="64"/>
      <c r="BM2" s="64"/>
      <c r="BN2" s="64"/>
      <c r="BO2" s="64"/>
      <c r="BP2" s="64"/>
      <c r="BQ2" s="64"/>
      <c r="BR2" s="64"/>
      <c r="BS2" s="64"/>
      <c r="BT2" s="64"/>
      <c r="BU2" s="64"/>
      <c r="BV2" s="64"/>
      <c r="BW2" s="64"/>
      <c r="BX2" s="64"/>
      <c r="BY2" s="64"/>
      <c r="BZ2" s="64"/>
      <c r="CA2" s="64"/>
      <c r="CB2" s="64"/>
      <c r="CC2" s="64"/>
      <c r="CD2" s="64"/>
      <c r="CE2" s="64"/>
      <c r="CF2" s="64"/>
      <c r="CG2" s="64"/>
      <c r="CH2" s="64"/>
      <c r="CI2" s="64"/>
      <c r="CJ2" s="64"/>
      <c r="CK2" s="64"/>
      <c r="CL2" s="64"/>
      <c r="CM2" s="64"/>
      <c r="CN2" s="64"/>
      <c r="CO2" s="64"/>
      <c r="CP2" s="64"/>
      <c r="CQ2" s="64"/>
      <c r="CR2" s="64"/>
      <c r="CS2" s="64"/>
      <c r="CT2" s="64"/>
      <c r="CU2" s="64"/>
      <c r="CV2" s="64"/>
      <c r="CW2" s="64"/>
      <c r="CX2" s="64"/>
      <c r="CY2" s="63"/>
      <c r="AVA2" s="66"/>
      <c r="AVB2" s="64"/>
      <c r="AVC2" s="64"/>
      <c r="AVD2" s="64"/>
      <c r="AVE2" s="64"/>
      <c r="AVF2" s="64"/>
      <c r="AVG2" s="64"/>
      <c r="AVH2" s="64"/>
      <c r="AVI2" s="64"/>
      <c r="AVJ2" s="64"/>
      <c r="AVK2" s="64"/>
      <c r="AVL2" s="64"/>
      <c r="AVM2" s="64"/>
      <c r="AVN2" s="64"/>
      <c r="AVO2" s="64"/>
      <c r="AVP2" s="64"/>
      <c r="AVQ2" s="64"/>
      <c r="AVR2" s="64"/>
      <c r="AVS2" s="64"/>
      <c r="AVT2" s="64"/>
      <c r="AVU2" s="64"/>
      <c r="AVV2" s="63"/>
    </row>
    <row r="3" spans="1:103 1249:1270" s="61" customFormat="1" ht="52.5" customHeight="1">
      <c r="A3" s="54"/>
      <c r="B3" s="54"/>
      <c r="C3" s="60"/>
      <c r="D3" s="60"/>
      <c r="E3" s="60"/>
      <c r="F3" s="71" t="s">
        <v>75</v>
      </c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  <c r="AB3" s="64"/>
      <c r="AC3" s="64"/>
      <c r="AD3" s="64"/>
      <c r="AE3" s="64"/>
      <c r="AF3" s="64"/>
      <c r="AG3" s="64"/>
      <c r="AH3" s="64"/>
      <c r="AI3" s="64"/>
      <c r="AJ3" s="64"/>
      <c r="AK3" s="64"/>
      <c r="AL3" s="64"/>
      <c r="AM3" s="64"/>
      <c r="AN3" s="64"/>
      <c r="AO3" s="64"/>
      <c r="AP3" s="64"/>
      <c r="AQ3" s="64"/>
      <c r="AR3" s="64"/>
      <c r="AS3" s="64"/>
      <c r="AT3" s="64"/>
      <c r="AU3" s="64"/>
      <c r="AV3" s="64"/>
      <c r="AW3" s="64"/>
      <c r="AX3" s="64"/>
      <c r="AY3" s="64"/>
      <c r="AZ3" s="64"/>
      <c r="BA3" s="64"/>
      <c r="BB3" s="64"/>
      <c r="BC3" s="64"/>
      <c r="BD3" s="64"/>
      <c r="BE3" s="64"/>
      <c r="BF3" s="64"/>
      <c r="BG3" s="64"/>
      <c r="BH3" s="64"/>
      <c r="BI3" s="64"/>
      <c r="BJ3" s="64"/>
      <c r="BK3" s="64"/>
      <c r="BL3" s="64"/>
      <c r="BM3" s="64"/>
      <c r="BN3" s="64"/>
      <c r="BO3" s="64"/>
      <c r="BP3" s="64"/>
      <c r="BQ3" s="64"/>
      <c r="BR3" s="64"/>
      <c r="BS3" s="64"/>
      <c r="BT3" s="64"/>
      <c r="BU3" s="64"/>
      <c r="BV3" s="64"/>
      <c r="BW3" s="64"/>
      <c r="BX3" s="64"/>
      <c r="BY3" s="64"/>
      <c r="BZ3" s="64"/>
      <c r="CA3" s="64"/>
      <c r="CB3" s="64"/>
      <c r="CC3" s="64"/>
      <c r="CD3" s="64"/>
      <c r="CE3" s="64"/>
      <c r="CF3" s="64"/>
      <c r="CG3" s="64"/>
      <c r="CH3" s="64"/>
      <c r="CI3" s="64"/>
      <c r="CJ3" s="64"/>
      <c r="CK3" s="64"/>
      <c r="CL3" s="64"/>
      <c r="CM3" s="64"/>
      <c r="CN3" s="64"/>
      <c r="CO3" s="64"/>
      <c r="CP3" s="64"/>
      <c r="CQ3" s="64"/>
      <c r="CR3" s="64"/>
      <c r="CS3" s="64"/>
      <c r="CT3" s="64"/>
      <c r="CU3" s="64"/>
      <c r="CV3" s="64"/>
      <c r="CW3" s="64"/>
      <c r="CX3" s="64"/>
      <c r="CY3" s="63"/>
      <c r="AVA3" s="66"/>
      <c r="AVB3" s="64"/>
      <c r="AVC3" s="64"/>
      <c r="AVD3" s="64"/>
      <c r="AVE3" s="64"/>
      <c r="AVF3" s="64"/>
      <c r="AVG3" s="64"/>
      <c r="AVH3" s="64"/>
      <c r="AVI3" s="64"/>
      <c r="AVJ3" s="64"/>
      <c r="AVK3" s="64"/>
      <c r="AVL3" s="64"/>
      <c r="AVM3" s="64"/>
      <c r="AVN3" s="64"/>
      <c r="AVO3" s="64"/>
      <c r="AVP3" s="64"/>
      <c r="AVQ3" s="64"/>
      <c r="AVR3" s="64"/>
      <c r="AVS3" s="64"/>
      <c r="AVT3" s="64"/>
      <c r="AVU3" s="64"/>
      <c r="AVV3" s="63"/>
    </row>
    <row r="4" spans="1:103 1249:1270" s="61" customFormat="1" ht="15" customHeight="1">
      <c r="A4" s="54"/>
      <c r="B4" s="54"/>
      <c r="C4" s="60"/>
      <c r="D4" s="60"/>
      <c r="E4" s="60"/>
      <c r="F4" s="62" t="s">
        <v>73</v>
      </c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  <c r="AF4" s="64"/>
      <c r="AG4" s="64"/>
      <c r="AH4" s="64"/>
      <c r="AI4" s="64"/>
      <c r="AJ4" s="64"/>
      <c r="AK4" s="64"/>
      <c r="AL4" s="64"/>
      <c r="AM4" s="64"/>
      <c r="AN4" s="64"/>
      <c r="AO4" s="64"/>
      <c r="AP4" s="64"/>
      <c r="AQ4" s="64"/>
      <c r="AR4" s="64"/>
      <c r="AS4" s="64"/>
      <c r="AT4" s="64"/>
      <c r="AU4" s="64"/>
      <c r="AV4" s="64"/>
      <c r="AW4" s="64"/>
      <c r="AX4" s="64"/>
      <c r="AY4" s="64"/>
      <c r="AZ4" s="64"/>
      <c r="BA4" s="64"/>
      <c r="BB4" s="64"/>
      <c r="BC4" s="64"/>
      <c r="BD4" s="64"/>
      <c r="BE4" s="64"/>
      <c r="BF4" s="64"/>
      <c r="BG4" s="64"/>
      <c r="BH4" s="64"/>
      <c r="BI4" s="64"/>
      <c r="BJ4" s="64"/>
      <c r="BK4" s="64"/>
      <c r="BL4" s="64"/>
      <c r="BM4" s="64"/>
      <c r="BN4" s="64"/>
      <c r="BO4" s="64"/>
      <c r="BP4" s="64"/>
      <c r="BQ4" s="64"/>
      <c r="BR4" s="64"/>
      <c r="BS4" s="64"/>
      <c r="BT4" s="64"/>
      <c r="BU4" s="64"/>
      <c r="BV4" s="64"/>
      <c r="BW4" s="64"/>
      <c r="BX4" s="64"/>
      <c r="BY4" s="64"/>
      <c r="BZ4" s="64"/>
      <c r="CA4" s="64"/>
      <c r="CB4" s="64"/>
      <c r="CC4" s="64"/>
      <c r="CD4" s="64"/>
      <c r="CE4" s="64"/>
      <c r="CF4" s="64"/>
      <c r="CG4" s="64"/>
      <c r="CH4" s="64"/>
      <c r="CI4" s="64"/>
      <c r="CJ4" s="64"/>
      <c r="CK4" s="64"/>
      <c r="CL4" s="64"/>
      <c r="CM4" s="64"/>
      <c r="CN4" s="64"/>
      <c r="CO4" s="64"/>
      <c r="CP4" s="64"/>
      <c r="CQ4" s="64"/>
      <c r="CR4" s="64"/>
      <c r="CS4" s="64"/>
      <c r="CT4" s="64"/>
      <c r="CU4" s="64"/>
      <c r="CV4" s="64"/>
      <c r="CW4" s="64"/>
      <c r="CX4" s="64"/>
      <c r="CY4" s="63"/>
      <c r="AVA4" s="66"/>
      <c r="AVB4" s="64"/>
      <c r="AVC4" s="64"/>
      <c r="AVD4" s="64"/>
      <c r="AVE4" s="64"/>
      <c r="AVF4" s="64"/>
      <c r="AVG4" s="64"/>
      <c r="AVH4" s="64"/>
      <c r="AVI4" s="64"/>
      <c r="AVJ4" s="64"/>
      <c r="AVK4" s="64"/>
      <c r="AVL4" s="64"/>
      <c r="AVM4" s="64"/>
      <c r="AVN4" s="64"/>
      <c r="AVO4" s="64"/>
      <c r="AVP4" s="64"/>
      <c r="AVQ4" s="64"/>
      <c r="AVR4" s="64"/>
      <c r="AVS4" s="64"/>
      <c r="AVT4" s="64"/>
      <c r="AVU4" s="64"/>
      <c r="AVV4" s="63"/>
    </row>
    <row r="5" spans="1:103 1249:1270" s="61" customFormat="1" ht="61.5" customHeight="1">
      <c r="A5" s="54"/>
      <c r="B5" s="54"/>
      <c r="C5" s="60"/>
      <c r="D5" s="60"/>
      <c r="E5" s="60"/>
      <c r="F5" s="71" t="s">
        <v>76</v>
      </c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  <c r="X5" s="64"/>
      <c r="Y5" s="64"/>
      <c r="Z5" s="64"/>
      <c r="AA5" s="64"/>
      <c r="AB5" s="64"/>
      <c r="AC5" s="64"/>
      <c r="AD5" s="64"/>
      <c r="AE5" s="64"/>
      <c r="AF5" s="64"/>
      <c r="AG5" s="64"/>
      <c r="AH5" s="64"/>
      <c r="AI5" s="64"/>
      <c r="AJ5" s="64"/>
      <c r="AK5" s="64"/>
      <c r="AL5" s="64"/>
      <c r="AM5" s="64"/>
      <c r="AN5" s="64"/>
      <c r="AO5" s="64"/>
      <c r="AP5" s="64"/>
      <c r="AQ5" s="64"/>
      <c r="AR5" s="64"/>
      <c r="AS5" s="64"/>
      <c r="AT5" s="64"/>
      <c r="AU5" s="64"/>
      <c r="AV5" s="64"/>
      <c r="AW5" s="64"/>
      <c r="AX5" s="64"/>
      <c r="AY5" s="64"/>
      <c r="AZ5" s="64"/>
      <c r="BA5" s="64"/>
      <c r="BB5" s="64"/>
      <c r="BC5" s="64"/>
      <c r="BD5" s="64"/>
      <c r="BE5" s="64"/>
      <c r="BF5" s="64"/>
      <c r="BG5" s="64"/>
      <c r="BH5" s="64"/>
      <c r="BI5" s="64"/>
      <c r="BJ5" s="64"/>
      <c r="BK5" s="64"/>
      <c r="BL5" s="64"/>
      <c r="BM5" s="64"/>
      <c r="BN5" s="64"/>
      <c r="BO5" s="64"/>
      <c r="BP5" s="64"/>
      <c r="BQ5" s="64"/>
      <c r="BR5" s="64"/>
      <c r="BS5" s="64"/>
      <c r="BT5" s="64"/>
      <c r="BU5" s="64"/>
      <c r="BV5" s="64"/>
      <c r="BW5" s="64"/>
      <c r="BX5" s="64"/>
      <c r="BY5" s="64"/>
      <c r="BZ5" s="64"/>
      <c r="CA5" s="64"/>
      <c r="CB5" s="64"/>
      <c r="CC5" s="64"/>
      <c r="CD5" s="64"/>
      <c r="CE5" s="64"/>
      <c r="CF5" s="64"/>
      <c r="CG5" s="64"/>
      <c r="CH5" s="64"/>
      <c r="CI5" s="64"/>
      <c r="CJ5" s="64"/>
      <c r="CK5" s="64"/>
      <c r="CL5" s="64"/>
      <c r="CM5" s="64"/>
      <c r="CN5" s="64"/>
      <c r="CO5" s="64"/>
      <c r="CP5" s="64"/>
      <c r="CQ5" s="64"/>
      <c r="CR5" s="64"/>
      <c r="CS5" s="64"/>
      <c r="CT5" s="64"/>
      <c r="CU5" s="64"/>
      <c r="CV5" s="64"/>
      <c r="CW5" s="64"/>
      <c r="CX5" s="64"/>
      <c r="CY5" s="63"/>
      <c r="AVA5" s="66"/>
      <c r="AVB5" s="64"/>
      <c r="AVC5" s="64"/>
      <c r="AVD5" s="64"/>
      <c r="AVE5" s="64"/>
      <c r="AVF5" s="64"/>
      <c r="AVG5" s="64"/>
      <c r="AVH5" s="64"/>
      <c r="AVI5" s="64"/>
      <c r="AVJ5" s="64"/>
      <c r="AVK5" s="64"/>
      <c r="AVL5" s="64"/>
      <c r="AVM5" s="64"/>
      <c r="AVN5" s="64"/>
      <c r="AVO5" s="64"/>
      <c r="AVP5" s="64"/>
      <c r="AVQ5" s="64"/>
      <c r="AVR5" s="64"/>
      <c r="AVS5" s="64"/>
      <c r="AVT5" s="64"/>
      <c r="AVU5" s="64"/>
      <c r="AVV5" s="63"/>
    </row>
    <row r="6" spans="1:103 1249:1270" s="61" customFormat="1" ht="15" customHeight="1">
      <c r="A6" s="54"/>
      <c r="B6" s="54"/>
      <c r="C6" s="60"/>
      <c r="D6" s="60"/>
      <c r="E6" s="60"/>
      <c r="F6" s="60" t="s">
        <v>69</v>
      </c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  <c r="Y6" s="64"/>
      <c r="Z6" s="64"/>
      <c r="AA6" s="64"/>
      <c r="AB6" s="64"/>
      <c r="AC6" s="64"/>
      <c r="AD6" s="64"/>
      <c r="AE6" s="64"/>
      <c r="AF6" s="64"/>
      <c r="AG6" s="64"/>
      <c r="AH6" s="64"/>
      <c r="AI6" s="64"/>
      <c r="AJ6" s="64"/>
      <c r="AK6" s="64"/>
      <c r="AL6" s="64"/>
      <c r="AM6" s="64"/>
      <c r="AN6" s="64"/>
      <c r="AO6" s="64"/>
      <c r="AP6" s="64"/>
      <c r="AQ6" s="64"/>
      <c r="AR6" s="64"/>
      <c r="AS6" s="64"/>
      <c r="AT6" s="64"/>
      <c r="AU6" s="64"/>
      <c r="AV6" s="64"/>
      <c r="AW6" s="64"/>
      <c r="AX6" s="64"/>
      <c r="AY6" s="64"/>
      <c r="AZ6" s="64"/>
      <c r="BA6" s="64"/>
      <c r="BB6" s="64"/>
      <c r="BC6" s="64"/>
      <c r="BD6" s="64"/>
      <c r="BE6" s="64"/>
      <c r="BF6" s="64"/>
      <c r="BG6" s="64"/>
      <c r="BH6" s="64"/>
      <c r="BI6" s="64"/>
      <c r="BJ6" s="64"/>
      <c r="BK6" s="64"/>
      <c r="BL6" s="64"/>
      <c r="BM6" s="64"/>
      <c r="BN6" s="64"/>
      <c r="BO6" s="64"/>
      <c r="BP6" s="64"/>
      <c r="BQ6" s="64"/>
      <c r="BR6" s="64"/>
      <c r="BS6" s="64"/>
      <c r="BT6" s="64"/>
      <c r="BU6" s="64"/>
      <c r="BV6" s="64"/>
      <c r="BW6" s="64"/>
      <c r="BX6" s="64"/>
      <c r="BY6" s="64"/>
      <c r="BZ6" s="64"/>
      <c r="CA6" s="64"/>
      <c r="CB6" s="64"/>
      <c r="CC6" s="64"/>
      <c r="CD6" s="64"/>
      <c r="CE6" s="64"/>
      <c r="CF6" s="64"/>
      <c r="CG6" s="64"/>
      <c r="CH6" s="64"/>
      <c r="CI6" s="64"/>
      <c r="CJ6" s="64"/>
      <c r="CK6" s="64"/>
      <c r="CL6" s="64"/>
      <c r="CM6" s="64"/>
      <c r="CN6" s="64"/>
      <c r="CO6" s="64"/>
      <c r="CP6" s="64"/>
      <c r="CQ6" s="64"/>
      <c r="CR6" s="64"/>
      <c r="CS6" s="64"/>
      <c r="CT6" s="64"/>
      <c r="CU6" s="64"/>
      <c r="CV6" s="64"/>
      <c r="CW6" s="64"/>
      <c r="CX6" s="64"/>
      <c r="CY6" s="63"/>
      <c r="AVA6" s="66"/>
      <c r="AVB6" s="64"/>
      <c r="AVC6" s="64"/>
      <c r="AVD6" s="64"/>
      <c r="AVE6" s="64"/>
      <c r="AVF6" s="64"/>
      <c r="AVG6" s="64"/>
      <c r="AVH6" s="64"/>
      <c r="AVI6" s="64"/>
      <c r="AVJ6" s="64"/>
      <c r="AVK6" s="64"/>
      <c r="AVL6" s="64"/>
      <c r="AVM6" s="64"/>
      <c r="AVN6" s="64"/>
      <c r="AVO6" s="64"/>
      <c r="AVP6" s="64"/>
      <c r="AVQ6" s="64"/>
      <c r="AVR6" s="64"/>
      <c r="AVS6" s="64"/>
      <c r="AVT6" s="64"/>
      <c r="AVU6" s="64"/>
      <c r="AVV6" s="63"/>
    </row>
    <row r="7" spans="1:103 1249:1270" s="61" customFormat="1" ht="60.75" customHeight="1">
      <c r="A7" s="54"/>
      <c r="B7" s="54"/>
      <c r="C7" s="60"/>
      <c r="D7" s="60"/>
      <c r="E7" s="60"/>
      <c r="F7" s="60" t="s">
        <v>68</v>
      </c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  <c r="V7" s="64"/>
      <c r="W7" s="64"/>
      <c r="X7" s="64"/>
      <c r="Y7" s="64"/>
      <c r="Z7" s="64"/>
      <c r="AA7" s="64"/>
      <c r="AB7" s="64"/>
      <c r="AC7" s="64"/>
      <c r="AD7" s="64"/>
      <c r="AE7" s="64"/>
      <c r="AF7" s="64"/>
      <c r="AG7" s="64"/>
      <c r="AH7" s="64"/>
      <c r="AI7" s="64"/>
      <c r="AJ7" s="64"/>
      <c r="AK7" s="64"/>
      <c r="AL7" s="64"/>
      <c r="AM7" s="64"/>
      <c r="AN7" s="64"/>
      <c r="AO7" s="64"/>
      <c r="AP7" s="64"/>
      <c r="AQ7" s="64"/>
      <c r="AR7" s="64"/>
      <c r="AS7" s="64"/>
      <c r="AT7" s="64"/>
      <c r="AU7" s="64"/>
      <c r="AV7" s="64"/>
      <c r="AW7" s="64"/>
      <c r="AX7" s="64"/>
      <c r="AY7" s="64"/>
      <c r="AZ7" s="64"/>
      <c r="BA7" s="64"/>
      <c r="BB7" s="64"/>
      <c r="BC7" s="64"/>
      <c r="BD7" s="64"/>
      <c r="BE7" s="64"/>
      <c r="BF7" s="64"/>
      <c r="BG7" s="64"/>
      <c r="BH7" s="64"/>
      <c r="BI7" s="64"/>
      <c r="BJ7" s="64"/>
      <c r="BK7" s="64"/>
      <c r="BL7" s="64"/>
      <c r="BM7" s="64"/>
      <c r="BN7" s="64"/>
      <c r="BO7" s="64"/>
      <c r="BP7" s="64"/>
      <c r="BQ7" s="64"/>
      <c r="BR7" s="64"/>
      <c r="BS7" s="64"/>
      <c r="BT7" s="64"/>
      <c r="BU7" s="64"/>
      <c r="BV7" s="64"/>
      <c r="BW7" s="64"/>
      <c r="BX7" s="64"/>
      <c r="BY7" s="64"/>
      <c r="BZ7" s="64"/>
      <c r="CA7" s="64"/>
      <c r="CB7" s="64"/>
      <c r="CC7" s="64"/>
      <c r="CD7" s="64"/>
      <c r="CE7" s="64"/>
      <c r="CF7" s="64"/>
      <c r="CG7" s="64"/>
      <c r="CH7" s="64"/>
      <c r="CI7" s="64"/>
      <c r="CJ7" s="64"/>
      <c r="CK7" s="64"/>
      <c r="CL7" s="64"/>
      <c r="CM7" s="64"/>
      <c r="CN7" s="64"/>
      <c r="CO7" s="64"/>
      <c r="CP7" s="64"/>
      <c r="CQ7" s="64"/>
      <c r="CR7" s="64"/>
      <c r="CS7" s="64"/>
      <c r="CT7" s="64"/>
      <c r="CU7" s="64"/>
      <c r="CV7" s="64"/>
      <c r="CW7" s="64"/>
      <c r="CX7" s="64"/>
      <c r="CY7" s="63"/>
      <c r="AVA7" s="66"/>
      <c r="AVB7" s="64"/>
      <c r="AVC7" s="64"/>
      <c r="AVD7" s="64"/>
      <c r="AVE7" s="64"/>
      <c r="AVF7" s="64"/>
      <c r="AVG7" s="64"/>
      <c r="AVH7" s="64"/>
      <c r="AVI7" s="64"/>
      <c r="AVJ7" s="64"/>
      <c r="AVK7" s="64"/>
      <c r="AVL7" s="64"/>
      <c r="AVM7" s="64"/>
      <c r="AVN7" s="64"/>
      <c r="AVO7" s="64"/>
      <c r="AVP7" s="64"/>
      <c r="AVQ7" s="64"/>
      <c r="AVR7" s="64"/>
      <c r="AVS7" s="64"/>
      <c r="AVT7" s="64"/>
      <c r="AVU7" s="64"/>
      <c r="AVV7" s="63"/>
    </row>
    <row r="8" spans="1:103 1249:1270" s="61" customFormat="1" ht="15" customHeight="1">
      <c r="A8" s="54"/>
      <c r="B8" s="54"/>
      <c r="C8" s="60"/>
      <c r="D8" s="60"/>
      <c r="E8" s="60"/>
      <c r="F8" s="60" t="s">
        <v>66</v>
      </c>
      <c r="G8" s="64"/>
      <c r="H8" s="64"/>
      <c r="I8" s="64"/>
      <c r="J8" s="64"/>
      <c r="K8" s="64"/>
      <c r="L8" s="64"/>
      <c r="M8" s="64"/>
      <c r="N8" s="64"/>
      <c r="O8" s="64"/>
      <c r="P8" s="64"/>
      <c r="Q8" s="64"/>
      <c r="R8" s="64"/>
      <c r="S8" s="64"/>
      <c r="T8" s="64"/>
      <c r="U8" s="64"/>
      <c r="V8" s="64"/>
      <c r="W8" s="64"/>
      <c r="X8" s="64"/>
      <c r="Y8" s="64"/>
      <c r="Z8" s="64"/>
      <c r="AA8" s="64"/>
      <c r="AB8" s="64"/>
      <c r="AC8" s="64"/>
      <c r="AD8" s="64"/>
      <c r="AE8" s="64"/>
      <c r="AF8" s="64"/>
      <c r="AG8" s="64"/>
      <c r="AH8" s="64"/>
      <c r="AI8" s="64"/>
      <c r="AJ8" s="64"/>
      <c r="AK8" s="64"/>
      <c r="AL8" s="64"/>
      <c r="AM8" s="64"/>
      <c r="AN8" s="64"/>
      <c r="AO8" s="64"/>
      <c r="AP8" s="64"/>
      <c r="AQ8" s="64"/>
      <c r="AR8" s="64"/>
      <c r="AS8" s="64"/>
      <c r="AT8" s="64"/>
      <c r="AU8" s="64"/>
      <c r="AV8" s="64"/>
      <c r="AW8" s="64"/>
      <c r="AX8" s="64"/>
      <c r="AY8" s="64"/>
      <c r="AZ8" s="64"/>
      <c r="BA8" s="64"/>
      <c r="BB8" s="64"/>
      <c r="BC8" s="64"/>
      <c r="BD8" s="64"/>
      <c r="BE8" s="64"/>
      <c r="BF8" s="64"/>
      <c r="BG8" s="64"/>
      <c r="BH8" s="64"/>
      <c r="BI8" s="64"/>
      <c r="BJ8" s="64"/>
      <c r="BK8" s="64"/>
      <c r="BL8" s="64"/>
      <c r="BM8" s="64"/>
      <c r="BN8" s="64"/>
      <c r="BO8" s="64"/>
      <c r="BP8" s="64"/>
      <c r="BQ8" s="64"/>
      <c r="BR8" s="64"/>
      <c r="BS8" s="64"/>
      <c r="BT8" s="64"/>
      <c r="BU8" s="64"/>
      <c r="BV8" s="64"/>
      <c r="BW8" s="64"/>
      <c r="BX8" s="64"/>
      <c r="BY8" s="64"/>
      <c r="BZ8" s="64"/>
      <c r="CA8" s="64"/>
      <c r="CB8" s="64"/>
      <c r="CC8" s="64"/>
      <c r="CD8" s="64"/>
      <c r="CE8" s="64"/>
      <c r="CF8" s="64"/>
      <c r="CG8" s="64"/>
      <c r="CH8" s="64"/>
      <c r="CI8" s="64"/>
      <c r="CJ8" s="64"/>
      <c r="CK8" s="64"/>
      <c r="CL8" s="64"/>
      <c r="CM8" s="64"/>
      <c r="CN8" s="64"/>
      <c r="CO8" s="64"/>
      <c r="CP8" s="64"/>
      <c r="CQ8" s="64"/>
      <c r="CR8" s="64"/>
      <c r="CS8" s="64"/>
      <c r="CT8" s="64"/>
      <c r="CU8" s="64"/>
      <c r="CV8" s="64"/>
      <c r="CW8" s="64"/>
      <c r="CX8" s="64"/>
      <c r="CY8" s="63"/>
      <c r="AVA8" s="66"/>
      <c r="AVB8" s="64"/>
      <c r="AVC8" s="64"/>
      <c r="AVD8" s="64"/>
      <c r="AVE8" s="64"/>
      <c r="AVF8" s="64"/>
      <c r="AVG8" s="64"/>
      <c r="AVH8" s="64"/>
      <c r="AVI8" s="64"/>
      <c r="AVJ8" s="64"/>
      <c r="AVK8" s="64"/>
      <c r="AVL8" s="64"/>
      <c r="AVM8" s="64"/>
      <c r="AVN8" s="64"/>
      <c r="AVO8" s="64"/>
      <c r="AVP8" s="64"/>
      <c r="AVQ8" s="64"/>
      <c r="AVR8" s="64"/>
      <c r="AVS8" s="64"/>
      <c r="AVT8" s="64"/>
      <c r="AVU8" s="64"/>
      <c r="AVV8" s="63"/>
    </row>
    <row r="9" spans="1:103 1249:1270" s="61" customFormat="1" ht="68.25" customHeight="1">
      <c r="A9" s="54"/>
      <c r="B9" s="54"/>
      <c r="C9" s="60"/>
      <c r="D9" s="60"/>
      <c r="E9" s="60"/>
      <c r="F9" s="60" t="s">
        <v>67</v>
      </c>
      <c r="G9" s="64"/>
      <c r="H9" s="64"/>
      <c r="I9" s="64"/>
      <c r="J9" s="64"/>
      <c r="K9" s="64"/>
      <c r="L9" s="64"/>
      <c r="M9" s="64"/>
      <c r="N9" s="64"/>
      <c r="O9" s="64"/>
      <c r="P9" s="64"/>
      <c r="Q9" s="64"/>
      <c r="R9" s="64"/>
      <c r="S9" s="64"/>
      <c r="T9" s="64"/>
      <c r="U9" s="64"/>
      <c r="V9" s="64"/>
      <c r="W9" s="64"/>
      <c r="X9" s="64"/>
      <c r="Y9" s="64"/>
      <c r="Z9" s="64"/>
      <c r="AA9" s="64"/>
      <c r="AB9" s="64"/>
      <c r="AC9" s="64"/>
      <c r="AD9" s="64"/>
      <c r="AE9" s="64"/>
      <c r="AF9" s="64"/>
      <c r="AG9" s="64"/>
      <c r="AH9" s="64"/>
      <c r="AI9" s="64"/>
      <c r="AJ9" s="64"/>
      <c r="AK9" s="64"/>
      <c r="AL9" s="64"/>
      <c r="AM9" s="64"/>
      <c r="AN9" s="64"/>
      <c r="AO9" s="64"/>
      <c r="AP9" s="64"/>
      <c r="AQ9" s="64"/>
      <c r="AR9" s="64"/>
      <c r="AS9" s="64"/>
      <c r="AT9" s="64"/>
      <c r="AU9" s="64"/>
      <c r="AV9" s="64"/>
      <c r="AW9" s="64"/>
      <c r="AX9" s="64"/>
      <c r="AY9" s="64"/>
      <c r="AZ9" s="64"/>
      <c r="BA9" s="64"/>
      <c r="BB9" s="64"/>
      <c r="BC9" s="64"/>
      <c r="BD9" s="64"/>
      <c r="BE9" s="64"/>
      <c r="BF9" s="64"/>
      <c r="BG9" s="64"/>
      <c r="BH9" s="64"/>
      <c r="BI9" s="64"/>
      <c r="BJ9" s="64"/>
      <c r="BK9" s="64"/>
      <c r="BL9" s="64"/>
      <c r="BM9" s="64"/>
      <c r="BN9" s="64"/>
      <c r="BO9" s="64"/>
      <c r="BP9" s="64"/>
      <c r="BQ9" s="64"/>
      <c r="BR9" s="64"/>
      <c r="BS9" s="64"/>
      <c r="BT9" s="64"/>
      <c r="BU9" s="64"/>
      <c r="BV9" s="64"/>
      <c r="BW9" s="64"/>
      <c r="BX9" s="64"/>
      <c r="BY9" s="64"/>
      <c r="BZ9" s="64"/>
      <c r="CA9" s="64"/>
      <c r="CB9" s="64"/>
      <c r="CC9" s="64"/>
      <c r="CD9" s="64"/>
      <c r="CE9" s="64"/>
      <c r="CF9" s="64"/>
      <c r="CG9" s="64"/>
      <c r="CH9" s="64"/>
      <c r="CI9" s="64"/>
      <c r="CJ9" s="64"/>
      <c r="CK9" s="64"/>
      <c r="CL9" s="64"/>
      <c r="CM9" s="64"/>
      <c r="CN9" s="64"/>
      <c r="CO9" s="64"/>
      <c r="CP9" s="64"/>
      <c r="CQ9" s="64"/>
      <c r="CR9" s="64"/>
      <c r="CS9" s="64"/>
      <c r="CT9" s="64"/>
      <c r="CU9" s="64"/>
      <c r="CV9" s="64"/>
      <c r="CW9" s="64"/>
      <c r="CX9" s="64"/>
      <c r="CY9" s="63"/>
      <c r="AVA9" s="66"/>
      <c r="AVB9" s="64"/>
      <c r="AVC9" s="64"/>
      <c r="AVD9" s="64"/>
      <c r="AVE9" s="64"/>
      <c r="AVF9" s="64"/>
      <c r="AVG9" s="64"/>
      <c r="AVH9" s="64"/>
      <c r="AVI9" s="64"/>
      <c r="AVJ9" s="64"/>
      <c r="AVK9" s="64"/>
      <c r="AVL9" s="64"/>
      <c r="AVM9" s="64"/>
      <c r="AVN9" s="64"/>
      <c r="AVO9" s="64"/>
      <c r="AVP9" s="64"/>
      <c r="AVQ9" s="64"/>
      <c r="AVR9" s="64"/>
      <c r="AVS9" s="64"/>
      <c r="AVT9" s="64"/>
      <c r="AVU9" s="64"/>
      <c r="AVV9" s="63"/>
    </row>
    <row r="10" spans="1:103 1249:1270" s="61" customFormat="1" ht="15" customHeight="1">
      <c r="A10" s="54"/>
      <c r="B10" s="54"/>
      <c r="C10" s="85"/>
      <c r="D10" s="85"/>
      <c r="E10" s="85"/>
      <c r="F10" s="85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64"/>
      <c r="X10" s="64"/>
      <c r="Y10" s="64"/>
      <c r="Z10" s="64"/>
      <c r="AA10" s="64"/>
      <c r="AB10" s="64"/>
      <c r="AC10" s="64"/>
      <c r="AD10" s="64"/>
      <c r="AE10" s="64"/>
      <c r="AF10" s="64"/>
      <c r="AG10" s="64"/>
      <c r="AH10" s="64"/>
      <c r="AI10" s="64"/>
      <c r="AJ10" s="64"/>
      <c r="AK10" s="64"/>
      <c r="AL10" s="64"/>
      <c r="AM10" s="64"/>
      <c r="AN10" s="64"/>
      <c r="AO10" s="64"/>
      <c r="AP10" s="64"/>
      <c r="AQ10" s="64"/>
      <c r="AR10" s="64"/>
      <c r="AS10" s="64"/>
      <c r="AT10" s="64"/>
      <c r="AU10" s="64"/>
      <c r="AV10" s="64"/>
      <c r="AW10" s="64"/>
      <c r="AX10" s="64"/>
      <c r="AY10" s="64"/>
      <c r="AZ10" s="64"/>
      <c r="BA10" s="64"/>
      <c r="BB10" s="64"/>
      <c r="BC10" s="64"/>
      <c r="BD10" s="64"/>
      <c r="BE10" s="64"/>
      <c r="BF10" s="64"/>
      <c r="BG10" s="64"/>
      <c r="BH10" s="64"/>
      <c r="BI10" s="64"/>
      <c r="BJ10" s="64"/>
      <c r="BK10" s="64"/>
      <c r="BL10" s="64"/>
      <c r="BM10" s="64"/>
      <c r="BN10" s="64"/>
      <c r="BO10" s="64"/>
      <c r="BP10" s="64"/>
      <c r="BQ10" s="64"/>
      <c r="BR10" s="64"/>
      <c r="BS10" s="64"/>
      <c r="BT10" s="64"/>
      <c r="BU10" s="64"/>
      <c r="BV10" s="64"/>
      <c r="BW10" s="64"/>
      <c r="BX10" s="64"/>
      <c r="BY10" s="64"/>
      <c r="BZ10" s="64"/>
      <c r="CA10" s="64"/>
      <c r="CB10" s="64"/>
      <c r="CC10" s="64"/>
      <c r="CD10" s="64"/>
      <c r="CE10" s="64"/>
      <c r="CF10" s="64"/>
      <c r="CG10" s="64"/>
      <c r="CH10" s="64"/>
      <c r="CI10" s="64"/>
      <c r="CJ10" s="64"/>
      <c r="CK10" s="64"/>
      <c r="CL10" s="64"/>
      <c r="CM10" s="64"/>
      <c r="CN10" s="64"/>
      <c r="CO10" s="64"/>
      <c r="CP10" s="64"/>
      <c r="CQ10" s="64"/>
      <c r="CR10" s="64"/>
      <c r="CS10" s="64"/>
      <c r="CT10" s="64"/>
      <c r="CU10" s="64"/>
      <c r="CV10" s="64"/>
      <c r="CW10" s="64"/>
      <c r="CX10" s="64"/>
      <c r="CY10" s="63"/>
      <c r="AVA10" s="66"/>
      <c r="AVB10" s="64"/>
      <c r="AVC10" s="64"/>
      <c r="AVD10" s="64"/>
      <c r="AVE10" s="64"/>
      <c r="AVF10" s="64"/>
      <c r="AVG10" s="64"/>
      <c r="AVH10" s="64"/>
      <c r="AVI10" s="64"/>
      <c r="AVJ10" s="64"/>
      <c r="AVK10" s="64"/>
      <c r="AVL10" s="64"/>
      <c r="AVM10" s="64"/>
      <c r="AVN10" s="64"/>
      <c r="AVO10" s="64"/>
      <c r="AVP10" s="64"/>
      <c r="AVQ10" s="64"/>
      <c r="AVR10" s="64"/>
      <c r="AVS10" s="64"/>
      <c r="AVT10" s="64"/>
      <c r="AVU10" s="64"/>
      <c r="AVV10" s="63"/>
    </row>
    <row r="11" spans="1:103 1249:1270" ht="33" customHeight="1">
      <c r="A11" s="91" t="s">
        <v>60</v>
      </c>
      <c r="B11" s="91"/>
      <c r="C11" s="91"/>
      <c r="D11" s="91"/>
      <c r="E11" s="91"/>
      <c r="F11" s="91"/>
    </row>
    <row r="12" spans="1:103 1249:1270" ht="15" customHeight="1">
      <c r="A12" s="86" t="s">
        <v>61</v>
      </c>
      <c r="B12" s="87" t="s">
        <v>62</v>
      </c>
      <c r="C12" s="88" t="s">
        <v>63</v>
      </c>
      <c r="D12" s="88"/>
      <c r="E12" s="88"/>
      <c r="F12" s="88"/>
    </row>
    <row r="13" spans="1:103 1249:1270" ht="15" customHeight="1">
      <c r="A13" s="86"/>
      <c r="B13" s="87"/>
      <c r="C13" s="88" t="s">
        <v>64</v>
      </c>
      <c r="D13" s="89" t="s">
        <v>4</v>
      </c>
      <c r="E13" s="90" t="str">
        <f>[2]ДФ!G7</f>
        <v>гашение кредиторской задолженности прошлых лет, связанной с финансовым обеспечением дорожной деятельности</v>
      </c>
      <c r="F13" s="90"/>
    </row>
    <row r="14" spans="1:103 1249:1270" ht="32.25" customHeight="1">
      <c r="A14" s="86"/>
      <c r="B14" s="87"/>
      <c r="C14" s="88"/>
      <c r="D14" s="89"/>
      <c r="E14" s="90"/>
      <c r="F14" s="90"/>
    </row>
    <row r="15" spans="1:103 1249:1270" ht="183" customHeight="1">
      <c r="A15" s="86"/>
      <c r="B15" s="87"/>
      <c r="C15" s="88"/>
      <c r="D15" s="89"/>
      <c r="E15" s="68" t="str">
        <f>РаспределениеДФ!G13</f>
        <v xml:space="preserve">На содержание, капитальный ремонт, ремонт и обустройство автомобильных дорог общего пользования местного значения  вне границ населенных пунктов в границах муниципального района, включая обеспечение безопасности дорожного движения на них </v>
      </c>
      <c r="F15" s="68" t="str">
        <f>РаспределениеДФ!H13</f>
        <v>На содержание, капитальный ремонт, ремонт и обустройство автомобильных дорог общего пользования местного значения в границах населенных пунктов (сельских поселений) в границах муниципального района включая обеспечение безопасности дорожного движения на них</v>
      </c>
    </row>
    <row r="16" spans="1:103 1249:1270">
      <c r="A16" s="45" t="s">
        <v>56</v>
      </c>
      <c r="B16" s="52">
        <f t="shared" ref="B16:B19" si="0">C16+D16+E16</f>
        <v>1024500</v>
      </c>
      <c r="C16" s="57">
        <v>25800</v>
      </c>
      <c r="D16" s="57">
        <f>998700</f>
        <v>998700</v>
      </c>
      <c r="E16" s="53"/>
      <c r="F16" s="53"/>
      <c r="G16" s="65"/>
      <c r="H16" s="65"/>
      <c r="I16" s="65"/>
    </row>
    <row r="17" spans="1:9">
      <c r="A17" s="45" t="s">
        <v>42</v>
      </c>
      <c r="B17" s="52">
        <f t="shared" si="0"/>
        <v>1902149.33</v>
      </c>
      <c r="C17" s="53">
        <v>303400</v>
      </c>
      <c r="D17" s="53">
        <f>844900+[2]справкаКуточнению!C38</f>
        <v>1598749.33</v>
      </c>
      <c r="E17" s="53"/>
      <c r="F17" s="53"/>
      <c r="G17" s="65"/>
      <c r="I17" s="65"/>
    </row>
    <row r="18" spans="1:9">
      <c r="A18" s="45" t="s">
        <v>48</v>
      </c>
      <c r="B18" s="52">
        <f>C18+D18+E18</f>
        <v>763600</v>
      </c>
      <c r="C18" s="53">
        <f>70400</f>
        <v>70400</v>
      </c>
      <c r="D18" s="53">
        <v>693200</v>
      </c>
      <c r="E18" s="53"/>
      <c r="F18" s="53"/>
      <c r="G18" s="65"/>
      <c r="I18" s="65"/>
    </row>
    <row r="19" spans="1:9">
      <c r="A19" s="45" t="s">
        <v>57</v>
      </c>
      <c r="B19" s="52">
        <f t="shared" si="0"/>
        <v>4552440.38</v>
      </c>
      <c r="C19" s="53">
        <f>2905095+672469</f>
        <v>3577564</v>
      </c>
      <c r="D19" s="53">
        <f>819400+[2]справкаКуточнению!C42</f>
        <v>974876.38</v>
      </c>
      <c r="E19" s="53"/>
      <c r="F19" s="53"/>
      <c r="G19" s="65"/>
      <c r="H19" s="65"/>
      <c r="I19" s="65"/>
    </row>
    <row r="20" spans="1:9">
      <c r="A20" s="45" t="s">
        <v>39</v>
      </c>
      <c r="B20" s="52">
        <f>C20+D20+F20</f>
        <v>1166400</v>
      </c>
      <c r="C20" s="53"/>
      <c r="D20" s="53">
        <f>817600+[2]справкаКуточнению!E23</f>
        <v>1134600</v>
      </c>
      <c r="E20" s="61"/>
      <c r="F20" s="53">
        <f>[2]справкаКуточнению!E14</f>
        <v>31800</v>
      </c>
      <c r="G20" s="65"/>
      <c r="I20" s="65"/>
    </row>
    <row r="21" spans="1:9">
      <c r="A21" s="45" t="s">
        <v>35</v>
      </c>
      <c r="B21" s="52">
        <f>C21+D21+F21</f>
        <v>1875789.62</v>
      </c>
      <c r="C21" s="53">
        <v>150600</v>
      </c>
      <c r="D21" s="53">
        <f>833400+[2]справкаКуточнению!E21+[2]справкаКуточнению!E37</f>
        <v>1191940.6200000001</v>
      </c>
      <c r="E21" s="61"/>
      <c r="F21" s="53">
        <v>533249</v>
      </c>
      <c r="G21" s="65"/>
      <c r="I21" s="65"/>
    </row>
    <row r="22" spans="1:9">
      <c r="A22" s="45" t="s">
        <v>36</v>
      </c>
      <c r="B22" s="52">
        <f>C22+D22+E22</f>
        <v>1226062</v>
      </c>
      <c r="C22" s="53">
        <f>87700+[2]справкаКуточнению!C30</f>
        <v>575383</v>
      </c>
      <c r="D22" s="53">
        <v>631100</v>
      </c>
      <c r="E22" s="53">
        <v>19579</v>
      </c>
      <c r="F22" s="53"/>
      <c r="G22" s="65"/>
      <c r="H22" s="65"/>
      <c r="I22" s="65"/>
    </row>
    <row r="23" spans="1:9">
      <c r="A23" s="45" t="s">
        <v>58</v>
      </c>
      <c r="B23" s="52">
        <f t="shared" ref="B23:B31" si="1">C23+D23+E23</f>
        <v>1048300</v>
      </c>
      <c r="C23" s="53">
        <v>431400</v>
      </c>
      <c r="D23" s="53">
        <v>616900</v>
      </c>
      <c r="E23" s="53"/>
      <c r="F23" s="53"/>
      <c r="G23" s="65"/>
      <c r="I23" s="65"/>
    </row>
    <row r="24" spans="1:9">
      <c r="A24" s="45" t="s">
        <v>41</v>
      </c>
      <c r="B24" s="52">
        <f>C24+D24+E24</f>
        <v>272700</v>
      </c>
      <c r="C24" s="53">
        <f>222700+50000</f>
        <v>272700</v>
      </c>
      <c r="D24" s="53"/>
      <c r="E24" s="53"/>
      <c r="F24" s="53"/>
      <c r="G24" s="65"/>
      <c r="I24" s="65"/>
    </row>
    <row r="25" spans="1:9">
      <c r="A25" s="45" t="s">
        <v>47</v>
      </c>
      <c r="B25" s="52">
        <f t="shared" si="1"/>
        <v>317600</v>
      </c>
      <c r="C25" s="53">
        <v>9400</v>
      </c>
      <c r="D25" s="53">
        <f>308200</f>
        <v>308200</v>
      </c>
      <c r="E25" s="53"/>
      <c r="F25" s="53"/>
      <c r="G25" s="65"/>
      <c r="I25" s="65"/>
    </row>
    <row r="26" spans="1:9">
      <c r="A26" s="45" t="s">
        <v>43</v>
      </c>
      <c r="B26" s="52">
        <f t="shared" si="1"/>
        <v>1017361.16</v>
      </c>
      <c r="C26" s="53">
        <v>113800</v>
      </c>
      <c r="D26" s="53">
        <f>682800+[2]справкаКуточнению!C39</f>
        <v>903561.16</v>
      </c>
      <c r="E26" s="53"/>
      <c r="F26" s="53"/>
      <c r="G26" s="65"/>
      <c r="I26" s="65"/>
    </row>
    <row r="27" spans="1:9">
      <c r="A27" s="46" t="s">
        <v>59</v>
      </c>
      <c r="B27" s="52">
        <f>C27+D27+E27</f>
        <v>1697600</v>
      </c>
      <c r="C27" s="53">
        <f>777400</f>
        <v>777400</v>
      </c>
      <c r="D27" s="53">
        <f>920200</f>
        <v>920200</v>
      </c>
      <c r="E27" s="53"/>
      <c r="F27" s="53"/>
      <c r="G27" s="65"/>
      <c r="I27" s="65"/>
    </row>
    <row r="28" spans="1:9">
      <c r="A28" s="45" t="s">
        <v>44</v>
      </c>
      <c r="B28" s="52">
        <f t="shared" si="1"/>
        <v>526223.77</v>
      </c>
      <c r="C28" s="53">
        <v>85400</v>
      </c>
      <c r="D28" s="53">
        <f>387200+[2]справкаКуточнению!C40</f>
        <v>440823.77</v>
      </c>
      <c r="E28" s="53"/>
      <c r="F28" s="53"/>
      <c r="G28" s="65"/>
      <c r="I28" s="65"/>
    </row>
    <row r="29" spans="1:9">
      <c r="A29" s="45" t="s">
        <v>37</v>
      </c>
      <c r="B29" s="52">
        <f>C29+D29+F29</f>
        <v>1107904</v>
      </c>
      <c r="C29" s="53">
        <f>393800+50000</f>
        <v>443800</v>
      </c>
      <c r="D29" s="53">
        <v>647100</v>
      </c>
      <c r="F29" s="53">
        <v>17004</v>
      </c>
      <c r="G29" s="65"/>
      <c r="I29" s="65"/>
    </row>
    <row r="30" spans="1:9">
      <c r="A30" s="45" t="s">
        <v>45</v>
      </c>
      <c r="B30" s="52">
        <f t="shared" si="1"/>
        <v>590926.52</v>
      </c>
      <c r="C30" s="53">
        <v>16700</v>
      </c>
      <c r="D30" s="53">
        <f>350800+[2]справкаКуточнению!C41</f>
        <v>574226.52</v>
      </c>
      <c r="E30" s="53"/>
      <c r="F30" s="53"/>
      <c r="G30" s="65"/>
      <c r="I30" s="65"/>
    </row>
    <row r="31" spans="1:9">
      <c r="A31" s="45" t="s">
        <v>40</v>
      </c>
      <c r="B31" s="52">
        <f t="shared" si="1"/>
        <v>2954932.23</v>
      </c>
      <c r="C31" s="53">
        <v>1036032.23</v>
      </c>
      <c r="D31" s="53">
        <f>1768900+[2]справкаКуточнению!E25</f>
        <v>1918900</v>
      </c>
      <c r="E31" s="53"/>
      <c r="F31" s="53"/>
      <c r="G31" s="65"/>
      <c r="I31" s="65"/>
    </row>
    <row r="32" spans="1:9">
      <c r="A32" s="56" t="s">
        <v>65</v>
      </c>
      <c r="B32" s="52">
        <f>C32+D32+E32+F32</f>
        <v>22044489.009999998</v>
      </c>
      <c r="C32" s="53">
        <f>SUM(C16:C31)</f>
        <v>7889779.2300000004</v>
      </c>
      <c r="D32" s="53">
        <f>SUM(D16:D31)</f>
        <v>13553077.779999999</v>
      </c>
      <c r="E32" s="53">
        <f>SUM(E16:E31)</f>
        <v>19579</v>
      </c>
      <c r="F32" s="53">
        <f>SUM(F16:F31)</f>
        <v>582053</v>
      </c>
      <c r="G32" s="65"/>
      <c r="H32" s="65"/>
      <c r="I32" s="65"/>
    </row>
    <row r="33" spans="2:9">
      <c r="B33" s="58">
        <f>B32-[2]Межбюджетка!$B$23</f>
        <v>1179432.2299999967</v>
      </c>
      <c r="H33" s="65"/>
      <c r="I33" s="65"/>
    </row>
  </sheetData>
  <mergeCells count="9">
    <mergeCell ref="C1:F1"/>
    <mergeCell ref="C10:F10"/>
    <mergeCell ref="A12:A15"/>
    <mergeCell ref="B12:B15"/>
    <mergeCell ref="C13:C15"/>
    <mergeCell ref="D13:D15"/>
    <mergeCell ref="E13:F14"/>
    <mergeCell ref="C12:F12"/>
    <mergeCell ref="A11:F11"/>
  </mergeCells>
  <printOptions horizontalCentered="1"/>
  <pageMargins left="0" right="0" top="0" bottom="0" header="0" footer="0"/>
  <pageSetup paperSize="9" scale="6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G35"/>
  <sheetViews>
    <sheetView topLeftCell="A13" workbookViewId="0">
      <selection activeCell="G20" sqref="G20"/>
    </sheetView>
  </sheetViews>
  <sheetFormatPr defaultRowHeight="12.75"/>
  <cols>
    <col min="1" max="1" width="4.42578125" style="3" customWidth="1"/>
    <col min="2" max="2" width="18" style="3" customWidth="1"/>
    <col min="3" max="3" width="12.28515625" style="3" customWidth="1"/>
    <col min="4" max="5" width="29.5703125" style="3" customWidth="1"/>
    <col min="6" max="6" width="48.7109375" style="3" customWidth="1"/>
    <col min="7" max="7" width="16.28515625" style="3" customWidth="1"/>
    <col min="8" max="8" width="9.140625" style="3"/>
    <col min="9" max="9" width="10.85546875" style="3" bestFit="1" customWidth="1"/>
    <col min="10" max="256" width="9.140625" style="3"/>
    <col min="257" max="257" width="4.42578125" style="3" customWidth="1"/>
    <col min="258" max="258" width="18" style="3" customWidth="1"/>
    <col min="259" max="259" width="12.28515625" style="3" customWidth="1"/>
    <col min="260" max="261" width="19.140625" style="3" customWidth="1"/>
    <col min="262" max="262" width="28.140625" style="3" customWidth="1"/>
    <col min="263" max="263" width="16.28515625" style="3" customWidth="1"/>
    <col min="264" max="264" width="9.140625" style="3"/>
    <col min="265" max="265" width="10.85546875" style="3" bestFit="1" customWidth="1"/>
    <col min="266" max="512" width="9.140625" style="3"/>
    <col min="513" max="513" width="4.42578125" style="3" customWidth="1"/>
    <col min="514" max="514" width="18" style="3" customWidth="1"/>
    <col min="515" max="515" width="12.28515625" style="3" customWidth="1"/>
    <col min="516" max="517" width="19.140625" style="3" customWidth="1"/>
    <col min="518" max="518" width="28.140625" style="3" customWidth="1"/>
    <col min="519" max="519" width="16.28515625" style="3" customWidth="1"/>
    <col min="520" max="520" width="9.140625" style="3"/>
    <col min="521" max="521" width="10.85546875" style="3" bestFit="1" customWidth="1"/>
    <col min="522" max="768" width="9.140625" style="3"/>
    <col min="769" max="769" width="4.42578125" style="3" customWidth="1"/>
    <col min="770" max="770" width="18" style="3" customWidth="1"/>
    <col min="771" max="771" width="12.28515625" style="3" customWidth="1"/>
    <col min="772" max="773" width="19.140625" style="3" customWidth="1"/>
    <col min="774" max="774" width="28.140625" style="3" customWidth="1"/>
    <col min="775" max="775" width="16.28515625" style="3" customWidth="1"/>
    <col min="776" max="776" width="9.140625" style="3"/>
    <col min="777" max="777" width="10.85546875" style="3" bestFit="1" customWidth="1"/>
    <col min="778" max="1024" width="9.140625" style="3"/>
    <col min="1025" max="1025" width="4.42578125" style="3" customWidth="1"/>
    <col min="1026" max="1026" width="18" style="3" customWidth="1"/>
    <col min="1027" max="1027" width="12.28515625" style="3" customWidth="1"/>
    <col min="1028" max="1029" width="19.140625" style="3" customWidth="1"/>
    <col min="1030" max="1030" width="28.140625" style="3" customWidth="1"/>
    <col min="1031" max="1031" width="16.28515625" style="3" customWidth="1"/>
    <col min="1032" max="1032" width="9.140625" style="3"/>
    <col min="1033" max="1033" width="10.85546875" style="3" bestFit="1" customWidth="1"/>
    <col min="1034" max="1280" width="9.140625" style="3"/>
    <col min="1281" max="1281" width="4.42578125" style="3" customWidth="1"/>
    <col min="1282" max="1282" width="18" style="3" customWidth="1"/>
    <col min="1283" max="1283" width="12.28515625" style="3" customWidth="1"/>
    <col min="1284" max="1285" width="19.140625" style="3" customWidth="1"/>
    <col min="1286" max="1286" width="28.140625" style="3" customWidth="1"/>
    <col min="1287" max="1287" width="16.28515625" style="3" customWidth="1"/>
    <col min="1288" max="1288" width="9.140625" style="3"/>
    <col min="1289" max="1289" width="10.85546875" style="3" bestFit="1" customWidth="1"/>
    <col min="1290" max="1536" width="9.140625" style="3"/>
    <col min="1537" max="1537" width="4.42578125" style="3" customWidth="1"/>
    <col min="1538" max="1538" width="18" style="3" customWidth="1"/>
    <col min="1539" max="1539" width="12.28515625" style="3" customWidth="1"/>
    <col min="1540" max="1541" width="19.140625" style="3" customWidth="1"/>
    <col min="1542" max="1542" width="28.140625" style="3" customWidth="1"/>
    <col min="1543" max="1543" width="16.28515625" style="3" customWidth="1"/>
    <col min="1544" max="1544" width="9.140625" style="3"/>
    <col min="1545" max="1545" width="10.85546875" style="3" bestFit="1" customWidth="1"/>
    <col min="1546" max="1792" width="9.140625" style="3"/>
    <col min="1793" max="1793" width="4.42578125" style="3" customWidth="1"/>
    <col min="1794" max="1794" width="18" style="3" customWidth="1"/>
    <col min="1795" max="1795" width="12.28515625" style="3" customWidth="1"/>
    <col min="1796" max="1797" width="19.140625" style="3" customWidth="1"/>
    <col min="1798" max="1798" width="28.140625" style="3" customWidth="1"/>
    <col min="1799" max="1799" width="16.28515625" style="3" customWidth="1"/>
    <col min="1800" max="1800" width="9.140625" style="3"/>
    <col min="1801" max="1801" width="10.85546875" style="3" bestFit="1" customWidth="1"/>
    <col min="1802" max="2048" width="9.140625" style="3"/>
    <col min="2049" max="2049" width="4.42578125" style="3" customWidth="1"/>
    <col min="2050" max="2050" width="18" style="3" customWidth="1"/>
    <col min="2051" max="2051" width="12.28515625" style="3" customWidth="1"/>
    <col min="2052" max="2053" width="19.140625" style="3" customWidth="1"/>
    <col min="2054" max="2054" width="28.140625" style="3" customWidth="1"/>
    <col min="2055" max="2055" width="16.28515625" style="3" customWidth="1"/>
    <col min="2056" max="2056" width="9.140625" style="3"/>
    <col min="2057" max="2057" width="10.85546875" style="3" bestFit="1" customWidth="1"/>
    <col min="2058" max="2304" width="9.140625" style="3"/>
    <col min="2305" max="2305" width="4.42578125" style="3" customWidth="1"/>
    <col min="2306" max="2306" width="18" style="3" customWidth="1"/>
    <col min="2307" max="2307" width="12.28515625" style="3" customWidth="1"/>
    <col min="2308" max="2309" width="19.140625" style="3" customWidth="1"/>
    <col min="2310" max="2310" width="28.140625" style="3" customWidth="1"/>
    <col min="2311" max="2311" width="16.28515625" style="3" customWidth="1"/>
    <col min="2312" max="2312" width="9.140625" style="3"/>
    <col min="2313" max="2313" width="10.85546875" style="3" bestFit="1" customWidth="1"/>
    <col min="2314" max="2560" width="9.140625" style="3"/>
    <col min="2561" max="2561" width="4.42578125" style="3" customWidth="1"/>
    <col min="2562" max="2562" width="18" style="3" customWidth="1"/>
    <col min="2563" max="2563" width="12.28515625" style="3" customWidth="1"/>
    <col min="2564" max="2565" width="19.140625" style="3" customWidth="1"/>
    <col min="2566" max="2566" width="28.140625" style="3" customWidth="1"/>
    <col min="2567" max="2567" width="16.28515625" style="3" customWidth="1"/>
    <col min="2568" max="2568" width="9.140625" style="3"/>
    <col min="2569" max="2569" width="10.85546875" style="3" bestFit="1" customWidth="1"/>
    <col min="2570" max="2816" width="9.140625" style="3"/>
    <col min="2817" max="2817" width="4.42578125" style="3" customWidth="1"/>
    <col min="2818" max="2818" width="18" style="3" customWidth="1"/>
    <col min="2819" max="2819" width="12.28515625" style="3" customWidth="1"/>
    <col min="2820" max="2821" width="19.140625" style="3" customWidth="1"/>
    <col min="2822" max="2822" width="28.140625" style="3" customWidth="1"/>
    <col min="2823" max="2823" width="16.28515625" style="3" customWidth="1"/>
    <col min="2824" max="2824" width="9.140625" style="3"/>
    <col min="2825" max="2825" width="10.85546875" style="3" bestFit="1" customWidth="1"/>
    <col min="2826" max="3072" width="9.140625" style="3"/>
    <col min="3073" max="3073" width="4.42578125" style="3" customWidth="1"/>
    <col min="3074" max="3074" width="18" style="3" customWidth="1"/>
    <col min="3075" max="3075" width="12.28515625" style="3" customWidth="1"/>
    <col min="3076" max="3077" width="19.140625" style="3" customWidth="1"/>
    <col min="3078" max="3078" width="28.140625" style="3" customWidth="1"/>
    <col min="3079" max="3079" width="16.28515625" style="3" customWidth="1"/>
    <col min="3080" max="3080" width="9.140625" style="3"/>
    <col min="3081" max="3081" width="10.85546875" style="3" bestFit="1" customWidth="1"/>
    <col min="3082" max="3328" width="9.140625" style="3"/>
    <col min="3329" max="3329" width="4.42578125" style="3" customWidth="1"/>
    <col min="3330" max="3330" width="18" style="3" customWidth="1"/>
    <col min="3331" max="3331" width="12.28515625" style="3" customWidth="1"/>
    <col min="3332" max="3333" width="19.140625" style="3" customWidth="1"/>
    <col min="3334" max="3334" width="28.140625" style="3" customWidth="1"/>
    <col min="3335" max="3335" width="16.28515625" style="3" customWidth="1"/>
    <col min="3336" max="3336" width="9.140625" style="3"/>
    <col min="3337" max="3337" width="10.85546875" style="3" bestFit="1" customWidth="1"/>
    <col min="3338" max="3584" width="9.140625" style="3"/>
    <col min="3585" max="3585" width="4.42578125" style="3" customWidth="1"/>
    <col min="3586" max="3586" width="18" style="3" customWidth="1"/>
    <col min="3587" max="3587" width="12.28515625" style="3" customWidth="1"/>
    <col min="3588" max="3589" width="19.140625" style="3" customWidth="1"/>
    <col min="3590" max="3590" width="28.140625" style="3" customWidth="1"/>
    <col min="3591" max="3591" width="16.28515625" style="3" customWidth="1"/>
    <col min="3592" max="3592" width="9.140625" style="3"/>
    <col min="3593" max="3593" width="10.85546875" style="3" bestFit="1" customWidth="1"/>
    <col min="3594" max="3840" width="9.140625" style="3"/>
    <col min="3841" max="3841" width="4.42578125" style="3" customWidth="1"/>
    <col min="3842" max="3842" width="18" style="3" customWidth="1"/>
    <col min="3843" max="3843" width="12.28515625" style="3" customWidth="1"/>
    <col min="3844" max="3845" width="19.140625" style="3" customWidth="1"/>
    <col min="3846" max="3846" width="28.140625" style="3" customWidth="1"/>
    <col min="3847" max="3847" width="16.28515625" style="3" customWidth="1"/>
    <col min="3848" max="3848" width="9.140625" style="3"/>
    <col min="3849" max="3849" width="10.85546875" style="3" bestFit="1" customWidth="1"/>
    <col min="3850" max="4096" width="9.140625" style="3"/>
    <col min="4097" max="4097" width="4.42578125" style="3" customWidth="1"/>
    <col min="4098" max="4098" width="18" style="3" customWidth="1"/>
    <col min="4099" max="4099" width="12.28515625" style="3" customWidth="1"/>
    <col min="4100" max="4101" width="19.140625" style="3" customWidth="1"/>
    <col min="4102" max="4102" width="28.140625" style="3" customWidth="1"/>
    <col min="4103" max="4103" width="16.28515625" style="3" customWidth="1"/>
    <col min="4104" max="4104" width="9.140625" style="3"/>
    <col min="4105" max="4105" width="10.85546875" style="3" bestFit="1" customWidth="1"/>
    <col min="4106" max="4352" width="9.140625" style="3"/>
    <col min="4353" max="4353" width="4.42578125" style="3" customWidth="1"/>
    <col min="4354" max="4354" width="18" style="3" customWidth="1"/>
    <col min="4355" max="4355" width="12.28515625" style="3" customWidth="1"/>
    <col min="4356" max="4357" width="19.140625" style="3" customWidth="1"/>
    <col min="4358" max="4358" width="28.140625" style="3" customWidth="1"/>
    <col min="4359" max="4359" width="16.28515625" style="3" customWidth="1"/>
    <col min="4360" max="4360" width="9.140625" style="3"/>
    <col min="4361" max="4361" width="10.85546875" style="3" bestFit="1" customWidth="1"/>
    <col min="4362" max="4608" width="9.140625" style="3"/>
    <col min="4609" max="4609" width="4.42578125" style="3" customWidth="1"/>
    <col min="4610" max="4610" width="18" style="3" customWidth="1"/>
    <col min="4611" max="4611" width="12.28515625" style="3" customWidth="1"/>
    <col min="4612" max="4613" width="19.140625" style="3" customWidth="1"/>
    <col min="4614" max="4614" width="28.140625" style="3" customWidth="1"/>
    <col min="4615" max="4615" width="16.28515625" style="3" customWidth="1"/>
    <col min="4616" max="4616" width="9.140625" style="3"/>
    <col min="4617" max="4617" width="10.85546875" style="3" bestFit="1" customWidth="1"/>
    <col min="4618" max="4864" width="9.140625" style="3"/>
    <col min="4865" max="4865" width="4.42578125" style="3" customWidth="1"/>
    <col min="4866" max="4866" width="18" style="3" customWidth="1"/>
    <col min="4867" max="4867" width="12.28515625" style="3" customWidth="1"/>
    <col min="4868" max="4869" width="19.140625" style="3" customWidth="1"/>
    <col min="4870" max="4870" width="28.140625" style="3" customWidth="1"/>
    <col min="4871" max="4871" width="16.28515625" style="3" customWidth="1"/>
    <col min="4872" max="4872" width="9.140625" style="3"/>
    <col min="4873" max="4873" width="10.85546875" style="3" bestFit="1" customWidth="1"/>
    <col min="4874" max="5120" width="9.140625" style="3"/>
    <col min="5121" max="5121" width="4.42578125" style="3" customWidth="1"/>
    <col min="5122" max="5122" width="18" style="3" customWidth="1"/>
    <col min="5123" max="5123" width="12.28515625" style="3" customWidth="1"/>
    <col min="5124" max="5125" width="19.140625" style="3" customWidth="1"/>
    <col min="5126" max="5126" width="28.140625" style="3" customWidth="1"/>
    <col min="5127" max="5127" width="16.28515625" style="3" customWidth="1"/>
    <col min="5128" max="5128" width="9.140625" style="3"/>
    <col min="5129" max="5129" width="10.85546875" style="3" bestFit="1" customWidth="1"/>
    <col min="5130" max="5376" width="9.140625" style="3"/>
    <col min="5377" max="5377" width="4.42578125" style="3" customWidth="1"/>
    <col min="5378" max="5378" width="18" style="3" customWidth="1"/>
    <col min="5379" max="5379" width="12.28515625" style="3" customWidth="1"/>
    <col min="5380" max="5381" width="19.140625" style="3" customWidth="1"/>
    <col min="5382" max="5382" width="28.140625" style="3" customWidth="1"/>
    <col min="5383" max="5383" width="16.28515625" style="3" customWidth="1"/>
    <col min="5384" max="5384" width="9.140625" style="3"/>
    <col min="5385" max="5385" width="10.85546875" style="3" bestFit="1" customWidth="1"/>
    <col min="5386" max="5632" width="9.140625" style="3"/>
    <col min="5633" max="5633" width="4.42578125" style="3" customWidth="1"/>
    <col min="5634" max="5634" width="18" style="3" customWidth="1"/>
    <col min="5635" max="5635" width="12.28515625" style="3" customWidth="1"/>
    <col min="5636" max="5637" width="19.140625" style="3" customWidth="1"/>
    <col min="5638" max="5638" width="28.140625" style="3" customWidth="1"/>
    <col min="5639" max="5639" width="16.28515625" style="3" customWidth="1"/>
    <col min="5640" max="5640" width="9.140625" style="3"/>
    <col min="5641" max="5641" width="10.85546875" style="3" bestFit="1" customWidth="1"/>
    <col min="5642" max="5888" width="9.140625" style="3"/>
    <col min="5889" max="5889" width="4.42578125" style="3" customWidth="1"/>
    <col min="5890" max="5890" width="18" style="3" customWidth="1"/>
    <col min="5891" max="5891" width="12.28515625" style="3" customWidth="1"/>
    <col min="5892" max="5893" width="19.140625" style="3" customWidth="1"/>
    <col min="5894" max="5894" width="28.140625" style="3" customWidth="1"/>
    <col min="5895" max="5895" width="16.28515625" style="3" customWidth="1"/>
    <col min="5896" max="5896" width="9.140625" style="3"/>
    <col min="5897" max="5897" width="10.85546875" style="3" bestFit="1" customWidth="1"/>
    <col min="5898" max="6144" width="9.140625" style="3"/>
    <col min="6145" max="6145" width="4.42578125" style="3" customWidth="1"/>
    <col min="6146" max="6146" width="18" style="3" customWidth="1"/>
    <col min="6147" max="6147" width="12.28515625" style="3" customWidth="1"/>
    <col min="6148" max="6149" width="19.140625" style="3" customWidth="1"/>
    <col min="6150" max="6150" width="28.140625" style="3" customWidth="1"/>
    <col min="6151" max="6151" width="16.28515625" style="3" customWidth="1"/>
    <col min="6152" max="6152" width="9.140625" style="3"/>
    <col min="6153" max="6153" width="10.85546875" style="3" bestFit="1" customWidth="1"/>
    <col min="6154" max="6400" width="9.140625" style="3"/>
    <col min="6401" max="6401" width="4.42578125" style="3" customWidth="1"/>
    <col min="6402" max="6402" width="18" style="3" customWidth="1"/>
    <col min="6403" max="6403" width="12.28515625" style="3" customWidth="1"/>
    <col min="6404" max="6405" width="19.140625" style="3" customWidth="1"/>
    <col min="6406" max="6406" width="28.140625" style="3" customWidth="1"/>
    <col min="6407" max="6407" width="16.28515625" style="3" customWidth="1"/>
    <col min="6408" max="6408" width="9.140625" style="3"/>
    <col min="6409" max="6409" width="10.85546875" style="3" bestFit="1" customWidth="1"/>
    <col min="6410" max="6656" width="9.140625" style="3"/>
    <col min="6657" max="6657" width="4.42578125" style="3" customWidth="1"/>
    <col min="6658" max="6658" width="18" style="3" customWidth="1"/>
    <col min="6659" max="6659" width="12.28515625" style="3" customWidth="1"/>
    <col min="6660" max="6661" width="19.140625" style="3" customWidth="1"/>
    <col min="6662" max="6662" width="28.140625" style="3" customWidth="1"/>
    <col min="6663" max="6663" width="16.28515625" style="3" customWidth="1"/>
    <col min="6664" max="6664" width="9.140625" style="3"/>
    <col min="6665" max="6665" width="10.85546875" style="3" bestFit="1" customWidth="1"/>
    <col min="6666" max="6912" width="9.140625" style="3"/>
    <col min="6913" max="6913" width="4.42578125" style="3" customWidth="1"/>
    <col min="6914" max="6914" width="18" style="3" customWidth="1"/>
    <col min="6915" max="6915" width="12.28515625" style="3" customWidth="1"/>
    <col min="6916" max="6917" width="19.140625" style="3" customWidth="1"/>
    <col min="6918" max="6918" width="28.140625" style="3" customWidth="1"/>
    <col min="6919" max="6919" width="16.28515625" style="3" customWidth="1"/>
    <col min="6920" max="6920" width="9.140625" style="3"/>
    <col min="6921" max="6921" width="10.85546875" style="3" bestFit="1" customWidth="1"/>
    <col min="6922" max="7168" width="9.140625" style="3"/>
    <col min="7169" max="7169" width="4.42578125" style="3" customWidth="1"/>
    <col min="7170" max="7170" width="18" style="3" customWidth="1"/>
    <col min="7171" max="7171" width="12.28515625" style="3" customWidth="1"/>
    <col min="7172" max="7173" width="19.140625" style="3" customWidth="1"/>
    <col min="7174" max="7174" width="28.140625" style="3" customWidth="1"/>
    <col min="7175" max="7175" width="16.28515625" style="3" customWidth="1"/>
    <col min="7176" max="7176" width="9.140625" style="3"/>
    <col min="7177" max="7177" width="10.85546875" style="3" bestFit="1" customWidth="1"/>
    <col min="7178" max="7424" width="9.140625" style="3"/>
    <col min="7425" max="7425" width="4.42578125" style="3" customWidth="1"/>
    <col min="7426" max="7426" width="18" style="3" customWidth="1"/>
    <col min="7427" max="7427" width="12.28515625" style="3" customWidth="1"/>
    <col min="7428" max="7429" width="19.140625" style="3" customWidth="1"/>
    <col min="7430" max="7430" width="28.140625" style="3" customWidth="1"/>
    <col min="7431" max="7431" width="16.28515625" style="3" customWidth="1"/>
    <col min="7432" max="7432" width="9.140625" style="3"/>
    <col min="7433" max="7433" width="10.85546875" style="3" bestFit="1" customWidth="1"/>
    <col min="7434" max="7680" width="9.140625" style="3"/>
    <col min="7681" max="7681" width="4.42578125" style="3" customWidth="1"/>
    <col min="7682" max="7682" width="18" style="3" customWidth="1"/>
    <col min="7683" max="7683" width="12.28515625" style="3" customWidth="1"/>
    <col min="7684" max="7685" width="19.140625" style="3" customWidth="1"/>
    <col min="7686" max="7686" width="28.140625" style="3" customWidth="1"/>
    <col min="7687" max="7687" width="16.28515625" style="3" customWidth="1"/>
    <col min="7688" max="7688" width="9.140625" style="3"/>
    <col min="7689" max="7689" width="10.85546875" style="3" bestFit="1" customWidth="1"/>
    <col min="7690" max="7936" width="9.140625" style="3"/>
    <col min="7937" max="7937" width="4.42578125" style="3" customWidth="1"/>
    <col min="7938" max="7938" width="18" style="3" customWidth="1"/>
    <col min="7939" max="7939" width="12.28515625" style="3" customWidth="1"/>
    <col min="7940" max="7941" width="19.140625" style="3" customWidth="1"/>
    <col min="7942" max="7942" width="28.140625" style="3" customWidth="1"/>
    <col min="7943" max="7943" width="16.28515625" style="3" customWidth="1"/>
    <col min="7944" max="7944" width="9.140625" style="3"/>
    <col min="7945" max="7945" width="10.85546875" style="3" bestFit="1" customWidth="1"/>
    <col min="7946" max="8192" width="9.140625" style="3"/>
    <col min="8193" max="8193" width="4.42578125" style="3" customWidth="1"/>
    <col min="8194" max="8194" width="18" style="3" customWidth="1"/>
    <col min="8195" max="8195" width="12.28515625" style="3" customWidth="1"/>
    <col min="8196" max="8197" width="19.140625" style="3" customWidth="1"/>
    <col min="8198" max="8198" width="28.140625" style="3" customWidth="1"/>
    <col min="8199" max="8199" width="16.28515625" style="3" customWidth="1"/>
    <col min="8200" max="8200" width="9.140625" style="3"/>
    <col min="8201" max="8201" width="10.85546875" style="3" bestFit="1" customWidth="1"/>
    <col min="8202" max="8448" width="9.140625" style="3"/>
    <col min="8449" max="8449" width="4.42578125" style="3" customWidth="1"/>
    <col min="8450" max="8450" width="18" style="3" customWidth="1"/>
    <col min="8451" max="8451" width="12.28515625" style="3" customWidth="1"/>
    <col min="8452" max="8453" width="19.140625" style="3" customWidth="1"/>
    <col min="8454" max="8454" width="28.140625" style="3" customWidth="1"/>
    <col min="8455" max="8455" width="16.28515625" style="3" customWidth="1"/>
    <col min="8456" max="8456" width="9.140625" style="3"/>
    <col min="8457" max="8457" width="10.85546875" style="3" bestFit="1" customWidth="1"/>
    <col min="8458" max="8704" width="9.140625" style="3"/>
    <col min="8705" max="8705" width="4.42578125" style="3" customWidth="1"/>
    <col min="8706" max="8706" width="18" style="3" customWidth="1"/>
    <col min="8707" max="8707" width="12.28515625" style="3" customWidth="1"/>
    <col min="8708" max="8709" width="19.140625" style="3" customWidth="1"/>
    <col min="8710" max="8710" width="28.140625" style="3" customWidth="1"/>
    <col min="8711" max="8711" width="16.28515625" style="3" customWidth="1"/>
    <col min="8712" max="8712" width="9.140625" style="3"/>
    <col min="8713" max="8713" width="10.85546875" style="3" bestFit="1" customWidth="1"/>
    <col min="8714" max="8960" width="9.140625" style="3"/>
    <col min="8961" max="8961" width="4.42578125" style="3" customWidth="1"/>
    <col min="8962" max="8962" width="18" style="3" customWidth="1"/>
    <col min="8963" max="8963" width="12.28515625" style="3" customWidth="1"/>
    <col min="8964" max="8965" width="19.140625" style="3" customWidth="1"/>
    <col min="8966" max="8966" width="28.140625" style="3" customWidth="1"/>
    <col min="8967" max="8967" width="16.28515625" style="3" customWidth="1"/>
    <col min="8968" max="8968" width="9.140625" style="3"/>
    <col min="8969" max="8969" width="10.85546875" style="3" bestFit="1" customWidth="1"/>
    <col min="8970" max="9216" width="9.140625" style="3"/>
    <col min="9217" max="9217" width="4.42578125" style="3" customWidth="1"/>
    <col min="9218" max="9218" width="18" style="3" customWidth="1"/>
    <col min="9219" max="9219" width="12.28515625" style="3" customWidth="1"/>
    <col min="9220" max="9221" width="19.140625" style="3" customWidth="1"/>
    <col min="9222" max="9222" width="28.140625" style="3" customWidth="1"/>
    <col min="9223" max="9223" width="16.28515625" style="3" customWidth="1"/>
    <col min="9224" max="9224" width="9.140625" style="3"/>
    <col min="9225" max="9225" width="10.85546875" style="3" bestFit="1" customWidth="1"/>
    <col min="9226" max="9472" width="9.140625" style="3"/>
    <col min="9473" max="9473" width="4.42578125" style="3" customWidth="1"/>
    <col min="9474" max="9474" width="18" style="3" customWidth="1"/>
    <col min="9475" max="9475" width="12.28515625" style="3" customWidth="1"/>
    <col min="9476" max="9477" width="19.140625" style="3" customWidth="1"/>
    <col min="9478" max="9478" width="28.140625" style="3" customWidth="1"/>
    <col min="9479" max="9479" width="16.28515625" style="3" customWidth="1"/>
    <col min="9480" max="9480" width="9.140625" style="3"/>
    <col min="9481" max="9481" width="10.85546875" style="3" bestFit="1" customWidth="1"/>
    <col min="9482" max="9728" width="9.140625" style="3"/>
    <col min="9729" max="9729" width="4.42578125" style="3" customWidth="1"/>
    <col min="9730" max="9730" width="18" style="3" customWidth="1"/>
    <col min="9731" max="9731" width="12.28515625" style="3" customWidth="1"/>
    <col min="9732" max="9733" width="19.140625" style="3" customWidth="1"/>
    <col min="9734" max="9734" width="28.140625" style="3" customWidth="1"/>
    <col min="9735" max="9735" width="16.28515625" style="3" customWidth="1"/>
    <col min="9736" max="9736" width="9.140625" style="3"/>
    <col min="9737" max="9737" width="10.85546875" style="3" bestFit="1" customWidth="1"/>
    <col min="9738" max="9984" width="9.140625" style="3"/>
    <col min="9985" max="9985" width="4.42578125" style="3" customWidth="1"/>
    <col min="9986" max="9986" width="18" style="3" customWidth="1"/>
    <col min="9987" max="9987" width="12.28515625" style="3" customWidth="1"/>
    <col min="9988" max="9989" width="19.140625" style="3" customWidth="1"/>
    <col min="9990" max="9990" width="28.140625" style="3" customWidth="1"/>
    <col min="9991" max="9991" width="16.28515625" style="3" customWidth="1"/>
    <col min="9992" max="9992" width="9.140625" style="3"/>
    <col min="9993" max="9993" width="10.85546875" style="3" bestFit="1" customWidth="1"/>
    <col min="9994" max="10240" width="9.140625" style="3"/>
    <col min="10241" max="10241" width="4.42578125" style="3" customWidth="1"/>
    <col min="10242" max="10242" width="18" style="3" customWidth="1"/>
    <col min="10243" max="10243" width="12.28515625" style="3" customWidth="1"/>
    <col min="10244" max="10245" width="19.140625" style="3" customWidth="1"/>
    <col min="10246" max="10246" width="28.140625" style="3" customWidth="1"/>
    <col min="10247" max="10247" width="16.28515625" style="3" customWidth="1"/>
    <col min="10248" max="10248" width="9.140625" style="3"/>
    <col min="10249" max="10249" width="10.85546875" style="3" bestFit="1" customWidth="1"/>
    <col min="10250" max="10496" width="9.140625" style="3"/>
    <col min="10497" max="10497" width="4.42578125" style="3" customWidth="1"/>
    <col min="10498" max="10498" width="18" style="3" customWidth="1"/>
    <col min="10499" max="10499" width="12.28515625" style="3" customWidth="1"/>
    <col min="10500" max="10501" width="19.140625" style="3" customWidth="1"/>
    <col min="10502" max="10502" width="28.140625" style="3" customWidth="1"/>
    <col min="10503" max="10503" width="16.28515625" style="3" customWidth="1"/>
    <col min="10504" max="10504" width="9.140625" style="3"/>
    <col min="10505" max="10505" width="10.85546875" style="3" bestFit="1" customWidth="1"/>
    <col min="10506" max="10752" width="9.140625" style="3"/>
    <col min="10753" max="10753" width="4.42578125" style="3" customWidth="1"/>
    <col min="10754" max="10754" width="18" style="3" customWidth="1"/>
    <col min="10755" max="10755" width="12.28515625" style="3" customWidth="1"/>
    <col min="10756" max="10757" width="19.140625" style="3" customWidth="1"/>
    <col min="10758" max="10758" width="28.140625" style="3" customWidth="1"/>
    <col min="10759" max="10759" width="16.28515625" style="3" customWidth="1"/>
    <col min="10760" max="10760" width="9.140625" style="3"/>
    <col min="10761" max="10761" width="10.85546875" style="3" bestFit="1" customWidth="1"/>
    <col min="10762" max="11008" width="9.140625" style="3"/>
    <col min="11009" max="11009" width="4.42578125" style="3" customWidth="1"/>
    <col min="11010" max="11010" width="18" style="3" customWidth="1"/>
    <col min="11011" max="11011" width="12.28515625" style="3" customWidth="1"/>
    <col min="11012" max="11013" width="19.140625" style="3" customWidth="1"/>
    <col min="11014" max="11014" width="28.140625" style="3" customWidth="1"/>
    <col min="11015" max="11015" width="16.28515625" style="3" customWidth="1"/>
    <col min="11016" max="11016" width="9.140625" style="3"/>
    <col min="11017" max="11017" width="10.85546875" style="3" bestFit="1" customWidth="1"/>
    <col min="11018" max="11264" width="9.140625" style="3"/>
    <col min="11265" max="11265" width="4.42578125" style="3" customWidth="1"/>
    <col min="11266" max="11266" width="18" style="3" customWidth="1"/>
    <col min="11267" max="11267" width="12.28515625" style="3" customWidth="1"/>
    <col min="11268" max="11269" width="19.140625" style="3" customWidth="1"/>
    <col min="11270" max="11270" width="28.140625" style="3" customWidth="1"/>
    <col min="11271" max="11271" width="16.28515625" style="3" customWidth="1"/>
    <col min="11272" max="11272" width="9.140625" style="3"/>
    <col min="11273" max="11273" width="10.85546875" style="3" bestFit="1" customWidth="1"/>
    <col min="11274" max="11520" width="9.140625" style="3"/>
    <col min="11521" max="11521" width="4.42578125" style="3" customWidth="1"/>
    <col min="11522" max="11522" width="18" style="3" customWidth="1"/>
    <col min="11523" max="11523" width="12.28515625" style="3" customWidth="1"/>
    <col min="11524" max="11525" width="19.140625" style="3" customWidth="1"/>
    <col min="11526" max="11526" width="28.140625" style="3" customWidth="1"/>
    <col min="11527" max="11527" width="16.28515625" style="3" customWidth="1"/>
    <col min="11528" max="11528" width="9.140625" style="3"/>
    <col min="11529" max="11529" width="10.85546875" style="3" bestFit="1" customWidth="1"/>
    <col min="11530" max="11776" width="9.140625" style="3"/>
    <col min="11777" max="11777" width="4.42578125" style="3" customWidth="1"/>
    <col min="11778" max="11778" width="18" style="3" customWidth="1"/>
    <col min="11779" max="11779" width="12.28515625" style="3" customWidth="1"/>
    <col min="11780" max="11781" width="19.140625" style="3" customWidth="1"/>
    <col min="11782" max="11782" width="28.140625" style="3" customWidth="1"/>
    <col min="11783" max="11783" width="16.28515625" style="3" customWidth="1"/>
    <col min="11784" max="11784" width="9.140625" style="3"/>
    <col min="11785" max="11785" width="10.85546875" style="3" bestFit="1" customWidth="1"/>
    <col min="11786" max="12032" width="9.140625" style="3"/>
    <col min="12033" max="12033" width="4.42578125" style="3" customWidth="1"/>
    <col min="12034" max="12034" width="18" style="3" customWidth="1"/>
    <col min="12035" max="12035" width="12.28515625" style="3" customWidth="1"/>
    <col min="12036" max="12037" width="19.140625" style="3" customWidth="1"/>
    <col min="12038" max="12038" width="28.140625" style="3" customWidth="1"/>
    <col min="12039" max="12039" width="16.28515625" style="3" customWidth="1"/>
    <col min="12040" max="12040" width="9.140625" style="3"/>
    <col min="12041" max="12041" width="10.85546875" style="3" bestFit="1" customWidth="1"/>
    <col min="12042" max="12288" width="9.140625" style="3"/>
    <col min="12289" max="12289" width="4.42578125" style="3" customWidth="1"/>
    <col min="12290" max="12290" width="18" style="3" customWidth="1"/>
    <col min="12291" max="12291" width="12.28515625" style="3" customWidth="1"/>
    <col min="12292" max="12293" width="19.140625" style="3" customWidth="1"/>
    <col min="12294" max="12294" width="28.140625" style="3" customWidth="1"/>
    <col min="12295" max="12295" width="16.28515625" style="3" customWidth="1"/>
    <col min="12296" max="12296" width="9.140625" style="3"/>
    <col min="12297" max="12297" width="10.85546875" style="3" bestFit="1" customWidth="1"/>
    <col min="12298" max="12544" width="9.140625" style="3"/>
    <col min="12545" max="12545" width="4.42578125" style="3" customWidth="1"/>
    <col min="12546" max="12546" width="18" style="3" customWidth="1"/>
    <col min="12547" max="12547" width="12.28515625" style="3" customWidth="1"/>
    <col min="12548" max="12549" width="19.140625" style="3" customWidth="1"/>
    <col min="12550" max="12550" width="28.140625" style="3" customWidth="1"/>
    <col min="12551" max="12551" width="16.28515625" style="3" customWidth="1"/>
    <col min="12552" max="12552" width="9.140625" style="3"/>
    <col min="12553" max="12553" width="10.85546875" style="3" bestFit="1" customWidth="1"/>
    <col min="12554" max="12800" width="9.140625" style="3"/>
    <col min="12801" max="12801" width="4.42578125" style="3" customWidth="1"/>
    <col min="12802" max="12802" width="18" style="3" customWidth="1"/>
    <col min="12803" max="12803" width="12.28515625" style="3" customWidth="1"/>
    <col min="12804" max="12805" width="19.140625" style="3" customWidth="1"/>
    <col min="12806" max="12806" width="28.140625" style="3" customWidth="1"/>
    <col min="12807" max="12807" width="16.28515625" style="3" customWidth="1"/>
    <col min="12808" max="12808" width="9.140625" style="3"/>
    <col min="12809" max="12809" width="10.85546875" style="3" bestFit="1" customWidth="1"/>
    <col min="12810" max="13056" width="9.140625" style="3"/>
    <col min="13057" max="13057" width="4.42578125" style="3" customWidth="1"/>
    <col min="13058" max="13058" width="18" style="3" customWidth="1"/>
    <col min="13059" max="13059" width="12.28515625" style="3" customWidth="1"/>
    <col min="13060" max="13061" width="19.140625" style="3" customWidth="1"/>
    <col min="13062" max="13062" width="28.140625" style="3" customWidth="1"/>
    <col min="13063" max="13063" width="16.28515625" style="3" customWidth="1"/>
    <col min="13064" max="13064" width="9.140625" style="3"/>
    <col min="13065" max="13065" width="10.85546875" style="3" bestFit="1" customWidth="1"/>
    <col min="13066" max="13312" width="9.140625" style="3"/>
    <col min="13313" max="13313" width="4.42578125" style="3" customWidth="1"/>
    <col min="13314" max="13314" width="18" style="3" customWidth="1"/>
    <col min="13315" max="13315" width="12.28515625" style="3" customWidth="1"/>
    <col min="13316" max="13317" width="19.140625" style="3" customWidth="1"/>
    <col min="13318" max="13318" width="28.140625" style="3" customWidth="1"/>
    <col min="13319" max="13319" width="16.28515625" style="3" customWidth="1"/>
    <col min="13320" max="13320" width="9.140625" style="3"/>
    <col min="13321" max="13321" width="10.85546875" style="3" bestFit="1" customWidth="1"/>
    <col min="13322" max="13568" width="9.140625" style="3"/>
    <col min="13569" max="13569" width="4.42578125" style="3" customWidth="1"/>
    <col min="13570" max="13570" width="18" style="3" customWidth="1"/>
    <col min="13571" max="13571" width="12.28515625" style="3" customWidth="1"/>
    <col min="13572" max="13573" width="19.140625" style="3" customWidth="1"/>
    <col min="13574" max="13574" width="28.140625" style="3" customWidth="1"/>
    <col min="13575" max="13575" width="16.28515625" style="3" customWidth="1"/>
    <col min="13576" max="13576" width="9.140625" style="3"/>
    <col min="13577" max="13577" width="10.85546875" style="3" bestFit="1" customWidth="1"/>
    <col min="13578" max="13824" width="9.140625" style="3"/>
    <col min="13825" max="13825" width="4.42578125" style="3" customWidth="1"/>
    <col min="13826" max="13826" width="18" style="3" customWidth="1"/>
    <col min="13827" max="13827" width="12.28515625" style="3" customWidth="1"/>
    <col min="13828" max="13829" width="19.140625" style="3" customWidth="1"/>
    <col min="13830" max="13830" width="28.140625" style="3" customWidth="1"/>
    <col min="13831" max="13831" width="16.28515625" style="3" customWidth="1"/>
    <col min="13832" max="13832" width="9.140625" style="3"/>
    <col min="13833" max="13833" width="10.85546875" style="3" bestFit="1" customWidth="1"/>
    <col min="13834" max="14080" width="9.140625" style="3"/>
    <col min="14081" max="14081" width="4.42578125" style="3" customWidth="1"/>
    <col min="14082" max="14082" width="18" style="3" customWidth="1"/>
    <col min="14083" max="14083" width="12.28515625" style="3" customWidth="1"/>
    <col min="14084" max="14085" width="19.140625" style="3" customWidth="1"/>
    <col min="14086" max="14086" width="28.140625" style="3" customWidth="1"/>
    <col min="14087" max="14087" width="16.28515625" style="3" customWidth="1"/>
    <col min="14088" max="14088" width="9.140625" style="3"/>
    <col min="14089" max="14089" width="10.85546875" style="3" bestFit="1" customWidth="1"/>
    <col min="14090" max="14336" width="9.140625" style="3"/>
    <col min="14337" max="14337" width="4.42578125" style="3" customWidth="1"/>
    <col min="14338" max="14338" width="18" style="3" customWidth="1"/>
    <col min="14339" max="14339" width="12.28515625" style="3" customWidth="1"/>
    <col min="14340" max="14341" width="19.140625" style="3" customWidth="1"/>
    <col min="14342" max="14342" width="28.140625" style="3" customWidth="1"/>
    <col min="14343" max="14343" width="16.28515625" style="3" customWidth="1"/>
    <col min="14344" max="14344" width="9.140625" style="3"/>
    <col min="14345" max="14345" width="10.85546875" style="3" bestFit="1" customWidth="1"/>
    <col min="14346" max="14592" width="9.140625" style="3"/>
    <col min="14593" max="14593" width="4.42578125" style="3" customWidth="1"/>
    <col min="14594" max="14594" width="18" style="3" customWidth="1"/>
    <col min="14595" max="14595" width="12.28515625" style="3" customWidth="1"/>
    <col min="14596" max="14597" width="19.140625" style="3" customWidth="1"/>
    <col min="14598" max="14598" width="28.140625" style="3" customWidth="1"/>
    <col min="14599" max="14599" width="16.28515625" style="3" customWidth="1"/>
    <col min="14600" max="14600" width="9.140625" style="3"/>
    <col min="14601" max="14601" width="10.85546875" style="3" bestFit="1" customWidth="1"/>
    <col min="14602" max="14848" width="9.140625" style="3"/>
    <col min="14849" max="14849" width="4.42578125" style="3" customWidth="1"/>
    <col min="14850" max="14850" width="18" style="3" customWidth="1"/>
    <col min="14851" max="14851" width="12.28515625" style="3" customWidth="1"/>
    <col min="14852" max="14853" width="19.140625" style="3" customWidth="1"/>
    <col min="14854" max="14854" width="28.140625" style="3" customWidth="1"/>
    <col min="14855" max="14855" width="16.28515625" style="3" customWidth="1"/>
    <col min="14856" max="14856" width="9.140625" style="3"/>
    <col min="14857" max="14857" width="10.85546875" style="3" bestFit="1" customWidth="1"/>
    <col min="14858" max="15104" width="9.140625" style="3"/>
    <col min="15105" max="15105" width="4.42578125" style="3" customWidth="1"/>
    <col min="15106" max="15106" width="18" style="3" customWidth="1"/>
    <col min="15107" max="15107" width="12.28515625" style="3" customWidth="1"/>
    <col min="15108" max="15109" width="19.140625" style="3" customWidth="1"/>
    <col min="15110" max="15110" width="28.140625" style="3" customWidth="1"/>
    <col min="15111" max="15111" width="16.28515625" style="3" customWidth="1"/>
    <col min="15112" max="15112" width="9.140625" style="3"/>
    <col min="15113" max="15113" width="10.85546875" style="3" bestFit="1" customWidth="1"/>
    <col min="15114" max="15360" width="9.140625" style="3"/>
    <col min="15361" max="15361" width="4.42578125" style="3" customWidth="1"/>
    <col min="15362" max="15362" width="18" style="3" customWidth="1"/>
    <col min="15363" max="15363" width="12.28515625" style="3" customWidth="1"/>
    <col min="15364" max="15365" width="19.140625" style="3" customWidth="1"/>
    <col min="15366" max="15366" width="28.140625" style="3" customWidth="1"/>
    <col min="15367" max="15367" width="16.28515625" style="3" customWidth="1"/>
    <col min="15368" max="15368" width="9.140625" style="3"/>
    <col min="15369" max="15369" width="10.85546875" style="3" bestFit="1" customWidth="1"/>
    <col min="15370" max="15616" width="9.140625" style="3"/>
    <col min="15617" max="15617" width="4.42578125" style="3" customWidth="1"/>
    <col min="15618" max="15618" width="18" style="3" customWidth="1"/>
    <col min="15619" max="15619" width="12.28515625" style="3" customWidth="1"/>
    <col min="15620" max="15621" width="19.140625" style="3" customWidth="1"/>
    <col min="15622" max="15622" width="28.140625" style="3" customWidth="1"/>
    <col min="15623" max="15623" width="16.28515625" style="3" customWidth="1"/>
    <col min="15624" max="15624" width="9.140625" style="3"/>
    <col min="15625" max="15625" width="10.85546875" style="3" bestFit="1" customWidth="1"/>
    <col min="15626" max="15872" width="9.140625" style="3"/>
    <col min="15873" max="15873" width="4.42578125" style="3" customWidth="1"/>
    <col min="15874" max="15874" width="18" style="3" customWidth="1"/>
    <col min="15875" max="15875" width="12.28515625" style="3" customWidth="1"/>
    <col min="15876" max="15877" width="19.140625" style="3" customWidth="1"/>
    <col min="15878" max="15878" width="28.140625" style="3" customWidth="1"/>
    <col min="15879" max="15879" width="16.28515625" style="3" customWidth="1"/>
    <col min="15880" max="15880" width="9.140625" style="3"/>
    <col min="15881" max="15881" width="10.85546875" style="3" bestFit="1" customWidth="1"/>
    <col min="15882" max="16128" width="9.140625" style="3"/>
    <col min="16129" max="16129" width="4.42578125" style="3" customWidth="1"/>
    <col min="16130" max="16130" width="18" style="3" customWidth="1"/>
    <col min="16131" max="16131" width="12.28515625" style="3" customWidth="1"/>
    <col min="16132" max="16133" width="19.140625" style="3" customWidth="1"/>
    <col min="16134" max="16134" width="28.140625" style="3" customWidth="1"/>
    <col min="16135" max="16135" width="16.28515625" style="3" customWidth="1"/>
    <col min="16136" max="16136" width="9.140625" style="3"/>
    <col min="16137" max="16137" width="10.85546875" style="3" bestFit="1" customWidth="1"/>
    <col min="16138" max="16384" width="9.140625" style="3"/>
  </cols>
  <sheetData>
    <row r="1" spans="1:7" ht="18.75">
      <c r="B1" s="93" t="s">
        <v>28</v>
      </c>
      <c r="C1" s="93"/>
      <c r="D1" s="93"/>
      <c r="E1" s="93"/>
      <c r="F1" s="93"/>
    </row>
    <row r="2" spans="1:7">
      <c r="B2" s="36" t="s">
        <v>29</v>
      </c>
      <c r="C2" s="37">
        <f>[2]Остатки!$E$4</f>
        <v>1176432.2300000153</v>
      </c>
      <c r="D2" s="38" t="s">
        <v>30</v>
      </c>
      <c r="E2" s="38"/>
      <c r="G2" s="2"/>
    </row>
    <row r="3" spans="1:7">
      <c r="B3" s="36"/>
      <c r="C3" s="37">
        <f>C11-C2</f>
        <v>485635.76999998465</v>
      </c>
      <c r="D3" s="38" t="s">
        <v>50</v>
      </c>
      <c r="E3" s="38"/>
      <c r="G3" s="2"/>
    </row>
    <row r="4" spans="1:7">
      <c r="A4" s="94" t="s">
        <v>38</v>
      </c>
      <c r="B4" s="94"/>
      <c r="C4" s="94"/>
      <c r="D4" s="94"/>
      <c r="E4" s="94"/>
      <c r="F4" s="94"/>
    </row>
    <row r="5" spans="1:7">
      <c r="A5" s="95" t="s">
        <v>32</v>
      </c>
      <c r="B5" s="97" t="s">
        <v>33</v>
      </c>
      <c r="C5" s="97" t="s">
        <v>7</v>
      </c>
      <c r="D5" s="98" t="s">
        <v>31</v>
      </c>
      <c r="E5" s="98"/>
      <c r="F5" s="99" t="s">
        <v>34</v>
      </c>
    </row>
    <row r="6" spans="1:7" ht="98.25" customHeight="1">
      <c r="A6" s="96"/>
      <c r="B6" s="97"/>
      <c r="C6" s="97"/>
      <c r="D6" s="39" t="str">
        <f>[2]ДФ!C7</f>
        <v>На содержание, капитальный ремонт, ремонт и обустройство автомобильных дорог общего пользования местного значения  вне границ населенных пунктов в границах муниципального района, включая обеспечение безопасности дорожного движения на них</v>
      </c>
      <c r="E6" s="39" t="str">
        <f>[2]ДФ!D7</f>
        <v>На содержание, капитальный ремонт, ремонт и обустройство автомобильных дорог общего пользования местного значения в границах населенных пунктов (сельских поселений) в границах муниципального района включая обеспечение безопасности дорожного движения на них</v>
      </c>
      <c r="F6" s="100"/>
    </row>
    <row r="7" spans="1:7">
      <c r="A7" s="1">
        <v>1</v>
      </c>
      <c r="B7" s="40" t="s">
        <v>40</v>
      </c>
      <c r="C7" s="4">
        <f t="shared" ref="C7:C10" si="0">SUM(D7:E7)</f>
        <v>867745</v>
      </c>
      <c r="D7" s="4">
        <v>867745</v>
      </c>
      <c r="E7" s="4">
        <v>0</v>
      </c>
      <c r="F7" s="51" t="s">
        <v>46</v>
      </c>
    </row>
    <row r="8" spans="1:7">
      <c r="A8" s="1">
        <v>2</v>
      </c>
      <c r="B8" s="40" t="s">
        <v>47</v>
      </c>
      <c r="C8" s="4">
        <f t="shared" si="0"/>
        <v>95000</v>
      </c>
      <c r="D8" s="4">
        <v>0</v>
      </c>
      <c r="E8" s="4">
        <v>95000</v>
      </c>
      <c r="F8" s="51" t="s">
        <v>52</v>
      </c>
    </row>
    <row r="9" spans="1:7">
      <c r="A9" s="41">
        <v>3</v>
      </c>
      <c r="B9" s="42" t="s">
        <v>48</v>
      </c>
      <c r="C9" s="4">
        <f t="shared" si="0"/>
        <v>200000</v>
      </c>
      <c r="D9" s="4">
        <v>200000</v>
      </c>
      <c r="E9" s="4">
        <v>0</v>
      </c>
      <c r="F9" s="51" t="s">
        <v>53</v>
      </c>
    </row>
    <row r="10" spans="1:7">
      <c r="A10" s="1">
        <v>4</v>
      </c>
      <c r="B10" s="40" t="s">
        <v>49</v>
      </c>
      <c r="C10" s="4">
        <f t="shared" si="0"/>
        <v>499323</v>
      </c>
      <c r="D10" s="4">
        <v>318145</v>
      </c>
      <c r="E10" s="4">
        <v>181178</v>
      </c>
      <c r="F10" s="51" t="s">
        <v>54</v>
      </c>
    </row>
    <row r="11" spans="1:7">
      <c r="A11" s="5"/>
      <c r="B11" s="5" t="s">
        <v>7</v>
      </c>
      <c r="C11" s="15">
        <f>SUM(C7:C10)</f>
        <v>1662068</v>
      </c>
      <c r="D11" s="15">
        <f>SUM(D7:D10)</f>
        <v>1385890</v>
      </c>
      <c r="E11" s="15">
        <f>SUM(E7:E10)</f>
        <v>276178</v>
      </c>
      <c r="F11" s="5"/>
      <c r="G11" s="2"/>
    </row>
    <row r="12" spans="1:7" ht="6" customHeight="1"/>
    <row r="13" spans="1:7" ht="13.5" customHeight="1">
      <c r="B13" s="44" t="s">
        <v>51</v>
      </c>
      <c r="C13" s="44"/>
      <c r="D13" s="92">
        <f>[2]Остатки!$E$5-C3</f>
        <v>2367058.3400000152</v>
      </c>
      <c r="E13" s="92"/>
    </row>
    <row r="14" spans="1:7">
      <c r="B14" s="3" t="s">
        <v>55</v>
      </c>
    </row>
    <row r="15" spans="1:7">
      <c r="A15" s="5"/>
      <c r="B15" s="5"/>
      <c r="C15" s="5" t="s">
        <v>7</v>
      </c>
      <c r="D15" s="5" t="str">
        <f>[2]справкаКуточнению!$D$36</f>
        <v>…. Вне границ</v>
      </c>
      <c r="E15" s="5" t="str">
        <f>[2]справкаКуточнению!$E$36</f>
        <v>…. В границах</v>
      </c>
      <c r="F15" s="49"/>
    </row>
    <row r="16" spans="1:7">
      <c r="A16" s="47">
        <v>1</v>
      </c>
      <c r="B16" s="48" t="s">
        <v>56</v>
      </c>
      <c r="C16" s="6">
        <f>SUM(D16:E16)</f>
        <v>0</v>
      </c>
      <c r="D16" s="6"/>
      <c r="E16" s="6"/>
      <c r="F16" s="50"/>
    </row>
    <row r="17" spans="1:6">
      <c r="A17" s="5">
        <v>2</v>
      </c>
      <c r="B17" s="45" t="s">
        <v>42</v>
      </c>
      <c r="C17" s="4">
        <f t="shared" ref="C17:C31" si="1">SUM(D17:E17)</f>
        <v>753849.33</v>
      </c>
      <c r="D17" s="4"/>
      <c r="E17" s="4">
        <f>[2]справкаКуточнению!$E$38</f>
        <v>753849.33</v>
      </c>
      <c r="F17" s="50"/>
    </row>
    <row r="18" spans="1:6">
      <c r="A18" s="5">
        <v>3</v>
      </c>
      <c r="B18" s="45" t="s">
        <v>48</v>
      </c>
      <c r="C18" s="4">
        <f t="shared" si="1"/>
        <v>200000</v>
      </c>
      <c r="D18" s="4">
        <f>D9</f>
        <v>200000</v>
      </c>
      <c r="E18" s="4"/>
      <c r="F18" s="50"/>
    </row>
    <row r="19" spans="1:6">
      <c r="A19" s="5">
        <v>4</v>
      </c>
      <c r="B19" s="45" t="s">
        <v>57</v>
      </c>
      <c r="C19" s="4">
        <f t="shared" si="1"/>
        <v>827945.3799999851</v>
      </c>
      <c r="D19" s="4">
        <f>[2]справкаКуточнению!$D$22</f>
        <v>672468.9999999851</v>
      </c>
      <c r="E19" s="4">
        <f>[2]справкаКуточнению!$E$42</f>
        <v>155476.38</v>
      </c>
      <c r="F19" s="50"/>
    </row>
    <row r="20" spans="1:6">
      <c r="A20" s="5">
        <v>5</v>
      </c>
      <c r="B20" s="45" t="s">
        <v>39</v>
      </c>
      <c r="C20" s="4">
        <f t="shared" si="1"/>
        <v>317000</v>
      </c>
      <c r="D20" s="4"/>
      <c r="E20" s="4">
        <f>[2]справкаКуточнению!$E$23</f>
        <v>317000</v>
      </c>
      <c r="F20" s="50"/>
    </row>
    <row r="21" spans="1:6">
      <c r="A21" s="5">
        <v>6</v>
      </c>
      <c r="B21" s="45" t="s">
        <v>35</v>
      </c>
      <c r="C21" s="4">
        <f t="shared" si="1"/>
        <v>358540.62</v>
      </c>
      <c r="D21" s="4"/>
      <c r="E21" s="4">
        <f>[2]справкаКуточнению!$E$21+[2]справкаКуточнению!$E$37</f>
        <v>358540.62</v>
      </c>
      <c r="F21" s="50"/>
    </row>
    <row r="22" spans="1:6">
      <c r="A22" s="5">
        <v>7</v>
      </c>
      <c r="B22" s="45" t="s">
        <v>36</v>
      </c>
      <c r="C22" s="4">
        <f t="shared" si="1"/>
        <v>487683</v>
      </c>
      <c r="D22" s="4">
        <f>[2]справкаКуточнению!$D$30</f>
        <v>487683</v>
      </c>
      <c r="E22" s="4"/>
      <c r="F22" s="50"/>
    </row>
    <row r="23" spans="1:6">
      <c r="A23" s="47">
        <v>8</v>
      </c>
      <c r="B23" s="48" t="s">
        <v>58</v>
      </c>
      <c r="C23" s="6">
        <f t="shared" si="1"/>
        <v>0</v>
      </c>
      <c r="D23" s="6"/>
      <c r="E23" s="6"/>
      <c r="F23" s="50"/>
    </row>
    <row r="24" spans="1:6">
      <c r="A24" s="5">
        <v>9</v>
      </c>
      <c r="B24" s="45" t="s">
        <v>41</v>
      </c>
      <c r="C24" s="4">
        <f t="shared" si="1"/>
        <v>50000</v>
      </c>
      <c r="D24" s="4">
        <f>[2]справкаКуточнению!$D$26</f>
        <v>50000</v>
      </c>
      <c r="E24" s="4"/>
      <c r="F24" s="50"/>
    </row>
    <row r="25" spans="1:6">
      <c r="A25" s="5">
        <v>10</v>
      </c>
      <c r="B25" s="45" t="s">
        <v>47</v>
      </c>
      <c r="C25" s="4">
        <f t="shared" si="1"/>
        <v>95000</v>
      </c>
      <c r="D25" s="4"/>
      <c r="E25" s="4">
        <f>E8</f>
        <v>95000</v>
      </c>
      <c r="F25" s="50"/>
    </row>
    <row r="26" spans="1:6">
      <c r="A26" s="5">
        <v>11</v>
      </c>
      <c r="B26" s="45" t="s">
        <v>43</v>
      </c>
      <c r="C26" s="4">
        <f t="shared" si="1"/>
        <v>220761.16</v>
      </c>
      <c r="D26" s="4"/>
      <c r="E26" s="4">
        <f>[2]справкаКуточнению!$E$39</f>
        <v>220761.16</v>
      </c>
      <c r="F26" s="50"/>
    </row>
    <row r="27" spans="1:6">
      <c r="A27" s="5">
        <v>12</v>
      </c>
      <c r="B27" s="46" t="s">
        <v>59</v>
      </c>
      <c r="C27" s="4">
        <f t="shared" si="1"/>
        <v>499323</v>
      </c>
      <c r="D27" s="4">
        <f>D10</f>
        <v>318145</v>
      </c>
      <c r="E27" s="4">
        <f>E10</f>
        <v>181178</v>
      </c>
      <c r="F27" s="50"/>
    </row>
    <row r="28" spans="1:6">
      <c r="A28" s="5">
        <v>13</v>
      </c>
      <c r="B28" s="45" t="s">
        <v>44</v>
      </c>
      <c r="C28" s="4">
        <f t="shared" si="1"/>
        <v>53623.77</v>
      </c>
      <c r="D28" s="4"/>
      <c r="E28" s="4">
        <f>[2]справкаКуточнению!$E$40</f>
        <v>53623.77</v>
      </c>
      <c r="F28" s="50"/>
    </row>
    <row r="29" spans="1:6">
      <c r="A29" s="5">
        <v>14</v>
      </c>
      <c r="B29" s="45" t="s">
        <v>37</v>
      </c>
      <c r="C29" s="4">
        <f t="shared" si="1"/>
        <v>50000</v>
      </c>
      <c r="D29" s="4">
        <f>[2]справкаКуточнению!$D$24</f>
        <v>50000</v>
      </c>
      <c r="E29" s="4"/>
      <c r="F29" s="50"/>
    </row>
    <row r="30" spans="1:6">
      <c r="A30" s="5">
        <v>15</v>
      </c>
      <c r="B30" s="45" t="s">
        <v>45</v>
      </c>
      <c r="C30" s="4">
        <f t="shared" si="1"/>
        <v>223426.52</v>
      </c>
      <c r="D30" s="4"/>
      <c r="E30" s="4">
        <f>[2]справкаКуточнению!$E$41</f>
        <v>223426.52</v>
      </c>
      <c r="F30" s="50"/>
    </row>
    <row r="31" spans="1:6">
      <c r="A31" s="5">
        <v>16</v>
      </c>
      <c r="B31" s="45" t="s">
        <v>40</v>
      </c>
      <c r="C31" s="4">
        <f t="shared" si="1"/>
        <v>1017745</v>
      </c>
      <c r="D31" s="4">
        <f>D7</f>
        <v>867745</v>
      </c>
      <c r="E31" s="4">
        <f>[2]справкаКуточнению!$E$25</f>
        <v>150000</v>
      </c>
      <c r="F31" s="50"/>
    </row>
    <row r="32" spans="1:6">
      <c r="A32" s="5"/>
      <c r="B32" s="5" t="s">
        <v>7</v>
      </c>
      <c r="C32" s="4">
        <f>SUM(D32:E32)</f>
        <v>5154897.7799999844</v>
      </c>
      <c r="D32" s="4">
        <f>SUM(D16:D31)</f>
        <v>2646041.9999999851</v>
      </c>
      <c r="E32" s="4">
        <f>SUM(E16:E31)</f>
        <v>2508855.7799999998</v>
      </c>
      <c r="F32" s="50"/>
    </row>
    <row r="34" spans="3:3">
      <c r="C34" s="2"/>
    </row>
    <row r="35" spans="3:3">
      <c r="C35" s="2"/>
    </row>
  </sheetData>
  <mergeCells count="8">
    <mergeCell ref="D13:E13"/>
    <mergeCell ref="B1:F1"/>
    <mergeCell ref="A4:F4"/>
    <mergeCell ref="A5:A6"/>
    <mergeCell ref="B5:B6"/>
    <mergeCell ref="C5:C6"/>
    <mergeCell ref="D5:E5"/>
    <mergeCell ref="F5:F6"/>
  </mergeCells>
  <pageMargins left="0" right="0" top="0.74803149606299213" bottom="0.74803149606299213" header="0.31496062992125984" footer="0.31496062992125984"/>
  <pageSetup paperSize="9" orientation="landscape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РаспределениеДФ</vt:lpstr>
      <vt:lpstr>Межбюджетка</vt:lpstr>
      <vt:lpstr>СправкаКуточнению</vt:lpstr>
      <vt:lpstr>Лист1</vt:lpstr>
      <vt:lpstr>Межбюджетка!Область_печати</vt:lpstr>
      <vt:lpstr>РаспределениеДФ!Область_печати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2017-05-04T07:39:30Z</dcterms:modified>
</cp:coreProperties>
</file>