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5" windowWidth="15450" windowHeight="12390" firstSheet="2" activeTab="2"/>
  </bookViews>
  <sheets>
    <sheet name="Расч. дотации поселений =2901,9" sheetId="12" r:id="rId1"/>
    <sheet name="Расч. дотации поселений =2715,7" sheetId="13" r:id="rId2"/>
    <sheet name="Расч. дотации поселений " sheetId="16" r:id="rId3"/>
    <sheet name="Лист1" sheetId="15" r:id="rId4"/>
  </sheets>
  <definedNames>
    <definedName name="_xlnm.Print_Area" localSheetId="2">'Расч. дотации поселений '!$A$2:$S$45</definedName>
    <definedName name="_xlnm.Print_Area" localSheetId="1">'Расч. дотации поселений =2715,7'!$B$3:$S$38</definedName>
    <definedName name="_xlnm.Print_Area" localSheetId="0">'Расч. дотации поселений =2901,9'!$B$3:$S$37</definedName>
  </definedNames>
  <calcPr calcId="124519"/>
</workbook>
</file>

<file path=xl/calcChain.xml><?xml version="1.0" encoding="utf-8"?>
<calcChain xmlns="http://schemas.openxmlformats.org/spreadsheetml/2006/main">
  <c r="C40" i="16"/>
  <c r="K38"/>
  <c r="C38"/>
  <c r="S33"/>
  <c r="S32"/>
  <c r="S31"/>
  <c r="S30"/>
  <c r="S23"/>
  <c r="S21"/>
  <c r="S20"/>
  <c r="S19"/>
  <c r="R18"/>
  <c r="Q18"/>
  <c r="P18"/>
  <c r="O18"/>
  <c r="N18"/>
  <c r="M18"/>
  <c r="L18"/>
  <c r="K18"/>
  <c r="J18"/>
  <c r="I18"/>
  <c r="H18"/>
  <c r="G18"/>
  <c r="F18"/>
  <c r="E18"/>
  <c r="D18"/>
  <c r="C18"/>
  <c r="S16"/>
  <c r="S15"/>
  <c r="S14"/>
  <c r="S13"/>
  <c r="R12"/>
  <c r="Q12"/>
  <c r="Q22" s="1"/>
  <c r="P12"/>
  <c r="P22" s="1"/>
  <c r="O12"/>
  <c r="N12"/>
  <c r="M12"/>
  <c r="M22" s="1"/>
  <c r="L12"/>
  <c r="K12"/>
  <c r="J12"/>
  <c r="I12"/>
  <c r="I22" s="1"/>
  <c r="H12"/>
  <c r="H22" s="1"/>
  <c r="G12"/>
  <c r="F12"/>
  <c r="E12"/>
  <c r="E22" s="1"/>
  <c r="D12"/>
  <c r="D22" s="1"/>
  <c r="C12"/>
  <c r="S10"/>
  <c r="S9"/>
  <c r="S8"/>
  <c r="D42" i="13"/>
  <c r="S9"/>
  <c r="K37"/>
  <c r="C37"/>
  <c r="C39"/>
  <c r="S32"/>
  <c r="S30"/>
  <c r="S29"/>
  <c r="S31"/>
  <c r="S22"/>
  <c r="S20"/>
  <c r="S19"/>
  <c r="S21" s="1"/>
  <c r="S18"/>
  <c r="R17"/>
  <c r="Q17"/>
  <c r="P17"/>
  <c r="O17"/>
  <c r="N17"/>
  <c r="M17"/>
  <c r="L17"/>
  <c r="K17"/>
  <c r="J17"/>
  <c r="I17"/>
  <c r="H17"/>
  <c r="G17"/>
  <c r="F17"/>
  <c r="E17"/>
  <c r="D17"/>
  <c r="C17"/>
  <c r="S17"/>
  <c r="S15"/>
  <c r="S14"/>
  <c r="S13"/>
  <c r="S12"/>
  <c r="R11"/>
  <c r="R21"/>
  <c r="Q11"/>
  <c r="Q21"/>
  <c r="P11"/>
  <c r="P21"/>
  <c r="O11"/>
  <c r="O21"/>
  <c r="N11"/>
  <c r="N21"/>
  <c r="M11"/>
  <c r="M21"/>
  <c r="L11"/>
  <c r="L21"/>
  <c r="K11"/>
  <c r="K21"/>
  <c r="J11"/>
  <c r="J21"/>
  <c r="I11"/>
  <c r="I21"/>
  <c r="H11"/>
  <c r="H21"/>
  <c r="G11"/>
  <c r="G21"/>
  <c r="F11"/>
  <c r="F21"/>
  <c r="E11"/>
  <c r="E21"/>
  <c r="D11"/>
  <c r="D21"/>
  <c r="C11"/>
  <c r="S11"/>
  <c r="S8"/>
  <c r="S7"/>
  <c r="S18" i="12"/>
  <c r="K36"/>
  <c r="S31"/>
  <c r="S29"/>
  <c r="S28"/>
  <c r="S30"/>
  <c r="S21"/>
  <c r="R23"/>
  <c r="R25"/>
  <c r="S19"/>
  <c r="S17"/>
  <c r="R16"/>
  <c r="Q16"/>
  <c r="P16"/>
  <c r="O16"/>
  <c r="N16"/>
  <c r="M16"/>
  <c r="L16"/>
  <c r="K16"/>
  <c r="J16"/>
  <c r="I16"/>
  <c r="H16"/>
  <c r="G16"/>
  <c r="F16"/>
  <c r="E16"/>
  <c r="D16"/>
  <c r="C16"/>
  <c r="S14"/>
  <c r="S13"/>
  <c r="S12"/>
  <c r="S11"/>
  <c r="R10"/>
  <c r="Q10"/>
  <c r="Q20"/>
  <c r="Q22"/>
  <c r="P10"/>
  <c r="P20"/>
  <c r="P22"/>
  <c r="O10"/>
  <c r="O20"/>
  <c r="O22"/>
  <c r="N10"/>
  <c r="M10"/>
  <c r="M20"/>
  <c r="M22"/>
  <c r="L10"/>
  <c r="K10"/>
  <c r="J10"/>
  <c r="J20"/>
  <c r="J22"/>
  <c r="I10"/>
  <c r="I20"/>
  <c r="I22"/>
  <c r="H10"/>
  <c r="H20"/>
  <c r="H22"/>
  <c r="G10"/>
  <c r="F10"/>
  <c r="E10"/>
  <c r="D10"/>
  <c r="D20"/>
  <c r="D22"/>
  <c r="C10"/>
  <c r="S8"/>
  <c r="S7"/>
  <c r="R20"/>
  <c r="R22"/>
  <c r="N20"/>
  <c r="N22"/>
  <c r="L20"/>
  <c r="L22"/>
  <c r="K20"/>
  <c r="K22"/>
  <c r="G20"/>
  <c r="G22"/>
  <c r="F20"/>
  <c r="F22"/>
  <c r="E20"/>
  <c r="E22"/>
  <c r="S16"/>
  <c r="S10"/>
  <c r="C20"/>
  <c r="S20"/>
  <c r="S22"/>
  <c r="S23"/>
  <c r="S25"/>
  <c r="C22"/>
  <c r="P23"/>
  <c r="P25"/>
  <c r="P35"/>
  <c r="P36"/>
  <c r="J23"/>
  <c r="J25"/>
  <c r="J35"/>
  <c r="J36"/>
  <c r="J26"/>
  <c r="M23"/>
  <c r="M25"/>
  <c r="M35"/>
  <c r="M36"/>
  <c r="M26"/>
  <c r="K23"/>
  <c r="K25"/>
  <c r="K26"/>
  <c r="Q23"/>
  <c r="Q25"/>
  <c r="Q35"/>
  <c r="Q36"/>
  <c r="E23"/>
  <c r="E25"/>
  <c r="E35"/>
  <c r="E36"/>
  <c r="N23"/>
  <c r="N25"/>
  <c r="N35"/>
  <c r="N36"/>
  <c r="N26"/>
  <c r="I23"/>
  <c r="I25"/>
  <c r="I35"/>
  <c r="I36"/>
  <c r="L23"/>
  <c r="L25"/>
  <c r="L35"/>
  <c r="L36"/>
  <c r="L26"/>
  <c r="O23"/>
  <c r="O25"/>
  <c r="O35"/>
  <c r="O36"/>
  <c r="G23"/>
  <c r="G25"/>
  <c r="G35"/>
  <c r="H23"/>
  <c r="H25"/>
  <c r="H35"/>
  <c r="H36"/>
  <c r="C23"/>
  <c r="C25"/>
  <c r="C36"/>
  <c r="F23"/>
  <c r="F25"/>
  <c r="F35"/>
  <c r="F36"/>
  <c r="D23"/>
  <c r="D25"/>
  <c r="D35"/>
  <c r="D36"/>
  <c r="R35"/>
  <c r="R36"/>
  <c r="R26"/>
  <c r="C26"/>
  <c r="C38"/>
  <c r="Q38"/>
  <c r="Q41"/>
  <c r="Q26"/>
  <c r="P38"/>
  <c r="P41"/>
  <c r="P26"/>
  <c r="O26"/>
  <c r="O38"/>
  <c r="O41"/>
  <c r="I38"/>
  <c r="I41"/>
  <c r="I26"/>
  <c r="H26"/>
  <c r="H38"/>
  <c r="H41"/>
  <c r="G36"/>
  <c r="S35"/>
  <c r="F26"/>
  <c r="F38"/>
  <c r="F41"/>
  <c r="E38"/>
  <c r="E41"/>
  <c r="E26"/>
  <c r="D26"/>
  <c r="D38"/>
  <c r="D41"/>
  <c r="S36"/>
  <c r="G26"/>
  <c r="G38"/>
  <c r="G41"/>
  <c r="S38"/>
  <c r="M38"/>
  <c r="M41"/>
  <c r="K38"/>
  <c r="K41"/>
  <c r="J38"/>
  <c r="J41"/>
  <c r="L38"/>
  <c r="L41"/>
  <c r="N38"/>
  <c r="N41"/>
  <c r="R38"/>
  <c r="R41"/>
  <c r="J23" i="13"/>
  <c r="G23"/>
  <c r="K23"/>
  <c r="O23"/>
  <c r="F23"/>
  <c r="N23"/>
  <c r="R23"/>
  <c r="E23"/>
  <c r="I23"/>
  <c r="M23"/>
  <c r="Q23"/>
  <c r="D23"/>
  <c r="H23"/>
  <c r="L23"/>
  <c r="P23"/>
  <c r="C21"/>
  <c r="C23"/>
  <c r="L22" i="16" l="1"/>
  <c r="C22"/>
  <c r="R22"/>
  <c r="R24" s="1"/>
  <c r="O22"/>
  <c r="O24" s="1"/>
  <c r="N22"/>
  <c r="N24" s="1"/>
  <c r="K22"/>
  <c r="K24" s="1"/>
  <c r="J22"/>
  <c r="J24" s="1"/>
  <c r="G22"/>
  <c r="G24" s="1"/>
  <c r="S18"/>
  <c r="F22"/>
  <c r="F24" s="1"/>
  <c r="E24"/>
  <c r="I24"/>
  <c r="M24"/>
  <c r="Q24"/>
  <c r="D24"/>
  <c r="H24"/>
  <c r="L24"/>
  <c r="P24"/>
  <c r="C24"/>
  <c r="S12"/>
  <c r="C24" i="13"/>
  <c r="C26" s="1"/>
  <c r="O24"/>
  <c r="O26" s="1"/>
  <c r="O36" s="1"/>
  <c r="O37" s="1"/>
  <c r="G24"/>
  <c r="G26" s="1"/>
  <c r="G36" s="1"/>
  <c r="G37" s="1"/>
  <c r="I24"/>
  <c r="I26" s="1"/>
  <c r="I36" s="1"/>
  <c r="I37" s="1"/>
  <c r="F24"/>
  <c r="F26" s="1"/>
  <c r="R24"/>
  <c r="R26" s="1"/>
  <c r="R36" s="1"/>
  <c r="R37" s="1"/>
  <c r="E24"/>
  <c r="E26" s="1"/>
  <c r="E36" s="1"/>
  <c r="E37" s="1"/>
  <c r="D24"/>
  <c r="D26" s="1"/>
  <c r="D36" s="1"/>
  <c r="N24"/>
  <c r="N26" s="1"/>
  <c r="J24"/>
  <c r="J26" s="1"/>
  <c r="J36" s="1"/>
  <c r="J37" s="1"/>
  <c r="H24"/>
  <c r="H26" s="1"/>
  <c r="H36" s="1"/>
  <c r="H37" s="1"/>
  <c r="F36"/>
  <c r="F37" s="1"/>
  <c r="P24"/>
  <c r="P26" s="1"/>
  <c r="P36" s="1"/>
  <c r="P37" s="1"/>
  <c r="N36"/>
  <c r="N37" s="1"/>
  <c r="L24"/>
  <c r="L26" s="1"/>
  <c r="L36" s="1"/>
  <c r="L37" s="1"/>
  <c r="Q24"/>
  <c r="Q26" s="1"/>
  <c r="Q36" s="1"/>
  <c r="Q37" s="1"/>
  <c r="K24"/>
  <c r="K26" s="1"/>
  <c r="K27" s="1"/>
  <c r="S23"/>
  <c r="S24" s="1"/>
  <c r="S26" s="1"/>
  <c r="M24"/>
  <c r="M26" s="1"/>
  <c r="M36" s="1"/>
  <c r="M37" s="1"/>
  <c r="C27"/>
  <c r="S22" i="16" l="1"/>
  <c r="E25" s="1"/>
  <c r="E27" s="1"/>
  <c r="J27" i="13"/>
  <c r="R27"/>
  <c r="O27"/>
  <c r="O39"/>
  <c r="O42" s="1"/>
  <c r="M27"/>
  <c r="Q27"/>
  <c r="Q39"/>
  <c r="Q42" s="1"/>
  <c r="D37"/>
  <c r="S36"/>
  <c r="I39"/>
  <c r="I42" s="1"/>
  <c r="I27"/>
  <c r="H39"/>
  <c r="H42" s="1"/>
  <c r="H27"/>
  <c r="P39"/>
  <c r="P42" s="1"/>
  <c r="P27"/>
  <c r="L27"/>
  <c r="E39"/>
  <c r="E42" s="1"/>
  <c r="E27"/>
  <c r="F27"/>
  <c r="F39"/>
  <c r="F42" s="1"/>
  <c r="G27"/>
  <c r="G39"/>
  <c r="G42" s="1"/>
  <c r="N27"/>
  <c r="L25" i="16" l="1"/>
  <c r="L27" s="1"/>
  <c r="L37" s="1"/>
  <c r="L38" s="1"/>
  <c r="L28" s="1"/>
  <c r="Q25"/>
  <c r="Q27" s="1"/>
  <c r="Q37" s="1"/>
  <c r="Q38" s="1"/>
  <c r="Q40" s="1"/>
  <c r="Q43" s="1"/>
  <c r="I25"/>
  <c r="I27" s="1"/>
  <c r="I37" s="1"/>
  <c r="I38" s="1"/>
  <c r="I28" s="1"/>
  <c r="D25"/>
  <c r="D27" s="1"/>
  <c r="D37" s="1"/>
  <c r="D38" s="1"/>
  <c r="S24"/>
  <c r="S25" s="1"/>
  <c r="S27" s="1"/>
  <c r="R25"/>
  <c r="R27" s="1"/>
  <c r="R37" s="1"/>
  <c r="R38" s="1"/>
  <c r="R28" s="1"/>
  <c r="O25"/>
  <c r="O27" s="1"/>
  <c r="O37" s="1"/>
  <c r="O38" s="1"/>
  <c r="O28" s="1"/>
  <c r="E37"/>
  <c r="E38" s="1"/>
  <c r="E28" s="1"/>
  <c r="H25"/>
  <c r="H27" s="1"/>
  <c r="H37" s="1"/>
  <c r="H38" s="1"/>
  <c r="H28" s="1"/>
  <c r="N25"/>
  <c r="N27" s="1"/>
  <c r="N37" s="1"/>
  <c r="N38" s="1"/>
  <c r="N28" s="1"/>
  <c r="K25"/>
  <c r="K27" s="1"/>
  <c r="K28" s="1"/>
  <c r="J25"/>
  <c r="J27" s="1"/>
  <c r="J37" s="1"/>
  <c r="J38" s="1"/>
  <c r="J28" s="1"/>
  <c r="G25"/>
  <c r="G27" s="1"/>
  <c r="G37" s="1"/>
  <c r="G38" s="1"/>
  <c r="G28" s="1"/>
  <c r="F25"/>
  <c r="F27" s="1"/>
  <c r="F37" s="1"/>
  <c r="F38" s="1"/>
  <c r="F40" s="1"/>
  <c r="F43" s="1"/>
  <c r="C25"/>
  <c r="C27" s="1"/>
  <c r="C28" s="1"/>
  <c r="M25"/>
  <c r="M27" s="1"/>
  <c r="M37" s="1"/>
  <c r="M38" s="1"/>
  <c r="M28" s="1"/>
  <c r="P25"/>
  <c r="P27" s="1"/>
  <c r="P37" s="1"/>
  <c r="P38" s="1"/>
  <c r="P40" s="1"/>
  <c r="P43" s="1"/>
  <c r="S37" i="13"/>
  <c r="D27"/>
  <c r="D39"/>
  <c r="Q28" i="16" l="1"/>
  <c r="I40"/>
  <c r="I43" s="1"/>
  <c r="O40"/>
  <c r="O43" s="1"/>
  <c r="H40"/>
  <c r="H43" s="1"/>
  <c r="E40"/>
  <c r="E43" s="1"/>
  <c r="F28"/>
  <c r="P28"/>
  <c r="G40"/>
  <c r="G43" s="1"/>
  <c r="S37"/>
  <c r="D40"/>
  <c r="D43" s="1"/>
  <c r="D28"/>
  <c r="S38"/>
  <c r="S39" i="13"/>
  <c r="K39" s="1"/>
  <c r="K42" s="1"/>
  <c r="S40" i="16" l="1"/>
  <c r="N40" s="1"/>
  <c r="N43" s="1"/>
  <c r="N39" i="13"/>
  <c r="N42" s="1"/>
  <c r="J39"/>
  <c r="J42" s="1"/>
  <c r="M39"/>
  <c r="M42" s="1"/>
  <c r="L39"/>
  <c r="L42" s="1"/>
  <c r="R39"/>
  <c r="R42" s="1"/>
  <c r="K40" i="16" l="1"/>
  <c r="K43" s="1"/>
  <c r="M40"/>
  <c r="M43" s="1"/>
  <c r="J40"/>
  <c r="J43" s="1"/>
  <c r="R40"/>
  <c r="R43" s="1"/>
  <c r="L40"/>
  <c r="L43" s="1"/>
</calcChain>
</file>

<file path=xl/sharedStrings.xml><?xml version="1.0" encoding="utf-8"?>
<sst xmlns="http://schemas.openxmlformats.org/spreadsheetml/2006/main" count="168" uniqueCount="59">
  <si>
    <t xml:space="preserve">         НАИМЕНОВАНИЕ  ПОКАЗАТЕЛЕЙ            </t>
  </si>
  <si>
    <t>Березнцкое</t>
  </si>
  <si>
    <t>Бестужевское</t>
  </si>
  <si>
    <t>Дмитриевское</t>
  </si>
  <si>
    <t>Илезское</t>
  </si>
  <si>
    <t>Киземское</t>
  </si>
  <si>
    <t>Лихачевское</t>
  </si>
  <si>
    <t>Лойгинское</t>
  </si>
  <si>
    <t>Малодорское</t>
  </si>
  <si>
    <t>Октябрьское</t>
  </si>
  <si>
    <t>Орловское</t>
  </si>
  <si>
    <t>Плосское</t>
  </si>
  <si>
    <t>Синицкое</t>
  </si>
  <si>
    <t>Строевское</t>
  </si>
  <si>
    <t>Череновское</t>
  </si>
  <si>
    <t>Шангальское</t>
  </si>
  <si>
    <t xml:space="preserve"> ИТОГО </t>
  </si>
  <si>
    <t>норматив отчислений</t>
  </si>
  <si>
    <t>Среднедушевые налоговые доходы</t>
  </si>
  <si>
    <t>Индекс налогового потенциала</t>
  </si>
  <si>
    <t>Индекс бюджетных расходов</t>
  </si>
  <si>
    <t>Бюджетная обеспеченность</t>
  </si>
  <si>
    <t>Критерий выравнивания</t>
  </si>
  <si>
    <t>Распределение дотаций на выравнивание бюджетной обеспеченности муниципальных районов (городских округов) (по уровню бюджетной обеспеченности)</t>
  </si>
  <si>
    <t>Потребность в средствах для доведения бюджетной обеспеченности до критерия выравнивания</t>
  </si>
  <si>
    <t>Расчет дотаций на выравнивание бюджетной обеспеченности бюджеов поселений</t>
  </si>
  <si>
    <t>Ростовско-Минское</t>
  </si>
  <si>
    <t xml:space="preserve">Распределение части дотаций  бюджетов поселений на выравнивание, за счет средств субвенции областного бюджета </t>
  </si>
  <si>
    <t>Распределение части дотаций  бюджетов поселений на выравнивание, за счет средств районного бюджета</t>
  </si>
  <si>
    <t>проверка</t>
  </si>
  <si>
    <t>Бюджетная обеспеченность с учетом дотации</t>
  </si>
  <si>
    <t xml:space="preserve">ГОСПОШЛИНА </t>
  </si>
  <si>
    <t>Критерий выравнивания расчетной бюджетной обеспеченности бюджетов муниципальных образований поселений</t>
  </si>
  <si>
    <t>Среднее значение бюджетной обеспеченности 5 наименее обеспеченных муниципальных образований -поселений</t>
  </si>
  <si>
    <t>Среднее значение бюджетной обеспеченности 5 наиболее обеспеченных муниципальных образований -поселений</t>
  </si>
  <si>
    <t>Среднее значение бюджетной =(5 наим.обесп.+5 наиб.обесп.)/2</t>
  </si>
  <si>
    <t>Коэффициент индексации среднего значения бюджетной обеспеченности</t>
  </si>
  <si>
    <t>Критерий выравнивания (округл. среднее значение бюджетной обеспеченности *коэффициент индексации)</t>
  </si>
  <si>
    <t xml:space="preserve">НАЛОГОВЫЕ ДОХОДЫ: </t>
  </si>
  <si>
    <t>НАЛОГ НА ДОХОДЫ ФИЗИЧЕСКИХ ЛИЦ- контингент</t>
  </si>
  <si>
    <t>СП 2%; ГП 10%</t>
  </si>
  <si>
    <t>отчисления НДФЛ</t>
  </si>
  <si>
    <t>ДОХОДЫ ОТ УПЛАТЫ АКЦИЗОВ НА НЕФТЕПРОДУКТЫ</t>
  </si>
  <si>
    <t xml:space="preserve">ЕДИНЫЙ НАЛОГ на ВМЕНЕННЫЙ ДОХОД  </t>
  </si>
  <si>
    <t>НАЛОГ, ВЗИМАЕМЫЙ В СВЯЗИ С ПРИМЕНЕНИЕМ ПАТЕНТНОЙ СИСТЕМЫ НАЛОГООБЛОЖЕНИЯ</t>
  </si>
  <si>
    <t>ЕДИНЫЙ СЕЛЬСКО -ХОЗЯЙСТВЕННЫЙ НАЛОГ</t>
  </si>
  <si>
    <t>СП 30%; ГП 50%</t>
  </si>
  <si>
    <t>отчисления ЕСХН</t>
  </si>
  <si>
    <t>НАЛОГ НА ИМУЩЕСТВО ФИЗИЧЕСКИХ ЛИЦ</t>
  </si>
  <si>
    <t>ЗЕМЕЛЬНЫЙ НАЛОГ</t>
  </si>
  <si>
    <t>ИТОГО НАЛОГОВЫЕ  ДОХОДЫ</t>
  </si>
  <si>
    <t>Численность населения на 01.01.2015, чел</t>
  </si>
  <si>
    <t>Расчет  дотации поселений на выравнивание бюджетной обеспеченности за счет средств местного бюджета на 2017 год</t>
  </si>
  <si>
    <t>ФОТ (руб.)</t>
  </si>
  <si>
    <t>разногл.07.11</t>
  </si>
  <si>
    <t>разногл.09.11</t>
  </si>
  <si>
    <t>Расчет  дотации поселений на выравнивание бюджетной обеспеченности за счет средств местного бюджета на 2018 год</t>
  </si>
  <si>
    <t>Численность населения на 01.01.2017, чел</t>
  </si>
  <si>
    <t>Приложение №17 к решению сессии пятого созыва Собрания депутатов № 543 от 22 декабря 2017года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</si>
</sst>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#,##0.0"/>
    <numFmt numFmtId="165" formatCode="#,##0.000"/>
    <numFmt numFmtId="166" formatCode="_-* #,##0.0_р_._-;\-* #,##0.0_р_._-;_-* &quot;-&quot;??_р_._-;_-@_-"/>
    <numFmt numFmtId="167" formatCode="_-* #,##0_р_._-;\-* #,##0_р_._-;_-* &quot;-&quot;??_р_._-;_-@_-"/>
    <numFmt numFmtId="168" formatCode="0.0000"/>
    <numFmt numFmtId="169" formatCode="0.000"/>
    <numFmt numFmtId="170" formatCode="_-* #,##0.0_р_._-;\-* #,##0.0_р_._-;_-* &quot;-&quot;???_р_._-;_-@_-"/>
    <numFmt numFmtId="171" formatCode="_-* #,##0.0000_р_._-;\-* #,##0.0000_р_._-;_-* &quot;-&quot;??_р_._-;_-@_-"/>
    <numFmt numFmtId="172" formatCode="0.0000000"/>
    <numFmt numFmtId="173" formatCode="#,##0.0000000"/>
    <numFmt numFmtId="174" formatCode="#,##0.0_р_."/>
  </numFmts>
  <fonts count="37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4"/>
      <name val="Arial Cyr"/>
      <family val="2"/>
      <charset val="204"/>
    </font>
    <font>
      <sz val="6"/>
      <name val="Times New Roman Cyr"/>
      <family val="1"/>
      <charset val="204"/>
    </font>
    <font>
      <b/>
      <sz val="9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sz val="12"/>
      <name val="Times New Roman Cyr"/>
      <family val="1"/>
      <charset val="204"/>
    </font>
    <font>
      <b/>
      <sz val="11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6"/>
      <name val="Times New Roman Cyr"/>
      <family val="1"/>
      <charset val="204"/>
    </font>
    <font>
      <i/>
      <sz val="11"/>
      <name val="Arial Cyr"/>
      <family val="2"/>
      <charset val="204"/>
    </font>
    <font>
      <i/>
      <sz val="12"/>
      <name val="Arial Cyr"/>
      <family val="2"/>
      <charset val="204"/>
    </font>
    <font>
      <b/>
      <sz val="12"/>
      <color indexed="12"/>
      <name val="Arial Cyr"/>
      <family val="2"/>
      <charset val="204"/>
    </font>
    <font>
      <sz val="12"/>
      <name val="Arial Cyr"/>
      <family val="2"/>
      <charset val="204"/>
    </font>
    <font>
      <b/>
      <sz val="13"/>
      <name val="Arial Cyr"/>
      <family val="2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u/>
      <sz val="10"/>
      <name val="Cambria"/>
      <family val="1"/>
      <charset val="204"/>
    </font>
    <font>
      <b/>
      <sz val="8"/>
      <name val="Cambria"/>
      <family val="1"/>
      <charset val="204"/>
    </font>
    <font>
      <sz val="12"/>
      <name val="Cambria"/>
      <family val="1"/>
      <charset val="204"/>
    </font>
    <font>
      <sz val="10"/>
      <name val="Cambria"/>
      <family val="1"/>
      <charset val="204"/>
    </font>
    <font>
      <b/>
      <i/>
      <sz val="10"/>
      <name val="Cambria"/>
      <family val="1"/>
      <charset val="204"/>
    </font>
    <font>
      <sz val="10"/>
      <name val="Times New Roman"/>
      <family val="1"/>
      <charset val="204"/>
    </font>
    <font>
      <b/>
      <sz val="10"/>
      <name val="Cambria"/>
      <family val="1"/>
      <charset val="204"/>
    </font>
    <font>
      <b/>
      <sz val="12"/>
      <name val="Cambria"/>
      <family val="1"/>
      <charset val="204"/>
    </font>
    <font>
      <b/>
      <sz val="11"/>
      <name val="Times New Roman Cyr"/>
      <charset val="204"/>
    </font>
    <font>
      <b/>
      <sz val="11"/>
      <name val="Cambria"/>
      <family val="1"/>
      <charset val="204"/>
      <scheme val="major"/>
    </font>
    <font>
      <b/>
      <sz val="12"/>
      <color rgb="FFFF0000"/>
      <name val="Arial Cyr"/>
      <family val="2"/>
      <charset val="204"/>
    </font>
    <font>
      <sz val="11"/>
      <name val="Arial Cyr"/>
      <charset val="204"/>
    </font>
    <font>
      <b/>
      <sz val="12"/>
      <color theme="1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1" fontId="3" fillId="0" borderId="0" xfId="0" applyNumberFormat="1" applyFont="1" applyFill="1" applyAlignment="1" applyProtection="1">
      <protection locked="0"/>
    </xf>
    <xf numFmtId="1" fontId="4" fillId="0" borderId="0" xfId="0" applyNumberFormat="1" applyFont="1" applyFill="1" applyProtection="1">
      <protection locked="0"/>
    </xf>
    <xf numFmtId="1" fontId="3" fillId="0" borderId="0" xfId="0" applyNumberFormat="1" applyFont="1" applyFill="1" applyProtection="1">
      <protection locked="0"/>
    </xf>
    <xf numFmtId="1" fontId="5" fillId="0" borderId="0" xfId="0" applyNumberFormat="1" applyFont="1" applyFill="1" applyProtection="1">
      <protection locked="0"/>
    </xf>
    <xf numFmtId="14" fontId="4" fillId="0" borderId="0" xfId="0" applyNumberFormat="1" applyFont="1" applyFill="1" applyProtection="1">
      <protection locked="0"/>
    </xf>
    <xf numFmtId="1" fontId="4" fillId="0" borderId="0" xfId="0" applyNumberFormat="1" applyFont="1" applyProtection="1"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/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3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10" fillId="0" borderId="0" xfId="0" applyNumberFormat="1" applyFont="1" applyBorder="1" applyAlignment="1" applyProtection="1">
      <alignment horizontal="right" vertical="center"/>
      <protection locked="0"/>
    </xf>
    <xf numFmtId="1" fontId="10" fillId="0" borderId="0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right"/>
    </xf>
    <xf numFmtId="1" fontId="12" fillId="0" borderId="0" xfId="0" applyNumberFormat="1" applyFont="1" applyBorder="1" applyAlignment="1" applyProtection="1">
      <alignment horizontal="right" vertical="center"/>
      <protection locked="0"/>
    </xf>
    <xf numFmtId="1" fontId="13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/>
    <xf numFmtId="0" fontId="9" fillId="0" borderId="0" xfId="0" applyFont="1"/>
    <xf numFmtId="3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3" fontId="15" fillId="0" borderId="3" xfId="1" applyNumberFormat="1" applyFont="1" applyFill="1" applyBorder="1" applyAlignment="1" applyProtection="1">
      <alignment horizontal="center" vertical="center"/>
    </xf>
    <xf numFmtId="3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0" xfId="0" applyNumberFormat="1" applyFont="1" applyBorder="1" applyAlignment="1" applyProtection="1">
      <alignment vertical="center"/>
    </xf>
    <xf numFmtId="3" fontId="8" fillId="0" borderId="0" xfId="0" applyNumberFormat="1" applyFont="1" applyBorder="1" applyAlignment="1" applyProtection="1">
      <alignment vertical="center"/>
    </xf>
    <xf numFmtId="3" fontId="8" fillId="0" borderId="0" xfId="0" applyNumberFormat="1" applyFont="1"/>
    <xf numFmtId="3" fontId="0" fillId="0" borderId="0" xfId="0" applyNumberFormat="1"/>
    <xf numFmtId="1" fontId="8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17" fillId="0" borderId="3" xfId="1" applyNumberFormat="1" applyFont="1" applyFill="1" applyBorder="1" applyAlignment="1" applyProtection="1">
      <alignment horizontal="center" vertical="center"/>
    </xf>
    <xf numFmtId="164" fontId="17" fillId="2" borderId="4" xfId="1" applyNumberFormat="1" applyFont="1" applyFill="1" applyBorder="1" applyAlignment="1" applyProtection="1">
      <alignment horizontal="center" vertical="center"/>
    </xf>
    <xf numFmtId="1" fontId="16" fillId="0" borderId="0" xfId="0" applyNumberFormat="1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vertical="center"/>
    </xf>
    <xf numFmtId="0" fontId="8" fillId="0" borderId="0" xfId="0" applyFont="1"/>
    <xf numFmtId="165" fontId="17" fillId="0" borderId="3" xfId="1" applyNumberFormat="1" applyFont="1" applyFill="1" applyBorder="1" applyAlignment="1" applyProtection="1">
      <alignment horizontal="center" vertical="center"/>
    </xf>
    <xf numFmtId="165" fontId="17" fillId="2" borderId="4" xfId="1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/>
    </xf>
    <xf numFmtId="169" fontId="17" fillId="0" borderId="3" xfId="0" applyNumberFormat="1" applyFont="1" applyBorder="1" applyAlignment="1">
      <alignment horizontal="center" vertical="center"/>
    </xf>
    <xf numFmtId="169" fontId="17" fillId="2" borderId="4" xfId="0" applyNumberFormat="1" applyFont="1" applyFill="1" applyBorder="1" applyAlignment="1">
      <alignment horizontal="center" vertical="center"/>
    </xf>
    <xf numFmtId="0" fontId="17" fillId="0" borderId="0" xfId="0" applyFont="1"/>
    <xf numFmtId="164" fontId="11" fillId="0" borderId="3" xfId="0" applyNumberFormat="1" applyFont="1" applyFill="1" applyBorder="1" applyAlignment="1">
      <alignment horizontal="left" vertical="center"/>
    </xf>
    <xf numFmtId="164" fontId="17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0" fontId="18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167" fontId="19" fillId="0" borderId="0" xfId="2" applyNumberFormat="1" applyFont="1" applyFill="1"/>
    <xf numFmtId="0" fontId="19" fillId="0" borderId="0" xfId="0" applyFont="1"/>
    <xf numFmtId="0" fontId="21" fillId="0" borderId="3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10" fontId="17" fillId="0" borderId="0" xfId="1" applyNumberFormat="1" applyFont="1"/>
    <xf numFmtId="166" fontId="17" fillId="0" borderId="0" xfId="2" applyNumberFormat="1" applyFont="1"/>
    <xf numFmtId="0" fontId="20" fillId="0" borderId="3" xfId="0" applyFont="1" applyBorder="1" applyAlignment="1">
      <alignment horizontal="left" vertical="center" wrapText="1"/>
    </xf>
    <xf numFmtId="170" fontId="8" fillId="0" borderId="3" xfId="0" applyNumberFormat="1" applyFont="1" applyBorder="1" applyAlignment="1">
      <alignment horizontal="justify" vertical="center"/>
    </xf>
    <xf numFmtId="0" fontId="11" fillId="2" borderId="1" xfId="0" applyFont="1" applyFill="1" applyBorder="1" applyAlignment="1">
      <alignment horizontal="left" vertical="center" wrapText="1"/>
    </xf>
    <xf numFmtId="43" fontId="23" fillId="2" borderId="3" xfId="2" applyNumberFormat="1" applyFont="1" applyFill="1" applyBorder="1" applyAlignment="1">
      <alignment horizontal="justify" vertical="center" wrapText="1"/>
    </xf>
    <xf numFmtId="43" fontId="23" fillId="2" borderId="4" xfId="2" applyNumberFormat="1" applyFont="1" applyFill="1" applyBorder="1" applyAlignment="1">
      <alignment horizontal="center" vertical="center" wrapText="1"/>
    </xf>
    <xf numFmtId="171" fontId="22" fillId="0" borderId="0" xfId="2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4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164" fontId="11" fillId="4" borderId="5" xfId="0" applyNumberFormat="1" applyFont="1" applyFill="1" applyBorder="1" applyAlignment="1">
      <alignment horizontal="left" vertical="center" wrapText="1"/>
    </xf>
    <xf numFmtId="172" fontId="22" fillId="2" borderId="4" xfId="2" applyNumberFormat="1" applyFont="1" applyFill="1" applyBorder="1" applyAlignment="1">
      <alignment horizontal="center" vertical="center"/>
    </xf>
    <xf numFmtId="173" fontId="3" fillId="0" borderId="6" xfId="0" applyNumberFormat="1" applyFont="1" applyFill="1" applyBorder="1" applyAlignment="1">
      <alignment horizontal="center" vertical="center"/>
    </xf>
    <xf numFmtId="43" fontId="17" fillId="0" borderId="0" xfId="0" applyNumberFormat="1" applyFont="1"/>
    <xf numFmtId="0" fontId="0" fillId="0" borderId="0" xfId="0" applyFill="1"/>
    <xf numFmtId="0" fontId="3" fillId="0" borderId="3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 wrapText="1"/>
    </xf>
    <xf numFmtId="168" fontId="22" fillId="2" borderId="7" xfId="2" applyNumberFormat="1" applyFont="1" applyFill="1" applyBorder="1" applyAlignment="1">
      <alignment horizontal="center" vertical="center"/>
    </xf>
    <xf numFmtId="169" fontId="22" fillId="2" borderId="7" xfId="2" applyNumberFormat="1" applyFont="1" applyFill="1" applyBorder="1" applyAlignment="1">
      <alignment horizontal="center" vertical="center"/>
    </xf>
    <xf numFmtId="4" fontId="23" fillId="0" borderId="5" xfId="0" applyNumberFormat="1" applyFont="1" applyFill="1" applyBorder="1" applyAlignment="1">
      <alignment horizontal="left" vertical="center" wrapText="1"/>
    </xf>
    <xf numFmtId="174" fontId="24" fillId="5" borderId="3" xfId="0" applyNumberFormat="1" applyFont="1" applyFill="1" applyBorder="1" applyAlignment="1" applyProtection="1">
      <alignment horizontal="left" vertical="center" wrapText="1" indent="2"/>
      <protection locked="0"/>
    </xf>
    <xf numFmtId="174" fontId="25" fillId="5" borderId="3" xfId="0" applyNumberFormat="1" applyFont="1" applyFill="1" applyBorder="1" applyAlignment="1">
      <alignment horizontal="left" vertical="center" wrapText="1" indent="1"/>
    </xf>
    <xf numFmtId="0" fontId="25" fillId="5" borderId="3" xfId="0" applyFont="1" applyFill="1" applyBorder="1" applyAlignment="1">
      <alignment horizontal="left" vertical="center" wrapText="1" indent="1"/>
    </xf>
    <xf numFmtId="0" fontId="25" fillId="5" borderId="5" xfId="0" applyFont="1" applyFill="1" applyBorder="1" applyAlignment="1">
      <alignment horizontal="left" vertical="center" wrapText="1" indent="1"/>
    </xf>
    <xf numFmtId="3" fontId="26" fillId="5" borderId="3" xfId="0" applyNumberFormat="1" applyFont="1" applyFill="1" applyBorder="1" applyAlignment="1"/>
    <xf numFmtId="174" fontId="27" fillId="5" borderId="3" xfId="0" applyNumberFormat="1" applyFont="1" applyFill="1" applyBorder="1" applyAlignment="1" applyProtection="1">
      <alignment horizontal="left" vertical="center" wrapText="1"/>
      <protection locked="0"/>
    </xf>
    <xf numFmtId="164" fontId="27" fillId="5" borderId="3" xfId="0" applyNumberFormat="1" applyFont="1" applyFill="1" applyBorder="1" applyAlignment="1">
      <alignment horizontal="center" wrapText="1"/>
    </xf>
    <xf numFmtId="164" fontId="27" fillId="5" borderId="5" xfId="0" applyNumberFormat="1" applyFont="1" applyFill="1" applyBorder="1" applyAlignment="1">
      <alignment horizontal="center" wrapText="1"/>
    </xf>
    <xf numFmtId="164" fontId="26" fillId="5" borderId="3" xfId="0" applyNumberFormat="1" applyFont="1" applyFill="1" applyBorder="1" applyAlignment="1"/>
    <xf numFmtId="9" fontId="28" fillId="5" borderId="3" xfId="0" applyNumberFormat="1" applyFont="1" applyFill="1" applyBorder="1" applyAlignment="1" applyProtection="1">
      <alignment horizontal="left" vertical="center" wrapText="1" indent="1"/>
      <protection locked="0"/>
    </xf>
    <xf numFmtId="9" fontId="28" fillId="5" borderId="3" xfId="1" applyNumberFormat="1" applyFont="1" applyFill="1" applyBorder="1" applyAlignment="1" applyProtection="1">
      <alignment horizontal="center" vertical="center" wrapText="1"/>
      <protection locked="0"/>
    </xf>
    <xf numFmtId="9" fontId="28" fillId="5" borderId="5" xfId="1" applyNumberFormat="1" applyFont="1" applyFill="1" applyBorder="1" applyAlignment="1" applyProtection="1">
      <alignment horizontal="center" vertical="center" wrapText="1"/>
      <protection locked="0"/>
    </xf>
    <xf numFmtId="174" fontId="27" fillId="5" borderId="3" xfId="0" applyNumberFormat="1" applyFont="1" applyFill="1" applyBorder="1" applyAlignment="1" applyProtection="1">
      <alignment horizontal="left" vertical="center" wrapText="1" indent="1"/>
      <protection locked="0"/>
    </xf>
    <xf numFmtId="164" fontId="26" fillId="5" borderId="3" xfId="1" applyNumberFormat="1" applyFont="1" applyFill="1" applyBorder="1" applyAlignment="1" applyProtection="1">
      <alignment horizontal="center" wrapText="1"/>
      <protection locked="0"/>
    </xf>
    <xf numFmtId="164" fontId="26" fillId="5" borderId="5" xfId="1" applyNumberFormat="1" applyFont="1" applyFill="1" applyBorder="1" applyAlignment="1" applyProtection="1">
      <alignment horizontal="center" wrapText="1"/>
      <protection locked="0"/>
    </xf>
    <xf numFmtId="49" fontId="29" fillId="5" borderId="3" xfId="0" applyNumberFormat="1" applyFont="1" applyFill="1" applyBorder="1" applyAlignment="1" applyProtection="1">
      <alignment horizontal="left" wrapText="1"/>
      <protection locked="0"/>
    </xf>
    <xf numFmtId="174" fontId="27" fillId="5" borderId="3" xfId="0" applyNumberFormat="1" applyFont="1" applyFill="1" applyBorder="1" applyAlignment="1" applyProtection="1">
      <alignment horizontal="left" wrapText="1"/>
      <protection locked="0"/>
    </xf>
    <xf numFmtId="174" fontId="27" fillId="5" borderId="3" xfId="1" applyNumberFormat="1" applyFont="1" applyFill="1" applyBorder="1" applyAlignment="1" applyProtection="1">
      <alignment horizontal="center" wrapText="1"/>
      <protection locked="0"/>
    </xf>
    <xf numFmtId="174" fontId="27" fillId="5" borderId="3" xfId="0" applyNumberFormat="1" applyFont="1" applyFill="1" applyBorder="1" applyAlignment="1">
      <alignment horizontal="right"/>
    </xf>
    <xf numFmtId="174" fontId="27" fillId="5" borderId="3" xfId="0" applyNumberFormat="1" applyFont="1" applyFill="1" applyBorder="1" applyAlignment="1">
      <alignment horizontal="center"/>
    </xf>
    <xf numFmtId="174" fontId="27" fillId="5" borderId="5" xfId="0" applyNumberFormat="1" applyFont="1" applyFill="1" applyBorder="1" applyAlignment="1">
      <alignment horizontal="right"/>
    </xf>
    <xf numFmtId="174" fontId="26" fillId="5" borderId="3" xfId="1" applyNumberFormat="1" applyFont="1" applyFill="1" applyBorder="1" applyAlignment="1" applyProtection="1">
      <alignment horizontal="center" wrapText="1"/>
      <protection locked="0"/>
    </xf>
    <xf numFmtId="174" fontId="26" fillId="5" borderId="5" xfId="1" applyNumberFormat="1" applyFont="1" applyFill="1" applyBorder="1" applyAlignment="1" applyProtection="1">
      <alignment horizontal="center" wrapText="1"/>
      <protection locked="0"/>
    </xf>
    <xf numFmtId="164" fontId="26" fillId="5" borderId="3" xfId="0" applyNumberFormat="1" applyFont="1" applyFill="1" applyBorder="1" applyAlignment="1">
      <alignment horizontal="center" wrapText="1"/>
    </xf>
    <xf numFmtId="164" fontId="26" fillId="5" borderId="5" xfId="0" applyNumberFormat="1" applyFont="1" applyFill="1" applyBorder="1" applyAlignment="1">
      <alignment horizontal="center" wrapText="1"/>
    </xf>
    <xf numFmtId="164" fontId="26" fillId="5" borderId="3" xfId="0" applyNumberFormat="1" applyFont="1" applyFill="1" applyBorder="1" applyAlignment="1">
      <alignment horizontal="center" vertical="center"/>
    </xf>
    <xf numFmtId="164" fontId="26" fillId="5" borderId="5" xfId="0" applyNumberFormat="1" applyFont="1" applyFill="1" applyBorder="1" applyAlignment="1">
      <alignment horizontal="center" vertical="center"/>
    </xf>
    <xf numFmtId="174" fontId="27" fillId="5" borderId="8" xfId="0" applyNumberFormat="1" applyFont="1" applyFill="1" applyBorder="1" applyAlignment="1" applyProtection="1">
      <alignment horizontal="left" vertical="center" wrapText="1"/>
      <protection locked="0"/>
    </xf>
    <xf numFmtId="4" fontId="33" fillId="5" borderId="9" xfId="0" applyNumberFormat="1" applyFont="1" applyFill="1" applyBorder="1"/>
    <xf numFmtId="4" fontId="33" fillId="5" borderId="3" xfId="0" applyNumberFormat="1" applyFont="1" applyFill="1" applyBorder="1"/>
    <xf numFmtId="4" fontId="33" fillId="5" borderId="5" xfId="0" applyNumberFormat="1" applyFont="1" applyFill="1" applyBorder="1"/>
    <xf numFmtId="164" fontId="30" fillId="5" borderId="3" xfId="0" applyNumberFormat="1" applyFont="1" applyFill="1" applyBorder="1" applyAlignment="1" applyProtection="1">
      <alignment horizontal="left" vertical="center" wrapText="1" indent="2"/>
      <protection locked="0"/>
    </xf>
    <xf numFmtId="164" fontId="31" fillId="5" borderId="3" xfId="0" applyNumberFormat="1" applyFont="1" applyFill="1" applyBorder="1" applyAlignment="1">
      <alignment horizontal="center" vertical="center"/>
    </xf>
    <xf numFmtId="164" fontId="31" fillId="5" borderId="5" xfId="0" applyNumberFormat="1" applyFont="1" applyFill="1" applyBorder="1" applyAlignment="1">
      <alignment horizontal="center" vertical="center"/>
    </xf>
    <xf numFmtId="1" fontId="32" fillId="0" borderId="10" xfId="0" applyNumberFormat="1" applyFont="1" applyFill="1" applyBorder="1" applyAlignment="1" applyProtection="1">
      <alignment horizontal="center" vertical="center"/>
      <protection locked="0"/>
    </xf>
    <xf numFmtId="1" fontId="32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32" fillId="0" borderId="10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64" fontId="26" fillId="5" borderId="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3" xfId="1" applyNumberFormat="1" applyFont="1" applyFill="1" applyBorder="1" applyAlignment="1" applyProtection="1">
      <alignment horizontal="center" vertical="center"/>
    </xf>
    <xf numFmtId="165" fontId="17" fillId="2" borderId="3" xfId="1" applyNumberFormat="1" applyFont="1" applyFill="1" applyBorder="1" applyAlignment="1" applyProtection="1">
      <alignment horizontal="center" vertical="center"/>
    </xf>
    <xf numFmtId="169" fontId="17" fillId="2" borderId="3" xfId="0" applyNumberFormat="1" applyFont="1" applyFill="1" applyBorder="1" applyAlignment="1">
      <alignment horizontal="center" vertical="center"/>
    </xf>
    <xf numFmtId="49" fontId="29" fillId="5" borderId="3" xfId="0" applyNumberFormat="1" applyFont="1" applyFill="1" applyBorder="1" applyAlignment="1" applyProtection="1">
      <alignment horizontal="left" vertical="center" wrapText="1"/>
      <protection locked="0"/>
    </xf>
    <xf numFmtId="164" fontId="26" fillId="5" borderId="3" xfId="1" applyNumberFormat="1" applyFont="1" applyFill="1" applyBorder="1" applyAlignment="1" applyProtection="1">
      <alignment horizontal="center" vertical="center" wrapText="1"/>
      <protection locked="0"/>
    </xf>
    <xf numFmtId="3" fontId="26" fillId="5" borderId="3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" fontId="33" fillId="5" borderId="3" xfId="0" applyNumberFormat="1" applyFont="1" applyFill="1" applyBorder="1" applyAlignment="1"/>
    <xf numFmtId="1" fontId="10" fillId="0" borderId="0" xfId="0" applyNumberFormat="1" applyFont="1" applyBorder="1" applyAlignment="1" applyProtection="1">
      <alignment horizontal="right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/>
    <xf numFmtId="0" fontId="0" fillId="0" borderId="0" xfId="0" applyAlignment="1"/>
    <xf numFmtId="1" fontId="6" fillId="0" borderId="0" xfId="0" applyNumberFormat="1" applyFont="1" applyBorder="1" applyAlignment="1" applyProtection="1">
      <alignment horizontal="right"/>
      <protection locked="0"/>
    </xf>
    <xf numFmtId="164" fontId="26" fillId="6" borderId="3" xfId="0" applyNumberFormat="1" applyFont="1" applyFill="1" applyBorder="1" applyAlignment="1">
      <alignment horizontal="center"/>
    </xf>
    <xf numFmtId="164" fontId="26" fillId="5" borderId="3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" fontId="22" fillId="0" borderId="0" xfId="0" applyNumberFormat="1" applyFont="1" applyFill="1" applyAlignment="1" applyProtection="1">
      <alignment horizontal="center"/>
      <protection locked="0"/>
    </xf>
    <xf numFmtId="1" fontId="22" fillId="6" borderId="0" xfId="0" applyNumberFormat="1" applyFont="1" applyFill="1" applyAlignment="1" applyProtection="1">
      <alignment horizontal="center"/>
      <protection locked="0"/>
    </xf>
    <xf numFmtId="14" fontId="22" fillId="0" borderId="0" xfId="0" applyNumberFormat="1" applyFont="1" applyFill="1" applyAlignment="1" applyProtection="1">
      <alignment horizontal="center"/>
      <protection locked="0"/>
    </xf>
    <xf numFmtId="1" fontId="22" fillId="0" borderId="0" xfId="0" applyNumberFormat="1" applyFont="1" applyAlignment="1" applyProtection="1">
      <alignment horizontal="center"/>
      <protection locked="0"/>
    </xf>
    <xf numFmtId="3" fontId="31" fillId="6" borderId="5" xfId="0" applyNumberFormat="1" applyFont="1" applyFill="1" applyBorder="1" applyAlignment="1">
      <alignment horizontal="center"/>
    </xf>
    <xf numFmtId="164" fontId="31" fillId="6" borderId="3" xfId="0" applyNumberFormat="1" applyFont="1" applyFill="1" applyBorder="1" applyAlignment="1"/>
    <xf numFmtId="173" fontId="34" fillId="0" borderId="6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35" fillId="0" borderId="0" xfId="0" applyFont="1"/>
    <xf numFmtId="164" fontId="35" fillId="0" borderId="0" xfId="0" applyNumberFormat="1" applyFont="1"/>
    <xf numFmtId="0" fontId="35" fillId="0" borderId="0" xfId="0" applyFont="1" applyAlignment="1">
      <alignment horizontal="right"/>
    </xf>
    <xf numFmtId="164" fontId="26" fillId="0" borderId="3" xfId="0" applyNumberFormat="1" applyFont="1" applyFill="1" applyBorder="1" applyAlignment="1">
      <alignment horizontal="center"/>
    </xf>
    <xf numFmtId="3" fontId="31" fillId="0" borderId="5" xfId="0" applyNumberFormat="1" applyFont="1" applyFill="1" applyBorder="1" applyAlignment="1">
      <alignment horizontal="center"/>
    </xf>
    <xf numFmtId="164" fontId="31" fillId="0" borderId="3" xfId="0" applyNumberFormat="1" applyFont="1" applyFill="1" applyBorder="1" applyAlignment="1"/>
    <xf numFmtId="173" fontId="36" fillId="0" borderId="6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5" fillId="0" borderId="0" xfId="0" applyFont="1" applyAlignment="1">
      <alignment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2"/>
  <sheetViews>
    <sheetView zoomScale="75" zoomScaleNormal="75" workbookViewId="0">
      <pane xSplit="2" ySplit="5" topLeftCell="M6" activePane="bottomRight" state="frozen"/>
      <selection activeCell="B3" sqref="B3"/>
      <selection pane="topRight" activeCell="B3" sqref="B3"/>
      <selection pane="bottomLeft" activeCell="B3" sqref="B3"/>
      <selection pane="bottomRight" activeCell="M8" sqref="M8"/>
    </sheetView>
  </sheetViews>
  <sheetFormatPr defaultRowHeight="12.75"/>
  <cols>
    <col min="1" max="1" width="3.85546875" customWidth="1"/>
    <col min="2" max="2" width="51.5703125" customWidth="1"/>
    <col min="3" max="3" width="18.7109375" customWidth="1"/>
    <col min="4" max="4" width="16.5703125" customWidth="1"/>
    <col min="5" max="5" width="16.7109375" customWidth="1"/>
    <col min="6" max="6" width="16.42578125" customWidth="1"/>
    <col min="7" max="7" width="16.85546875" customWidth="1"/>
    <col min="8" max="8" width="16.5703125" customWidth="1"/>
    <col min="9" max="9" width="15.85546875" customWidth="1"/>
    <col min="10" max="10" width="14.7109375" customWidth="1"/>
    <col min="11" max="11" width="16.140625" customWidth="1"/>
    <col min="12" max="12" width="13.7109375" customWidth="1"/>
    <col min="13" max="13" width="15" customWidth="1"/>
    <col min="14" max="14" width="16.42578125" customWidth="1"/>
    <col min="15" max="15" width="15.85546875" customWidth="1"/>
    <col min="16" max="16" width="16.28515625" customWidth="1"/>
    <col min="17" max="17" width="15.7109375" customWidth="1"/>
    <col min="18" max="18" width="16.85546875" customWidth="1"/>
    <col min="19" max="19" width="18.140625" customWidth="1"/>
    <col min="20" max="20" width="21.42578125" customWidth="1"/>
    <col min="21" max="21" width="16.5703125" customWidth="1"/>
    <col min="22" max="22" width="8.42578125" customWidth="1"/>
  </cols>
  <sheetData>
    <row r="1" spans="1:33">
      <c r="S1" s="1"/>
    </row>
    <row r="2" spans="1:33" ht="27.75" customHeight="1">
      <c r="J2" s="2"/>
      <c r="S2" s="1"/>
    </row>
    <row r="3" spans="1:33" ht="47.25" customHeight="1">
      <c r="B3" s="147" t="s">
        <v>52</v>
      </c>
      <c r="C3" s="148"/>
      <c r="D3" s="5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6"/>
      <c r="S3" s="7"/>
      <c r="T3" s="8"/>
      <c r="U3" s="8"/>
      <c r="V3" s="8"/>
    </row>
    <row r="4" spans="1:33" ht="18">
      <c r="B4" s="3"/>
      <c r="C4" s="4"/>
      <c r="D4" s="5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  <c r="Q4" s="4"/>
      <c r="R4" s="6"/>
      <c r="S4" s="7"/>
      <c r="T4" s="8"/>
      <c r="U4" s="8"/>
      <c r="V4" s="8"/>
    </row>
    <row r="5" spans="1:33" ht="33.75" customHeight="1" thickBot="1">
      <c r="B5" s="111" t="s">
        <v>0</v>
      </c>
      <c r="C5" s="109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7</v>
      </c>
      <c r="J5" s="109" t="s">
        <v>8</v>
      </c>
      <c r="K5" s="109" t="s">
        <v>9</v>
      </c>
      <c r="L5" s="109" t="s">
        <v>10</v>
      </c>
      <c r="M5" s="109" t="s">
        <v>11</v>
      </c>
      <c r="N5" s="109" t="s">
        <v>26</v>
      </c>
      <c r="O5" s="109" t="s">
        <v>12</v>
      </c>
      <c r="P5" s="109" t="s">
        <v>13</v>
      </c>
      <c r="Q5" s="109" t="s">
        <v>14</v>
      </c>
      <c r="R5" s="109" t="s">
        <v>15</v>
      </c>
      <c r="S5" s="110" t="s">
        <v>16</v>
      </c>
      <c r="T5" s="9"/>
      <c r="U5" s="9"/>
      <c r="V5" s="9"/>
      <c r="W5" s="10"/>
      <c r="X5" s="10"/>
      <c r="Y5" s="10"/>
      <c r="Z5" s="10"/>
    </row>
    <row r="6" spans="1:33" ht="6.75" customHeight="1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9"/>
      <c r="U6" s="9"/>
      <c r="V6" s="9"/>
      <c r="W6" s="10"/>
      <c r="X6" s="10"/>
      <c r="Y6" s="10"/>
      <c r="Z6" s="10"/>
    </row>
    <row r="7" spans="1:33" ht="33.75" customHeight="1">
      <c r="B7" s="75" t="s">
        <v>38</v>
      </c>
      <c r="C7" s="76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8"/>
      <c r="S7" s="79">
        <f>SUM(C7:R7)</f>
        <v>0</v>
      </c>
      <c r="T7" s="14"/>
      <c r="U7" s="15"/>
      <c r="V7" s="9"/>
      <c r="W7" s="10"/>
      <c r="X7" s="10"/>
      <c r="Y7" s="10"/>
      <c r="Z7" s="10"/>
    </row>
    <row r="8" spans="1:33" ht="22.5" customHeight="1">
      <c r="B8" s="80" t="s">
        <v>39</v>
      </c>
      <c r="C8" s="81">
        <v>90901782</v>
      </c>
      <c r="D8" s="81">
        <v>6061332</v>
      </c>
      <c r="E8" s="81">
        <v>2849183</v>
      </c>
      <c r="F8" s="81">
        <v>7273150</v>
      </c>
      <c r="G8" s="81">
        <v>32298296</v>
      </c>
      <c r="H8" s="81">
        <v>3025923</v>
      </c>
      <c r="I8" s="81">
        <v>10306700</v>
      </c>
      <c r="J8" s="81">
        <v>12352082</v>
      </c>
      <c r="K8" s="81">
        <v>141728584</v>
      </c>
      <c r="L8" s="81">
        <v>1901210</v>
      </c>
      <c r="M8" s="81">
        <v>3744078</v>
      </c>
      <c r="N8" s="81">
        <v>16214740</v>
      </c>
      <c r="O8" s="81">
        <v>5341489</v>
      </c>
      <c r="P8" s="81">
        <v>5210089</v>
      </c>
      <c r="Q8" s="81">
        <v>2608896</v>
      </c>
      <c r="R8" s="82">
        <v>66043001</v>
      </c>
      <c r="S8" s="83">
        <f>SUM(C8:R8)</f>
        <v>407860535</v>
      </c>
      <c r="T8" s="15"/>
      <c r="U8" s="15"/>
      <c r="V8" s="9"/>
      <c r="W8" s="10"/>
      <c r="X8" s="10"/>
      <c r="Y8" s="10"/>
      <c r="Z8" s="10"/>
    </row>
    <row r="9" spans="1:33" ht="30" customHeight="1">
      <c r="B9" s="84" t="s">
        <v>17</v>
      </c>
      <c r="C9" s="85">
        <v>0.02</v>
      </c>
      <c r="D9" s="85">
        <v>0.02</v>
      </c>
      <c r="E9" s="85">
        <v>0.02</v>
      </c>
      <c r="F9" s="85">
        <v>0.02</v>
      </c>
      <c r="G9" s="85">
        <v>0.02</v>
      </c>
      <c r="H9" s="85">
        <v>0.02</v>
      </c>
      <c r="I9" s="85">
        <v>0.02</v>
      </c>
      <c r="J9" s="85">
        <v>0.02</v>
      </c>
      <c r="K9" s="85">
        <v>0.1</v>
      </c>
      <c r="L9" s="85">
        <v>0.02</v>
      </c>
      <c r="M9" s="85">
        <v>0.02</v>
      </c>
      <c r="N9" s="85">
        <v>0.02</v>
      </c>
      <c r="O9" s="85">
        <v>0.02</v>
      </c>
      <c r="P9" s="85">
        <v>0.02</v>
      </c>
      <c r="Q9" s="85">
        <v>0.02</v>
      </c>
      <c r="R9" s="86">
        <v>0.02</v>
      </c>
      <c r="S9" s="85" t="s">
        <v>40</v>
      </c>
      <c r="T9" s="15"/>
      <c r="U9" s="15"/>
      <c r="V9" s="9"/>
      <c r="W9" s="10"/>
      <c r="X9" s="10"/>
      <c r="Y9" s="10"/>
      <c r="Z9" s="10"/>
    </row>
    <row r="10" spans="1:33" ht="38.25" customHeight="1">
      <c r="A10" s="69"/>
      <c r="B10" s="87" t="s">
        <v>41</v>
      </c>
      <c r="C10" s="88">
        <f>ROUND(C8*C9,0)</f>
        <v>1818036</v>
      </c>
      <c r="D10" s="88">
        <f t="shared" ref="D10:R10" si="0">ROUND(D8*D9,0)</f>
        <v>121227</v>
      </c>
      <c r="E10" s="88">
        <f t="shared" si="0"/>
        <v>56984</v>
      </c>
      <c r="F10" s="88">
        <f t="shared" si="0"/>
        <v>145463</v>
      </c>
      <c r="G10" s="88">
        <f t="shared" si="0"/>
        <v>645966</v>
      </c>
      <c r="H10" s="88">
        <f t="shared" si="0"/>
        <v>60518</v>
      </c>
      <c r="I10" s="88">
        <f t="shared" si="0"/>
        <v>206134</v>
      </c>
      <c r="J10" s="88">
        <f t="shared" si="0"/>
        <v>247042</v>
      </c>
      <c r="K10" s="88">
        <f t="shared" si="0"/>
        <v>14172858</v>
      </c>
      <c r="L10" s="88">
        <f t="shared" si="0"/>
        <v>38024</v>
      </c>
      <c r="M10" s="88">
        <f t="shared" si="0"/>
        <v>74882</v>
      </c>
      <c r="N10" s="88">
        <f t="shared" si="0"/>
        <v>324295</v>
      </c>
      <c r="O10" s="88">
        <f t="shared" si="0"/>
        <v>106830</v>
      </c>
      <c r="P10" s="88">
        <f t="shared" si="0"/>
        <v>104202</v>
      </c>
      <c r="Q10" s="88">
        <f t="shared" si="0"/>
        <v>52178</v>
      </c>
      <c r="R10" s="89">
        <f t="shared" si="0"/>
        <v>1320860</v>
      </c>
      <c r="S10" s="83">
        <f>SUM(C10:R10)</f>
        <v>19495499</v>
      </c>
      <c r="T10" s="15"/>
      <c r="U10" s="15"/>
      <c r="V10" s="9"/>
      <c r="W10" s="10"/>
      <c r="X10" s="10"/>
      <c r="Y10" s="10"/>
      <c r="Z10" s="10"/>
    </row>
    <row r="11" spans="1:33" ht="27" customHeight="1">
      <c r="B11" s="80" t="s">
        <v>42</v>
      </c>
      <c r="C11" s="88"/>
      <c r="D11" s="88"/>
      <c r="E11" s="88"/>
      <c r="F11" s="88"/>
      <c r="G11" s="88"/>
      <c r="H11" s="88"/>
      <c r="I11" s="88"/>
      <c r="J11" s="88"/>
      <c r="K11" s="88">
        <v>3896378</v>
      </c>
      <c r="L11" s="88"/>
      <c r="M11" s="88"/>
      <c r="N11" s="88"/>
      <c r="O11" s="88"/>
      <c r="P11" s="88"/>
      <c r="Q11" s="88"/>
      <c r="R11" s="89"/>
      <c r="S11" s="83">
        <f>SUM(C11:R11)</f>
        <v>3896378</v>
      </c>
      <c r="T11" s="15"/>
      <c r="U11" s="15"/>
      <c r="V11" s="9"/>
      <c r="W11" s="10"/>
      <c r="X11" s="10"/>
      <c r="Y11" s="10"/>
      <c r="Z11" s="10"/>
    </row>
    <row r="12" spans="1:33" ht="27" customHeight="1">
      <c r="B12" s="90" t="s">
        <v>43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9"/>
      <c r="S12" s="79">
        <f>SUM(C12:R12)</f>
        <v>0</v>
      </c>
      <c r="T12" s="15"/>
      <c r="U12" s="15"/>
      <c r="V12" s="9"/>
      <c r="W12" s="10"/>
      <c r="X12" s="10"/>
      <c r="Y12" s="10"/>
      <c r="Z12" s="10"/>
    </row>
    <row r="13" spans="1:33" ht="36.75" customHeight="1">
      <c r="B13" s="90" t="s">
        <v>44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79">
        <f>SUM(C13:R13)</f>
        <v>0</v>
      </c>
      <c r="T13" s="15"/>
      <c r="U13" s="15"/>
      <c r="V13" s="9"/>
      <c r="W13" s="10"/>
      <c r="X13" s="10"/>
      <c r="Y13" s="10"/>
      <c r="Z13" s="10"/>
    </row>
    <row r="14" spans="1:33" ht="32.25" customHeight="1">
      <c r="B14" s="91" t="s">
        <v>45</v>
      </c>
      <c r="C14" s="92">
        <v>477.7</v>
      </c>
      <c r="D14" s="93">
        <v>0</v>
      </c>
      <c r="E14" s="92">
        <v>12965.5</v>
      </c>
      <c r="F14" s="93">
        <v>273</v>
      </c>
      <c r="G14" s="93">
        <v>180494</v>
      </c>
      <c r="H14" s="93">
        <v>0</v>
      </c>
      <c r="I14" s="94">
        <v>0</v>
      </c>
      <c r="J14" s="94">
        <v>0</v>
      </c>
      <c r="K14" s="92">
        <v>119351.2</v>
      </c>
      <c r="L14" s="93">
        <v>3207.3</v>
      </c>
      <c r="M14" s="93">
        <v>0</v>
      </c>
      <c r="N14" s="93">
        <v>6209.8</v>
      </c>
      <c r="O14" s="93">
        <v>0</v>
      </c>
      <c r="P14" s="93">
        <v>0</v>
      </c>
      <c r="Q14" s="93">
        <v>0</v>
      </c>
      <c r="R14" s="95">
        <v>26340.5</v>
      </c>
      <c r="S14" s="83">
        <f>SUM(C14:R14)</f>
        <v>349319</v>
      </c>
      <c r="T14" s="14"/>
      <c r="U14" s="14"/>
      <c r="V14" s="16"/>
      <c r="W14" s="17"/>
      <c r="X14" s="17"/>
      <c r="Y14" s="17"/>
      <c r="Z14" s="17"/>
      <c r="AA14" s="1"/>
      <c r="AB14" s="1"/>
      <c r="AC14" s="1"/>
      <c r="AD14" s="1"/>
      <c r="AE14" s="1"/>
      <c r="AF14" s="1"/>
      <c r="AG14" s="1"/>
    </row>
    <row r="15" spans="1:33" ht="32.25" customHeight="1">
      <c r="B15" s="84" t="s">
        <v>17</v>
      </c>
      <c r="C15" s="85">
        <v>0.3</v>
      </c>
      <c r="D15" s="85">
        <v>0.3</v>
      </c>
      <c r="E15" s="85">
        <v>0.3</v>
      </c>
      <c r="F15" s="85">
        <v>0.3</v>
      </c>
      <c r="G15" s="85">
        <v>0.3</v>
      </c>
      <c r="H15" s="85">
        <v>0.3</v>
      </c>
      <c r="I15" s="85">
        <v>0.3</v>
      </c>
      <c r="J15" s="85">
        <v>0.3</v>
      </c>
      <c r="K15" s="85">
        <v>0.5</v>
      </c>
      <c r="L15" s="85">
        <v>0.3</v>
      </c>
      <c r="M15" s="85">
        <v>0.3</v>
      </c>
      <c r="N15" s="85">
        <v>0.3</v>
      </c>
      <c r="O15" s="85">
        <v>0.3</v>
      </c>
      <c r="P15" s="85">
        <v>0.3</v>
      </c>
      <c r="Q15" s="85">
        <v>0.3</v>
      </c>
      <c r="R15" s="86">
        <v>0.3</v>
      </c>
      <c r="S15" s="85" t="s">
        <v>46</v>
      </c>
      <c r="T15" s="14"/>
      <c r="U15" s="14"/>
      <c r="V15" s="16"/>
      <c r="W15" s="17"/>
      <c r="X15" s="17"/>
      <c r="Y15" s="17"/>
      <c r="Z15" s="17"/>
      <c r="AA15" s="1"/>
      <c r="AB15" s="1"/>
      <c r="AC15" s="1"/>
      <c r="AD15" s="1"/>
      <c r="AE15" s="1"/>
      <c r="AF15" s="1"/>
      <c r="AG15" s="1"/>
    </row>
    <row r="16" spans="1:33" ht="32.25" customHeight="1">
      <c r="B16" s="87" t="s">
        <v>47</v>
      </c>
      <c r="C16" s="96">
        <f t="shared" ref="C16:Q16" si="1">ROUND(C14*C15,0)</f>
        <v>143</v>
      </c>
      <c r="D16" s="96">
        <f t="shared" si="1"/>
        <v>0</v>
      </c>
      <c r="E16" s="96">
        <f t="shared" si="1"/>
        <v>3890</v>
      </c>
      <c r="F16" s="96">
        <f t="shared" si="1"/>
        <v>82</v>
      </c>
      <c r="G16" s="96">
        <f t="shared" si="1"/>
        <v>54148</v>
      </c>
      <c r="H16" s="96">
        <f t="shared" si="1"/>
        <v>0</v>
      </c>
      <c r="I16" s="96">
        <f t="shared" si="1"/>
        <v>0</v>
      </c>
      <c r="J16" s="96">
        <f t="shared" si="1"/>
        <v>0</v>
      </c>
      <c r="K16" s="96">
        <f t="shared" si="1"/>
        <v>59676</v>
      </c>
      <c r="L16" s="96">
        <f t="shared" si="1"/>
        <v>962</v>
      </c>
      <c r="M16" s="96">
        <f t="shared" si="1"/>
        <v>0</v>
      </c>
      <c r="N16" s="96">
        <f t="shared" si="1"/>
        <v>1863</v>
      </c>
      <c r="O16" s="96">
        <f>ROUND(O14*O15,0)</f>
        <v>0</v>
      </c>
      <c r="P16" s="96">
        <f>ROUND(P14*P15,0)</f>
        <v>0</v>
      </c>
      <c r="Q16" s="96">
        <f t="shared" si="1"/>
        <v>0</v>
      </c>
      <c r="R16" s="97">
        <f>ROUND(R14*R15,0)</f>
        <v>7902</v>
      </c>
      <c r="S16" s="83">
        <f>SUM(C16:R16)</f>
        <v>128666</v>
      </c>
      <c r="T16" s="14"/>
      <c r="U16" s="14"/>
      <c r="V16" s="16"/>
      <c r="W16" s="17"/>
      <c r="X16" s="17"/>
      <c r="Y16" s="17"/>
      <c r="Z16" s="17"/>
      <c r="AA16" s="1"/>
      <c r="AB16" s="1"/>
      <c r="AC16" s="1"/>
      <c r="AD16" s="1"/>
      <c r="AE16" s="1"/>
      <c r="AF16" s="1"/>
      <c r="AG16" s="1"/>
    </row>
    <row r="17" spans="2:33" ht="32.25" customHeight="1">
      <c r="B17" s="80" t="s">
        <v>48</v>
      </c>
      <c r="C17" s="98">
        <v>153000</v>
      </c>
      <c r="D17" s="98">
        <v>99000</v>
      </c>
      <c r="E17" s="98">
        <v>58000</v>
      </c>
      <c r="F17" s="98">
        <v>18000</v>
      </c>
      <c r="G17" s="98">
        <v>282000</v>
      </c>
      <c r="H17" s="98">
        <v>10000</v>
      </c>
      <c r="I17" s="98">
        <v>110000</v>
      </c>
      <c r="J17" s="98">
        <v>68000</v>
      </c>
      <c r="K17" s="98">
        <v>2989000</v>
      </c>
      <c r="L17" s="98">
        <v>77000</v>
      </c>
      <c r="M17" s="98">
        <v>54000</v>
      </c>
      <c r="N17" s="98">
        <v>113000</v>
      </c>
      <c r="O17" s="98">
        <v>17000</v>
      </c>
      <c r="P17" s="98">
        <v>28000</v>
      </c>
      <c r="Q17" s="98">
        <v>21000</v>
      </c>
      <c r="R17" s="99">
        <v>777000</v>
      </c>
      <c r="S17" s="83">
        <f>SUM(C17:R17)</f>
        <v>4874000</v>
      </c>
      <c r="T17" s="14"/>
      <c r="U17" s="14"/>
      <c r="V17" s="16"/>
      <c r="W17" s="17"/>
      <c r="X17" s="17"/>
      <c r="Y17" s="17"/>
      <c r="Z17" s="17"/>
      <c r="AA17" s="1"/>
      <c r="AB17" s="1"/>
      <c r="AC17" s="1"/>
      <c r="AD17" s="1"/>
      <c r="AE17" s="1"/>
      <c r="AF17" s="1"/>
      <c r="AG17" s="1"/>
    </row>
    <row r="18" spans="2:33" ht="30" customHeight="1">
      <c r="B18" s="80" t="s">
        <v>49</v>
      </c>
      <c r="C18" s="100">
        <v>1567900</v>
      </c>
      <c r="D18" s="100">
        <v>435000</v>
      </c>
      <c r="E18" s="100">
        <v>584000</v>
      </c>
      <c r="F18" s="100">
        <v>204500</v>
      </c>
      <c r="G18" s="100">
        <v>872500</v>
      </c>
      <c r="H18" s="100">
        <v>148000</v>
      </c>
      <c r="I18" s="100">
        <v>39000</v>
      </c>
      <c r="J18" s="100">
        <v>967400</v>
      </c>
      <c r="K18" s="100">
        <v>12139000</v>
      </c>
      <c r="L18" s="100">
        <v>406000</v>
      </c>
      <c r="M18" s="100">
        <v>354000</v>
      </c>
      <c r="N18" s="100">
        <v>1384000</v>
      </c>
      <c r="O18" s="100">
        <v>107000</v>
      </c>
      <c r="P18" s="100">
        <v>679000</v>
      </c>
      <c r="Q18" s="100">
        <v>153500</v>
      </c>
      <c r="R18" s="101">
        <v>4812000</v>
      </c>
      <c r="S18" s="83">
        <f>SUM(C18:R18)</f>
        <v>24852800</v>
      </c>
      <c r="T18" s="14"/>
      <c r="U18" s="14"/>
      <c r="V18" s="16"/>
      <c r="W18" s="17"/>
      <c r="X18" s="17"/>
      <c r="Y18" s="17"/>
      <c r="Z18" s="17"/>
      <c r="AA18" s="1"/>
      <c r="AB18" s="1"/>
      <c r="AC18" s="1"/>
      <c r="AD18" s="1"/>
      <c r="AE18" s="1"/>
      <c r="AF18" s="1"/>
      <c r="AG18" s="1"/>
    </row>
    <row r="19" spans="2:33" ht="25.5" customHeight="1">
      <c r="B19" s="102" t="s">
        <v>31</v>
      </c>
      <c r="C19" s="103">
        <v>7722</v>
      </c>
      <c r="D19" s="104">
        <v>10677</v>
      </c>
      <c r="E19" s="104">
        <v>8085</v>
      </c>
      <c r="F19" s="104">
        <v>7178</v>
      </c>
      <c r="G19" s="104">
        <v>24208</v>
      </c>
      <c r="H19" s="104">
        <v>4594</v>
      </c>
      <c r="I19" s="104">
        <v>7837</v>
      </c>
      <c r="J19" s="104">
        <v>8856</v>
      </c>
      <c r="K19" s="104"/>
      <c r="L19" s="104">
        <v>6880</v>
      </c>
      <c r="M19" s="104">
        <v>2606</v>
      </c>
      <c r="N19" s="104">
        <v>12400</v>
      </c>
      <c r="O19" s="104">
        <v>1149</v>
      </c>
      <c r="P19" s="104">
        <v>7466</v>
      </c>
      <c r="Q19" s="104">
        <v>2180</v>
      </c>
      <c r="R19" s="105">
        <v>29340</v>
      </c>
      <c r="S19" s="83">
        <f>SUM(C19:R19)</f>
        <v>141178</v>
      </c>
      <c r="T19" s="14"/>
      <c r="U19" s="14"/>
      <c r="V19" s="9"/>
      <c r="W19" s="10"/>
      <c r="X19" s="10"/>
      <c r="Y19" s="10"/>
      <c r="Z19" s="10"/>
    </row>
    <row r="20" spans="2:33" s="21" customFormat="1" ht="25.5" customHeight="1">
      <c r="B20" s="106" t="s">
        <v>50</v>
      </c>
      <c r="C20" s="107">
        <f>C10+C11+C16+C17+C18+C19+C12+C13</f>
        <v>3546801</v>
      </c>
      <c r="D20" s="107">
        <f t="shared" ref="D20:R20" si="2">D10+D11+D16+D17+D18+D19+D12+D13</f>
        <v>665904</v>
      </c>
      <c r="E20" s="107">
        <f t="shared" si="2"/>
        <v>710959</v>
      </c>
      <c r="F20" s="107">
        <f t="shared" si="2"/>
        <v>375223</v>
      </c>
      <c r="G20" s="107">
        <f t="shared" si="2"/>
        <v>1878822</v>
      </c>
      <c r="H20" s="107">
        <f t="shared" si="2"/>
        <v>223112</v>
      </c>
      <c r="I20" s="107">
        <f t="shared" si="2"/>
        <v>362971</v>
      </c>
      <c r="J20" s="107">
        <f t="shared" si="2"/>
        <v>1291298</v>
      </c>
      <c r="K20" s="107">
        <f t="shared" si="2"/>
        <v>33256912</v>
      </c>
      <c r="L20" s="107">
        <f t="shared" si="2"/>
        <v>528866</v>
      </c>
      <c r="M20" s="107">
        <f t="shared" si="2"/>
        <v>485488</v>
      </c>
      <c r="N20" s="107">
        <f t="shared" si="2"/>
        <v>1835558</v>
      </c>
      <c r="O20" s="107">
        <f t="shared" si="2"/>
        <v>231979</v>
      </c>
      <c r="P20" s="107">
        <f t="shared" si="2"/>
        <v>818668</v>
      </c>
      <c r="Q20" s="107">
        <f t="shared" si="2"/>
        <v>228858</v>
      </c>
      <c r="R20" s="108">
        <f t="shared" si="2"/>
        <v>6947102</v>
      </c>
      <c r="S20" s="107">
        <f>S10+S11+S16+S17+S18+S19+S12+S13</f>
        <v>53388521</v>
      </c>
      <c r="T20" s="18"/>
      <c r="U20" s="18"/>
      <c r="V20" s="19"/>
      <c r="W20" s="20"/>
      <c r="X20" s="20"/>
      <c r="Y20" s="20"/>
      <c r="Z20" s="20"/>
    </row>
    <row r="21" spans="2:33" s="28" customFormat="1" ht="30.75" customHeight="1">
      <c r="B21" s="22" t="s">
        <v>51</v>
      </c>
      <c r="C21" s="23">
        <v>1413</v>
      </c>
      <c r="D21" s="23">
        <v>926</v>
      </c>
      <c r="E21" s="23">
        <v>593</v>
      </c>
      <c r="F21" s="23">
        <v>846</v>
      </c>
      <c r="G21" s="23">
        <v>2528</v>
      </c>
      <c r="H21" s="23">
        <v>521</v>
      </c>
      <c r="I21" s="23">
        <v>975</v>
      </c>
      <c r="J21" s="23">
        <v>883</v>
      </c>
      <c r="K21" s="23">
        <v>10519</v>
      </c>
      <c r="L21" s="23">
        <v>317</v>
      </c>
      <c r="M21" s="23">
        <v>495</v>
      </c>
      <c r="N21" s="23">
        <v>1256</v>
      </c>
      <c r="O21" s="23">
        <v>448</v>
      </c>
      <c r="P21" s="23">
        <v>974</v>
      </c>
      <c r="Q21" s="23">
        <v>435</v>
      </c>
      <c r="R21" s="23">
        <v>4159</v>
      </c>
      <c r="S21" s="24">
        <f>SUM(C21:R21)</f>
        <v>27288</v>
      </c>
      <c r="T21" s="25"/>
      <c r="U21" s="25"/>
      <c r="V21" s="26"/>
      <c r="W21" s="27"/>
      <c r="X21" s="27"/>
      <c r="Y21" s="27"/>
    </row>
    <row r="22" spans="2:33" ht="24" customHeight="1">
      <c r="B22" s="29" t="s">
        <v>18</v>
      </c>
      <c r="C22" s="30">
        <f t="shared" ref="C22:S22" si="3">C20/C21</f>
        <v>2510.1210191082801</v>
      </c>
      <c r="D22" s="30">
        <f t="shared" si="3"/>
        <v>719.11879049676031</v>
      </c>
      <c r="E22" s="30">
        <f t="shared" si="3"/>
        <v>1198.919055649241</v>
      </c>
      <c r="F22" s="30">
        <f t="shared" si="3"/>
        <v>443.52600472813236</v>
      </c>
      <c r="G22" s="30">
        <f t="shared" si="3"/>
        <v>743.20490506329111</v>
      </c>
      <c r="H22" s="30">
        <f t="shared" si="3"/>
        <v>428.23800383877159</v>
      </c>
      <c r="I22" s="30">
        <f t="shared" si="3"/>
        <v>372.27794871794873</v>
      </c>
      <c r="J22" s="30">
        <f t="shared" si="3"/>
        <v>1462.3986409966026</v>
      </c>
      <c r="K22" s="30">
        <f t="shared" si="3"/>
        <v>3161.6039547485502</v>
      </c>
      <c r="L22" s="30">
        <f t="shared" si="3"/>
        <v>1668.3470031545742</v>
      </c>
      <c r="M22" s="30">
        <f t="shared" si="3"/>
        <v>980.78383838383843</v>
      </c>
      <c r="N22" s="30">
        <f t="shared" si="3"/>
        <v>1461.4315286624203</v>
      </c>
      <c r="O22" s="30">
        <f t="shared" si="3"/>
        <v>517.81026785714289</v>
      </c>
      <c r="P22" s="30">
        <f t="shared" si="3"/>
        <v>840.52156057494869</v>
      </c>
      <c r="Q22" s="30">
        <f t="shared" si="3"/>
        <v>526.11034482758623</v>
      </c>
      <c r="R22" s="30">
        <f t="shared" si="3"/>
        <v>1670.3779754748737</v>
      </c>
      <c r="S22" s="31">
        <f t="shared" si="3"/>
        <v>1956.4834725886838</v>
      </c>
      <c r="T22" s="32"/>
      <c r="U22" s="32"/>
      <c r="V22" s="33"/>
      <c r="W22" s="34"/>
      <c r="X22" s="34"/>
      <c r="Y22" s="34"/>
    </row>
    <row r="23" spans="2:33" ht="24" customHeight="1">
      <c r="B23" s="29" t="s">
        <v>19</v>
      </c>
      <c r="C23" s="35">
        <f>(C20/C21)/(S20/S21)</f>
        <v>1.2829758361245247</v>
      </c>
      <c r="D23" s="35">
        <f>(D20/D21)/(S20/S21)</f>
        <v>0.36755679287455056</v>
      </c>
      <c r="E23" s="35">
        <f>(E20/E21)/(S20/S21)</f>
        <v>0.61279283594607326</v>
      </c>
      <c r="F23" s="35">
        <f>(F20/F21)/(S20/S21)</f>
        <v>0.22669550289698559</v>
      </c>
      <c r="G23" s="35">
        <f>(G20/G21)/(S20/S21)</f>
        <v>0.37986771443560102</v>
      </c>
      <c r="H23" s="35">
        <f>(H20/H21)/(S20/S21)</f>
        <v>0.2188814829456017</v>
      </c>
      <c r="I23" s="35">
        <f>(I20/I21)/(S20/S21)</f>
        <v>0.19027911757689231</v>
      </c>
      <c r="J23" s="35">
        <f>(J20/J21)/(S20/S21)</f>
        <v>0.74746281350470989</v>
      </c>
      <c r="K23" s="35">
        <f>(K20/K21)/(S20/S21)</f>
        <v>1.6159625159344353</v>
      </c>
      <c r="L23" s="35">
        <f>(L20/L21)/(S20/S21)</f>
        <v>0.85272736853081244</v>
      </c>
      <c r="M23" s="35">
        <f>(M20/M21)/(S20/S21)</f>
        <v>0.5012993220362516</v>
      </c>
      <c r="N23" s="35">
        <f>(N20/N21)/(S20/S21)</f>
        <v>0.74696850197704712</v>
      </c>
      <c r="O23" s="35">
        <f>(O20/O21)/(S20/S21)</f>
        <v>0.26466375776331608</v>
      </c>
      <c r="P23" s="35">
        <f>(P20/P21)/(S20/S21)</f>
        <v>0.42960831121298898</v>
      </c>
      <c r="Q23" s="35">
        <f>(Q20/Q21)/(S20/S21)</f>
        <v>0.26890610229969047</v>
      </c>
      <c r="R23" s="35">
        <f>(R20/R21)/(S20/S21)</f>
        <v>0.85376544135317689</v>
      </c>
      <c r="S23" s="36">
        <f>S22/$S$22</f>
        <v>1</v>
      </c>
      <c r="T23" s="32"/>
      <c r="U23" s="32"/>
      <c r="V23" s="33"/>
      <c r="W23" s="34"/>
      <c r="X23" s="34"/>
      <c r="Y23" s="34"/>
    </row>
    <row r="24" spans="2:33" ht="24" customHeight="1">
      <c r="B24" s="37" t="s">
        <v>20</v>
      </c>
      <c r="C24" s="38">
        <v>0.97699999999999998</v>
      </c>
      <c r="D24" s="38">
        <v>0.996</v>
      </c>
      <c r="E24" s="38">
        <v>0.99399999999999999</v>
      </c>
      <c r="F24" s="38">
        <v>0.99099999999999999</v>
      </c>
      <c r="G24" s="38">
        <v>0.98399999999999999</v>
      </c>
      <c r="H24" s="38">
        <v>1.0009999999999999</v>
      </c>
      <c r="I24" s="38">
        <v>0.98</v>
      </c>
      <c r="J24" s="38">
        <v>1.0029999999999999</v>
      </c>
      <c r="K24" s="38">
        <v>1.079</v>
      </c>
      <c r="L24" s="38">
        <v>1.0129999999999999</v>
      </c>
      <c r="M24" s="38">
        <v>0.998</v>
      </c>
      <c r="N24" s="38">
        <v>1.006</v>
      </c>
      <c r="O24" s="38">
        <v>1.002</v>
      </c>
      <c r="P24" s="38">
        <v>0.97699999999999998</v>
      </c>
      <c r="Q24" s="38">
        <v>0.996</v>
      </c>
      <c r="R24" s="38">
        <v>0.99399999999999999</v>
      </c>
      <c r="S24" s="39">
        <v>1</v>
      </c>
      <c r="T24" s="40"/>
      <c r="U24" s="40"/>
      <c r="V24" s="34"/>
      <c r="W24" s="34"/>
      <c r="X24" s="34"/>
      <c r="Y24" s="34"/>
    </row>
    <row r="25" spans="2:33" s="44" customFormat="1" ht="24" customHeight="1">
      <c r="B25" s="41" t="s">
        <v>21</v>
      </c>
      <c r="C25" s="63">
        <f t="shared" ref="C25:S25" si="4">C23/C24</f>
        <v>1.313178952021008</v>
      </c>
      <c r="D25" s="63">
        <f t="shared" si="4"/>
        <v>0.36903292457284192</v>
      </c>
      <c r="E25" s="63">
        <f t="shared" si="4"/>
        <v>0.61649178666606963</v>
      </c>
      <c r="F25" s="63">
        <f t="shared" si="4"/>
        <v>0.22875429152067164</v>
      </c>
      <c r="G25" s="63">
        <f t="shared" si="4"/>
        <v>0.38604442523943194</v>
      </c>
      <c r="H25" s="63">
        <f t="shared" si="4"/>
        <v>0.21866282012547625</v>
      </c>
      <c r="I25" s="63">
        <f t="shared" si="4"/>
        <v>0.19416236487437991</v>
      </c>
      <c r="J25" s="63">
        <f t="shared" si="4"/>
        <v>0.74522713210838476</v>
      </c>
      <c r="K25" s="63">
        <f t="shared" si="4"/>
        <v>1.4976483002172709</v>
      </c>
      <c r="L25" s="63">
        <f t="shared" si="4"/>
        <v>0.84178417426536278</v>
      </c>
      <c r="M25" s="63">
        <f t="shared" si="4"/>
        <v>0.50230392989604367</v>
      </c>
      <c r="N25" s="63">
        <f t="shared" si="4"/>
        <v>0.74251342144835697</v>
      </c>
      <c r="O25" s="63">
        <f t="shared" si="4"/>
        <v>0.26413548678973658</v>
      </c>
      <c r="P25" s="63">
        <f t="shared" si="4"/>
        <v>0.4397219152640624</v>
      </c>
      <c r="Q25" s="63">
        <f t="shared" si="4"/>
        <v>0.26998604648563301</v>
      </c>
      <c r="R25" s="63">
        <f t="shared" si="4"/>
        <v>0.85891895508367899</v>
      </c>
      <c r="S25" s="63">
        <f t="shared" si="4"/>
        <v>1</v>
      </c>
      <c r="T25" s="42"/>
      <c r="U25" s="42"/>
      <c r="V25" s="43"/>
      <c r="W25" s="43"/>
      <c r="X25" s="43"/>
      <c r="Y25" s="43"/>
    </row>
    <row r="26" spans="2:33" s="44" customFormat="1" ht="28.9" customHeight="1">
      <c r="B26" s="65" t="s">
        <v>30</v>
      </c>
      <c r="C26" s="67">
        <f t="shared" ref="C26:R26" si="5">(C36/C21)/($S$20/$S$21)/C24+C25</f>
        <v>1.313178952021008</v>
      </c>
      <c r="D26" s="67">
        <f t="shared" si="5"/>
        <v>1</v>
      </c>
      <c r="E26" s="67">
        <f t="shared" si="5"/>
        <v>1</v>
      </c>
      <c r="F26" s="67">
        <f t="shared" si="5"/>
        <v>1</v>
      </c>
      <c r="G26" s="67">
        <f t="shared" si="5"/>
        <v>1</v>
      </c>
      <c r="H26" s="67">
        <f t="shared" si="5"/>
        <v>1.0000000000000002</v>
      </c>
      <c r="I26" s="67">
        <f t="shared" si="5"/>
        <v>1</v>
      </c>
      <c r="J26" s="67">
        <f t="shared" si="5"/>
        <v>1</v>
      </c>
      <c r="K26" s="67">
        <f t="shared" si="5"/>
        <v>1.4976483002172709</v>
      </c>
      <c r="L26" s="67">
        <f t="shared" si="5"/>
        <v>1</v>
      </c>
      <c r="M26" s="67">
        <f t="shared" si="5"/>
        <v>1</v>
      </c>
      <c r="N26" s="67">
        <f t="shared" si="5"/>
        <v>1</v>
      </c>
      <c r="O26" s="67">
        <f t="shared" si="5"/>
        <v>1</v>
      </c>
      <c r="P26" s="67">
        <f t="shared" si="5"/>
        <v>1</v>
      </c>
      <c r="Q26" s="67">
        <f t="shared" si="5"/>
        <v>1.0000000000000002</v>
      </c>
      <c r="R26" s="67">
        <f t="shared" si="5"/>
        <v>1</v>
      </c>
      <c r="S26" s="64"/>
      <c r="T26" s="42"/>
      <c r="U26" s="42"/>
      <c r="V26" s="43"/>
      <c r="W26" s="43"/>
      <c r="X26" s="43"/>
      <c r="Y26" s="43"/>
    </row>
    <row r="27" spans="2:33" ht="24" customHeight="1">
      <c r="B27" s="149" t="s">
        <v>32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1"/>
      <c r="S27" s="73">
        <v>1</v>
      </c>
      <c r="T27" s="48"/>
      <c r="U27" s="49"/>
    </row>
    <row r="28" spans="2:33" ht="53.25" hidden="1" customHeight="1">
      <c r="B28" s="71" t="s">
        <v>33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3">
        <f>(Q28+P28+O28+I28+H28)/5</f>
        <v>0</v>
      </c>
      <c r="T28" s="48"/>
      <c r="U28" s="49"/>
    </row>
    <row r="29" spans="2:33" ht="54" hidden="1" customHeight="1">
      <c r="B29" s="71" t="s">
        <v>34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3">
        <f>(R29+N29+K29+J29+C29)/5</f>
        <v>0</v>
      </c>
      <c r="T29" s="48"/>
      <c r="U29" s="49"/>
    </row>
    <row r="30" spans="2:33" ht="35.25" hidden="1" customHeight="1">
      <c r="B30" s="71" t="s">
        <v>35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3">
        <f>(S28+S29)/2</f>
        <v>0</v>
      </c>
      <c r="T30" s="48"/>
      <c r="U30" s="49"/>
    </row>
    <row r="31" spans="2:33" ht="42.75" hidden="1" customHeight="1">
      <c r="B31" s="71" t="s">
        <v>36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2">
        <f>1/0.939</f>
        <v>1.0649627263045793</v>
      </c>
      <c r="T31" s="48"/>
      <c r="U31" s="49"/>
    </row>
    <row r="32" spans="2:33" ht="57" hidden="1" customHeight="1">
      <c r="B32" s="74" t="s">
        <v>37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2">
        <v>1</v>
      </c>
      <c r="T32" s="48"/>
      <c r="U32" s="49"/>
    </row>
    <row r="33" spans="2:27" ht="24" customHeight="1">
      <c r="B33" s="45" t="s">
        <v>23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7"/>
      <c r="T33" s="48"/>
      <c r="U33" s="49"/>
    </row>
    <row r="34" spans="2:27" ht="24" customHeight="1">
      <c r="B34" s="50" t="s">
        <v>22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66">
        <v>1</v>
      </c>
      <c r="T34" s="52"/>
      <c r="U34" s="53"/>
      <c r="V34" s="34"/>
      <c r="W34" s="34"/>
      <c r="X34" s="34"/>
      <c r="Y34" s="34"/>
      <c r="Z34" s="34"/>
      <c r="AA34" s="34"/>
    </row>
    <row r="35" spans="2:27" ht="39" customHeight="1">
      <c r="B35" s="54" t="s">
        <v>24</v>
      </c>
      <c r="C35" s="55"/>
      <c r="D35" s="55">
        <f t="shared" ref="D35:I35" si="6">($S$20/$S$21)*($S$34-D25)*D24*D21</f>
        <v>1138552.8808346526</v>
      </c>
      <c r="E35" s="55">
        <f t="shared" si="6"/>
        <v>442274.53104961908</v>
      </c>
      <c r="F35" s="55">
        <f t="shared" si="6"/>
        <v>1265065.3526497362</v>
      </c>
      <c r="G35" s="55">
        <f t="shared" si="6"/>
        <v>2988032.3752049254</v>
      </c>
      <c r="H35" s="55">
        <f t="shared" si="6"/>
        <v>797235.21710792289</v>
      </c>
      <c r="I35" s="55">
        <f t="shared" si="6"/>
        <v>1506448.9580584874</v>
      </c>
      <c r="J35" s="55">
        <f>($S$20/$S$21)*($S$34-J25)*J24*J21</f>
        <v>441459.63101469504</v>
      </c>
      <c r="K35" s="55"/>
      <c r="L35" s="55">
        <f t="shared" ref="L35:R35" si="7">($S$20/$S$21)*($S$34-L25)*L24*L21</f>
        <v>99401.929201150633</v>
      </c>
      <c r="M35" s="55">
        <f t="shared" si="7"/>
        <v>481034.40029353573</v>
      </c>
      <c r="N35" s="55">
        <f t="shared" si="7"/>
        <v>636529.30102081539</v>
      </c>
      <c r="O35" s="55">
        <f t="shared" si="7"/>
        <v>646278.60491116985</v>
      </c>
      <c r="P35" s="55">
        <f t="shared" si="7"/>
        <v>1043117.7595484463</v>
      </c>
      <c r="Q35" s="55">
        <f t="shared" si="7"/>
        <v>618808.02933377319</v>
      </c>
      <c r="R35" s="55">
        <f t="shared" si="7"/>
        <v>1141090.6739213574</v>
      </c>
      <c r="S35" s="58">
        <f>SUM(C35:R35)</f>
        <v>13245329.644150289</v>
      </c>
      <c r="T35" s="68"/>
      <c r="U35" s="40"/>
      <c r="V35" s="34"/>
      <c r="W35" s="34"/>
      <c r="X35" s="34"/>
      <c r="Y35" s="34"/>
      <c r="Z35" s="34"/>
      <c r="AA35" s="34"/>
    </row>
    <row r="36" spans="2:27" ht="66" customHeight="1">
      <c r="B36" s="56" t="s">
        <v>25</v>
      </c>
      <c r="C36" s="57">
        <f t="shared" ref="C36:R36" si="8">C35</f>
        <v>0</v>
      </c>
      <c r="D36" s="57">
        <f t="shared" si="8"/>
        <v>1138552.8808346526</v>
      </c>
      <c r="E36" s="57">
        <f t="shared" si="8"/>
        <v>442274.53104961908</v>
      </c>
      <c r="F36" s="57">
        <f t="shared" si="8"/>
        <v>1265065.3526497362</v>
      </c>
      <c r="G36" s="57">
        <f t="shared" si="8"/>
        <v>2988032.3752049254</v>
      </c>
      <c r="H36" s="57">
        <f t="shared" si="8"/>
        <v>797235.21710792289</v>
      </c>
      <c r="I36" s="57">
        <f t="shared" si="8"/>
        <v>1506448.9580584874</v>
      </c>
      <c r="J36" s="57">
        <f t="shared" si="8"/>
        <v>441459.63101469504</v>
      </c>
      <c r="K36" s="57">
        <f t="shared" si="8"/>
        <v>0</v>
      </c>
      <c r="L36" s="57">
        <f t="shared" si="8"/>
        <v>99401.929201150633</v>
      </c>
      <c r="M36" s="57">
        <f t="shared" si="8"/>
        <v>481034.40029353573</v>
      </c>
      <c r="N36" s="57">
        <f t="shared" si="8"/>
        <v>636529.30102081539</v>
      </c>
      <c r="O36" s="57">
        <f t="shared" si="8"/>
        <v>646278.60491116985</v>
      </c>
      <c r="P36" s="57">
        <f t="shared" si="8"/>
        <v>1043117.7595484463</v>
      </c>
      <c r="Q36" s="57">
        <f t="shared" si="8"/>
        <v>618808.02933377319</v>
      </c>
      <c r="R36" s="57">
        <f t="shared" si="8"/>
        <v>1141090.6739213574</v>
      </c>
      <c r="S36" s="58">
        <f>SUM(C36:R36)</f>
        <v>13245329.644150289</v>
      </c>
      <c r="T36" s="49"/>
      <c r="U36" s="59"/>
    </row>
    <row r="37" spans="2:27" ht="84" hidden="1" customHeight="1">
      <c r="B37" s="60" t="s">
        <v>27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>
        <v>0</v>
      </c>
    </row>
    <row r="38" spans="2:27" ht="47.25">
      <c r="B38" s="60" t="s">
        <v>28</v>
      </c>
      <c r="C38" s="61">
        <f t="shared" ref="C38:I38" si="9">C36-C37</f>
        <v>0</v>
      </c>
      <c r="D38" s="61">
        <f t="shared" si="9"/>
        <v>1138552.8808346526</v>
      </c>
      <c r="E38" s="61">
        <f t="shared" si="9"/>
        <v>442274.53104961908</v>
      </c>
      <c r="F38" s="61">
        <f t="shared" si="9"/>
        <v>1265065.3526497362</v>
      </c>
      <c r="G38" s="61">
        <f t="shared" si="9"/>
        <v>2988032.3752049254</v>
      </c>
      <c r="H38" s="61">
        <f t="shared" si="9"/>
        <v>797235.21710792289</v>
      </c>
      <c r="I38" s="61">
        <f t="shared" si="9"/>
        <v>1506448.9580584874</v>
      </c>
      <c r="J38" s="61">
        <f t="shared" ref="J38:R38" si="10">J36/$S$36*$S$38</f>
        <v>441459.63101469504</v>
      </c>
      <c r="K38" s="61">
        <f t="shared" si="10"/>
        <v>0</v>
      </c>
      <c r="L38" s="61">
        <f t="shared" si="10"/>
        <v>99401.929201150633</v>
      </c>
      <c r="M38" s="61">
        <f t="shared" si="10"/>
        <v>481034.40029353573</v>
      </c>
      <c r="N38" s="61">
        <f t="shared" si="10"/>
        <v>636529.30102081539</v>
      </c>
      <c r="O38" s="61">
        <f>O36-O37</f>
        <v>646278.60491116985</v>
      </c>
      <c r="P38" s="61">
        <f>P36-P37</f>
        <v>1043117.7595484463</v>
      </c>
      <c r="Q38" s="61">
        <f>Q36-Q37</f>
        <v>618808.02933377319</v>
      </c>
      <c r="R38" s="61">
        <f t="shared" si="10"/>
        <v>1141090.6739213574</v>
      </c>
      <c r="S38" s="61">
        <f>S36-S37</f>
        <v>13245329.644150289</v>
      </c>
    </row>
    <row r="41" spans="2:27">
      <c r="B41" t="s">
        <v>29</v>
      </c>
      <c r="D41" s="44">
        <f t="shared" ref="D41:R41" si="11">D37+D38-D36</f>
        <v>0</v>
      </c>
      <c r="E41" s="44">
        <f t="shared" si="11"/>
        <v>0</v>
      </c>
      <c r="F41" s="44">
        <f t="shared" si="11"/>
        <v>0</v>
      </c>
      <c r="G41" s="44">
        <f t="shared" si="11"/>
        <v>0</v>
      </c>
      <c r="H41" s="44">
        <f t="shared" si="11"/>
        <v>0</v>
      </c>
      <c r="I41" s="44">
        <f t="shared" si="11"/>
        <v>0</v>
      </c>
      <c r="J41" s="44">
        <f t="shared" si="11"/>
        <v>0</v>
      </c>
      <c r="K41" s="44">
        <f t="shared" si="11"/>
        <v>0</v>
      </c>
      <c r="L41" s="44">
        <f t="shared" si="11"/>
        <v>0</v>
      </c>
      <c r="M41" s="44">
        <f t="shared" si="11"/>
        <v>0</v>
      </c>
      <c r="N41" s="44">
        <f t="shared" si="11"/>
        <v>0</v>
      </c>
      <c r="O41" s="44">
        <f t="shared" si="11"/>
        <v>0</v>
      </c>
      <c r="P41" s="44">
        <f t="shared" si="11"/>
        <v>0</v>
      </c>
      <c r="Q41" s="44">
        <f t="shared" si="11"/>
        <v>0</v>
      </c>
      <c r="R41" s="44">
        <f t="shared" si="11"/>
        <v>0</v>
      </c>
      <c r="S41" s="44"/>
    </row>
    <row r="42" spans="2:27">
      <c r="D42" s="44"/>
    </row>
  </sheetData>
  <mergeCells count="2">
    <mergeCell ref="B3:C3"/>
    <mergeCell ref="B27:R27"/>
  </mergeCells>
  <pageMargins left="0.28000000000000003" right="0.17" top="0.79" bottom="0.82" header="0.31" footer="0.5"/>
  <pageSetup paperSize="8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3"/>
  <sheetViews>
    <sheetView zoomScale="75" zoomScaleNormal="75" workbookViewId="0">
      <pane xSplit="2" ySplit="5" topLeftCell="C18" activePane="bottomRight" state="frozen"/>
      <selection activeCell="B3" sqref="B3"/>
      <selection pane="topRight" activeCell="B3" sqref="B3"/>
      <selection pane="bottomLeft" activeCell="B3" sqref="B3"/>
      <selection pane="bottomRight" activeCell="D49" sqref="D49"/>
    </sheetView>
  </sheetViews>
  <sheetFormatPr defaultRowHeight="12.75"/>
  <cols>
    <col min="1" max="1" width="3.85546875" customWidth="1"/>
    <col min="2" max="2" width="40.85546875" customWidth="1"/>
    <col min="3" max="3" width="18.7109375" customWidth="1"/>
    <col min="4" max="4" width="16.5703125" customWidth="1"/>
    <col min="5" max="5" width="16.7109375" customWidth="1"/>
    <col min="6" max="6" width="16.42578125" customWidth="1"/>
    <col min="7" max="7" width="16.85546875" customWidth="1"/>
    <col min="8" max="8" width="16.5703125" customWidth="1"/>
    <col min="9" max="9" width="15.85546875" customWidth="1"/>
    <col min="10" max="10" width="14.7109375" customWidth="1"/>
    <col min="11" max="11" width="16.140625" customWidth="1"/>
    <col min="12" max="12" width="13.7109375" customWidth="1"/>
    <col min="13" max="13" width="15" customWidth="1"/>
    <col min="14" max="14" width="16.42578125" customWidth="1"/>
    <col min="15" max="15" width="15.85546875" customWidth="1"/>
    <col min="16" max="16" width="16.28515625" customWidth="1"/>
    <col min="17" max="17" width="15.7109375" customWidth="1"/>
    <col min="18" max="18" width="16.85546875" customWidth="1"/>
    <col min="19" max="19" width="18.140625" customWidth="1"/>
    <col min="20" max="20" width="21.42578125" customWidth="1"/>
    <col min="21" max="21" width="16.5703125" customWidth="1"/>
    <col min="22" max="22" width="8.42578125" customWidth="1"/>
  </cols>
  <sheetData>
    <row r="1" spans="1:33">
      <c r="S1" s="1"/>
    </row>
    <row r="2" spans="1:33" ht="27.75" customHeight="1">
      <c r="J2" s="2"/>
      <c r="S2" s="1"/>
    </row>
    <row r="3" spans="1:33" ht="47.25" customHeight="1">
      <c r="B3" s="147" t="s">
        <v>52</v>
      </c>
      <c r="C3" s="148"/>
      <c r="D3" s="5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6"/>
      <c r="S3" s="7"/>
      <c r="T3" s="8"/>
      <c r="U3" s="8"/>
      <c r="V3" s="8"/>
    </row>
    <row r="4" spans="1:33" s="130" customFormat="1" ht="22.5" customHeight="1">
      <c r="B4" s="131"/>
      <c r="C4" s="132" t="s">
        <v>54</v>
      </c>
      <c r="D4" s="131"/>
      <c r="E4" s="131"/>
      <c r="F4" s="131"/>
      <c r="G4" s="131"/>
      <c r="H4" s="131"/>
      <c r="I4" s="131"/>
      <c r="J4" s="131"/>
      <c r="K4" s="132" t="s">
        <v>54</v>
      </c>
      <c r="L4" s="131"/>
      <c r="M4" s="131"/>
      <c r="N4" s="131"/>
      <c r="O4" s="131"/>
      <c r="P4" s="131"/>
      <c r="Q4" s="131"/>
      <c r="R4" s="132" t="s">
        <v>55</v>
      </c>
      <c r="S4" s="133"/>
      <c r="T4" s="134"/>
      <c r="U4" s="134"/>
      <c r="V4" s="134"/>
    </row>
    <row r="5" spans="1:33" ht="33.75" customHeight="1" thickBot="1">
      <c r="B5" s="111" t="s">
        <v>0</v>
      </c>
      <c r="C5" s="109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7</v>
      </c>
      <c r="J5" s="109" t="s">
        <v>8</v>
      </c>
      <c r="K5" s="109" t="s">
        <v>9</v>
      </c>
      <c r="L5" s="109" t="s">
        <v>10</v>
      </c>
      <c r="M5" s="109" t="s">
        <v>11</v>
      </c>
      <c r="N5" s="109" t="s">
        <v>26</v>
      </c>
      <c r="O5" s="109" t="s">
        <v>12</v>
      </c>
      <c r="P5" s="109" t="s">
        <v>13</v>
      </c>
      <c r="Q5" s="109" t="s">
        <v>14</v>
      </c>
      <c r="R5" s="109" t="s">
        <v>15</v>
      </c>
      <c r="S5" s="110" t="s">
        <v>16</v>
      </c>
      <c r="T5" s="9"/>
      <c r="U5" s="9"/>
      <c r="V5" s="9"/>
      <c r="W5" s="10"/>
      <c r="X5" s="10"/>
      <c r="Y5" s="10"/>
      <c r="Z5" s="10"/>
    </row>
    <row r="6" spans="1:33" ht="6.75" customHeight="1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  <c r="T6" s="9"/>
      <c r="U6" s="9"/>
      <c r="V6" s="9"/>
      <c r="W6" s="10"/>
      <c r="X6" s="10"/>
      <c r="Y6" s="10"/>
      <c r="Z6" s="10"/>
    </row>
    <row r="7" spans="1:33" ht="33.75" customHeight="1">
      <c r="B7" s="75" t="s">
        <v>38</v>
      </c>
      <c r="C7" s="76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9">
        <f>SUM(C7:R7)</f>
        <v>0</v>
      </c>
      <c r="T7" s="14"/>
      <c r="U7" s="15"/>
      <c r="V7" s="9"/>
      <c r="W7" s="10"/>
      <c r="X7" s="10"/>
      <c r="Y7" s="10"/>
      <c r="Z7" s="10"/>
    </row>
    <row r="8" spans="1:33" ht="26.25" customHeight="1">
      <c r="B8" s="80" t="s">
        <v>39</v>
      </c>
      <c r="C8" s="81">
        <v>76793789</v>
      </c>
      <c r="D8" s="81">
        <v>6001319</v>
      </c>
      <c r="E8" s="81">
        <v>2849183</v>
      </c>
      <c r="F8" s="81">
        <v>7227622</v>
      </c>
      <c r="G8" s="81">
        <v>32298296</v>
      </c>
      <c r="H8" s="81">
        <v>2971889</v>
      </c>
      <c r="I8" s="81">
        <v>10264916</v>
      </c>
      <c r="J8" s="81">
        <v>12286658</v>
      </c>
      <c r="K8" s="81">
        <v>128222483</v>
      </c>
      <c r="L8" s="81">
        <v>1823243</v>
      </c>
      <c r="M8" s="81">
        <v>3439853</v>
      </c>
      <c r="N8" s="81">
        <v>16213048</v>
      </c>
      <c r="O8" s="81">
        <v>5248013</v>
      </c>
      <c r="P8" s="81">
        <v>5058040</v>
      </c>
      <c r="Q8" s="81">
        <v>2608896</v>
      </c>
      <c r="R8" s="81">
        <v>66043001</v>
      </c>
      <c r="S8" s="83">
        <f>SUM(C8:R8)</f>
        <v>379350249</v>
      </c>
      <c r="T8" s="15"/>
      <c r="U8" s="15"/>
      <c r="V8" s="9"/>
      <c r="W8" s="10"/>
      <c r="X8" s="10"/>
      <c r="Y8" s="10"/>
      <c r="Z8" s="10"/>
    </row>
    <row r="9" spans="1:33" ht="18.75" customHeight="1">
      <c r="B9" s="87" t="s">
        <v>53</v>
      </c>
      <c r="C9" s="81">
        <v>417331000</v>
      </c>
      <c r="D9" s="81">
        <v>50000000</v>
      </c>
      <c r="E9" s="81">
        <v>28000000</v>
      </c>
      <c r="F9" s="81">
        <v>63500000</v>
      </c>
      <c r="G9" s="81">
        <v>268000000</v>
      </c>
      <c r="H9" s="81">
        <v>22000000</v>
      </c>
      <c r="I9" s="81">
        <v>73700000</v>
      </c>
      <c r="J9" s="81">
        <v>93900000</v>
      </c>
      <c r="K9" s="81">
        <v>975000000</v>
      </c>
      <c r="L9" s="81">
        <v>10453000</v>
      </c>
      <c r="M9" s="81">
        <v>23428000</v>
      </c>
      <c r="N9" s="81">
        <v>114988000</v>
      </c>
      <c r="O9" s="81">
        <v>39300000</v>
      </c>
      <c r="P9" s="81">
        <v>47570000</v>
      </c>
      <c r="Q9" s="81">
        <v>16300000</v>
      </c>
      <c r="R9" s="81">
        <v>472300000</v>
      </c>
      <c r="S9" s="83">
        <f>SUM(C9:R9)</f>
        <v>2715770000</v>
      </c>
      <c r="T9" s="15"/>
      <c r="U9" s="15"/>
      <c r="V9" s="9"/>
      <c r="W9" s="10"/>
      <c r="X9" s="10"/>
      <c r="Y9" s="10"/>
      <c r="Z9" s="10"/>
    </row>
    <row r="10" spans="1:33" ht="18" customHeight="1">
      <c r="B10" s="84" t="s">
        <v>17</v>
      </c>
      <c r="C10" s="85">
        <v>0.02</v>
      </c>
      <c r="D10" s="85">
        <v>0.02</v>
      </c>
      <c r="E10" s="85">
        <v>0.02</v>
      </c>
      <c r="F10" s="85">
        <v>0.02</v>
      </c>
      <c r="G10" s="85">
        <v>0.02</v>
      </c>
      <c r="H10" s="85">
        <v>0.02</v>
      </c>
      <c r="I10" s="85">
        <v>0.02</v>
      </c>
      <c r="J10" s="85">
        <v>0.02</v>
      </c>
      <c r="K10" s="85">
        <v>0.1</v>
      </c>
      <c r="L10" s="85">
        <v>0.02</v>
      </c>
      <c r="M10" s="85">
        <v>0.02</v>
      </c>
      <c r="N10" s="85">
        <v>0.02</v>
      </c>
      <c r="O10" s="85">
        <v>0.02</v>
      </c>
      <c r="P10" s="85">
        <v>0.02</v>
      </c>
      <c r="Q10" s="85">
        <v>0.02</v>
      </c>
      <c r="R10" s="85">
        <v>0.02</v>
      </c>
      <c r="S10" s="85" t="s">
        <v>40</v>
      </c>
      <c r="T10" s="15"/>
      <c r="U10" s="15"/>
      <c r="V10" s="9"/>
      <c r="W10" s="10"/>
      <c r="X10" s="10"/>
      <c r="Y10" s="10"/>
      <c r="Z10" s="10"/>
    </row>
    <row r="11" spans="1:33" ht="19.5" customHeight="1">
      <c r="A11" s="69"/>
      <c r="B11" s="87" t="s">
        <v>41</v>
      </c>
      <c r="C11" s="88">
        <f>ROUND(C8*C10,0)</f>
        <v>1535876</v>
      </c>
      <c r="D11" s="88">
        <f t="shared" ref="D11:R11" si="0">ROUND(D8*D10,0)</f>
        <v>120026</v>
      </c>
      <c r="E11" s="88">
        <f t="shared" si="0"/>
        <v>56984</v>
      </c>
      <c r="F11" s="88">
        <f t="shared" si="0"/>
        <v>144552</v>
      </c>
      <c r="G11" s="88">
        <f t="shared" si="0"/>
        <v>645966</v>
      </c>
      <c r="H11" s="88">
        <f t="shared" si="0"/>
        <v>59438</v>
      </c>
      <c r="I11" s="88">
        <f t="shared" si="0"/>
        <v>205298</v>
      </c>
      <c r="J11" s="88">
        <f t="shared" si="0"/>
        <v>245733</v>
      </c>
      <c r="K11" s="88">
        <f t="shared" si="0"/>
        <v>12822248</v>
      </c>
      <c r="L11" s="88">
        <f t="shared" si="0"/>
        <v>36465</v>
      </c>
      <c r="M11" s="88">
        <f t="shared" si="0"/>
        <v>68797</v>
      </c>
      <c r="N11" s="88">
        <f t="shared" si="0"/>
        <v>324261</v>
      </c>
      <c r="O11" s="88">
        <f t="shared" si="0"/>
        <v>104960</v>
      </c>
      <c r="P11" s="88">
        <f t="shared" si="0"/>
        <v>101161</v>
      </c>
      <c r="Q11" s="88">
        <f t="shared" si="0"/>
        <v>52178</v>
      </c>
      <c r="R11" s="88">
        <f t="shared" si="0"/>
        <v>1320860</v>
      </c>
      <c r="S11" s="83">
        <f>SUM(C11:R11)</f>
        <v>17844803</v>
      </c>
      <c r="T11" s="15"/>
      <c r="U11" s="15"/>
      <c r="V11" s="9"/>
      <c r="W11" s="10"/>
      <c r="X11" s="10"/>
      <c r="Y11" s="10"/>
      <c r="Z11" s="10"/>
    </row>
    <row r="12" spans="1:33" s="112" customFormat="1" ht="27" customHeight="1">
      <c r="B12" s="80" t="s">
        <v>42</v>
      </c>
      <c r="C12" s="119"/>
      <c r="D12" s="119"/>
      <c r="E12" s="119"/>
      <c r="F12" s="119"/>
      <c r="G12" s="119"/>
      <c r="H12" s="119"/>
      <c r="I12" s="119"/>
      <c r="J12" s="119"/>
      <c r="K12" s="119">
        <v>3896378</v>
      </c>
      <c r="L12" s="119"/>
      <c r="M12" s="119"/>
      <c r="N12" s="119"/>
      <c r="O12" s="119"/>
      <c r="P12" s="119"/>
      <c r="Q12" s="119"/>
      <c r="R12" s="119"/>
      <c r="S12" s="113">
        <f>SUM(C12:R12)</f>
        <v>3896378</v>
      </c>
      <c r="T12" s="15"/>
      <c r="U12" s="15"/>
      <c r="V12" s="9"/>
      <c r="W12" s="121"/>
      <c r="X12" s="121"/>
      <c r="Y12" s="121"/>
      <c r="Z12" s="121"/>
    </row>
    <row r="13" spans="1:33" s="112" customFormat="1" ht="24.75" customHeight="1">
      <c r="B13" s="118" t="s">
        <v>43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>
        <f>SUM(C13:R13)</f>
        <v>0</v>
      </c>
      <c r="T13" s="15"/>
      <c r="U13" s="15"/>
      <c r="V13" s="9"/>
      <c r="W13" s="121"/>
      <c r="X13" s="121"/>
      <c r="Y13" s="121"/>
      <c r="Z13" s="121"/>
    </row>
    <row r="14" spans="1:33" ht="33" customHeight="1">
      <c r="B14" s="90" t="s">
        <v>44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79">
        <f>SUM(C14:R14)</f>
        <v>0</v>
      </c>
      <c r="T14" s="15"/>
      <c r="U14" s="15"/>
      <c r="V14" s="9"/>
      <c r="W14" s="10"/>
      <c r="X14" s="10"/>
      <c r="Y14" s="10"/>
      <c r="Z14" s="10"/>
    </row>
    <row r="15" spans="1:33" ht="32.25" customHeight="1">
      <c r="B15" s="91" t="s">
        <v>45</v>
      </c>
      <c r="C15" s="92">
        <v>477.7</v>
      </c>
      <c r="D15" s="93">
        <v>0</v>
      </c>
      <c r="E15" s="92">
        <v>12965.5</v>
      </c>
      <c r="F15" s="93">
        <v>273</v>
      </c>
      <c r="G15" s="93">
        <v>180494</v>
      </c>
      <c r="H15" s="93">
        <v>0</v>
      </c>
      <c r="I15" s="94">
        <v>0</v>
      </c>
      <c r="J15" s="94">
        <v>0</v>
      </c>
      <c r="K15" s="92">
        <v>119351.2</v>
      </c>
      <c r="L15" s="93">
        <v>3207.3</v>
      </c>
      <c r="M15" s="93">
        <v>0</v>
      </c>
      <c r="N15" s="93">
        <v>6209.8</v>
      </c>
      <c r="O15" s="93">
        <v>0</v>
      </c>
      <c r="P15" s="93">
        <v>0</v>
      </c>
      <c r="Q15" s="93">
        <v>0</v>
      </c>
      <c r="R15" s="93">
        <v>26340.5</v>
      </c>
      <c r="S15" s="83">
        <f>SUM(C15:R15)</f>
        <v>349319</v>
      </c>
      <c r="T15" s="14"/>
      <c r="U15" s="14"/>
      <c r="V15" s="16"/>
      <c r="W15" s="17"/>
      <c r="X15" s="17"/>
      <c r="Y15" s="17"/>
      <c r="Z15" s="17"/>
      <c r="AA15" s="1"/>
      <c r="AB15" s="1"/>
      <c r="AC15" s="1"/>
      <c r="AD15" s="1"/>
      <c r="AE15" s="1"/>
      <c r="AF15" s="1"/>
      <c r="AG15" s="1"/>
    </row>
    <row r="16" spans="1:33" ht="18.75" customHeight="1">
      <c r="B16" s="84" t="s">
        <v>17</v>
      </c>
      <c r="C16" s="85">
        <v>0.3</v>
      </c>
      <c r="D16" s="85">
        <v>0.3</v>
      </c>
      <c r="E16" s="85">
        <v>0.3</v>
      </c>
      <c r="F16" s="85">
        <v>0.3</v>
      </c>
      <c r="G16" s="85">
        <v>0.3</v>
      </c>
      <c r="H16" s="85">
        <v>0.3</v>
      </c>
      <c r="I16" s="85">
        <v>0.3</v>
      </c>
      <c r="J16" s="85">
        <v>0.3</v>
      </c>
      <c r="K16" s="85">
        <v>0.5</v>
      </c>
      <c r="L16" s="85">
        <v>0.3</v>
      </c>
      <c r="M16" s="85">
        <v>0.3</v>
      </c>
      <c r="N16" s="85">
        <v>0.3</v>
      </c>
      <c r="O16" s="85">
        <v>0.3</v>
      </c>
      <c r="P16" s="85">
        <v>0.3</v>
      </c>
      <c r="Q16" s="85">
        <v>0.3</v>
      </c>
      <c r="R16" s="85">
        <v>0.3</v>
      </c>
      <c r="S16" s="85" t="s">
        <v>46</v>
      </c>
      <c r="T16" s="14"/>
      <c r="U16" s="14"/>
      <c r="V16" s="16"/>
      <c r="W16" s="17"/>
      <c r="X16" s="17"/>
      <c r="Y16" s="17"/>
      <c r="Z16" s="17"/>
      <c r="AA16" s="1"/>
      <c r="AB16" s="1"/>
      <c r="AC16" s="1"/>
      <c r="AD16" s="1"/>
      <c r="AE16" s="1"/>
      <c r="AF16" s="1"/>
      <c r="AG16" s="1"/>
    </row>
    <row r="17" spans="2:33" ht="18.75" customHeight="1">
      <c r="B17" s="87" t="s">
        <v>47</v>
      </c>
      <c r="C17" s="96">
        <f t="shared" ref="C17:Q17" si="1">ROUND(C15*C16,0)</f>
        <v>143</v>
      </c>
      <c r="D17" s="96">
        <f t="shared" si="1"/>
        <v>0</v>
      </c>
      <c r="E17" s="96">
        <f t="shared" si="1"/>
        <v>3890</v>
      </c>
      <c r="F17" s="96">
        <f t="shared" si="1"/>
        <v>82</v>
      </c>
      <c r="G17" s="96">
        <f t="shared" si="1"/>
        <v>54148</v>
      </c>
      <c r="H17" s="96">
        <f t="shared" si="1"/>
        <v>0</v>
      </c>
      <c r="I17" s="96">
        <f t="shared" si="1"/>
        <v>0</v>
      </c>
      <c r="J17" s="96">
        <f t="shared" si="1"/>
        <v>0</v>
      </c>
      <c r="K17" s="96">
        <f t="shared" si="1"/>
        <v>59676</v>
      </c>
      <c r="L17" s="96">
        <f t="shared" si="1"/>
        <v>962</v>
      </c>
      <c r="M17" s="96">
        <f t="shared" si="1"/>
        <v>0</v>
      </c>
      <c r="N17" s="96">
        <f t="shared" si="1"/>
        <v>1863</v>
      </c>
      <c r="O17" s="96">
        <f>ROUND(O15*O16,0)</f>
        <v>0</v>
      </c>
      <c r="P17" s="96">
        <f>ROUND(P15*P16,0)</f>
        <v>0</v>
      </c>
      <c r="Q17" s="96">
        <f t="shared" si="1"/>
        <v>0</v>
      </c>
      <c r="R17" s="96">
        <f>ROUND(R15*R16,0)</f>
        <v>7902</v>
      </c>
      <c r="S17" s="83">
        <f>SUM(C17:R17)</f>
        <v>128666</v>
      </c>
      <c r="T17" s="14"/>
      <c r="U17" s="14"/>
      <c r="V17" s="16"/>
      <c r="W17" s="17"/>
      <c r="X17" s="17"/>
      <c r="Y17" s="17"/>
      <c r="Z17" s="17"/>
      <c r="AA17" s="1"/>
      <c r="AB17" s="1"/>
      <c r="AC17" s="1"/>
      <c r="AD17" s="1"/>
      <c r="AE17" s="1"/>
      <c r="AF17" s="1"/>
      <c r="AG17" s="1"/>
    </row>
    <row r="18" spans="2:33" s="126" customFormat="1" ht="21.75" customHeight="1">
      <c r="B18" s="91" t="s">
        <v>48</v>
      </c>
      <c r="C18" s="98">
        <v>153000</v>
      </c>
      <c r="D18" s="98">
        <v>99000</v>
      </c>
      <c r="E18" s="98">
        <v>58000</v>
      </c>
      <c r="F18" s="98">
        <v>18000</v>
      </c>
      <c r="G18" s="98">
        <v>282000</v>
      </c>
      <c r="H18" s="98">
        <v>10000</v>
      </c>
      <c r="I18" s="98">
        <v>110000</v>
      </c>
      <c r="J18" s="98">
        <v>68000</v>
      </c>
      <c r="K18" s="98">
        <v>2989000</v>
      </c>
      <c r="L18" s="98">
        <v>77000</v>
      </c>
      <c r="M18" s="98">
        <v>54000</v>
      </c>
      <c r="N18" s="98">
        <v>113000</v>
      </c>
      <c r="O18" s="98">
        <v>17000</v>
      </c>
      <c r="P18" s="98">
        <v>28000</v>
      </c>
      <c r="Q18" s="98">
        <v>21000</v>
      </c>
      <c r="R18" s="98">
        <v>777000</v>
      </c>
      <c r="S18" s="83">
        <f>SUM(C18:R18)</f>
        <v>4874000</v>
      </c>
      <c r="T18" s="123"/>
      <c r="U18" s="123"/>
      <c r="V18" s="127"/>
      <c r="W18" s="17"/>
      <c r="X18" s="17"/>
      <c r="Y18" s="17"/>
      <c r="Z18" s="17"/>
      <c r="AA18" s="1"/>
      <c r="AB18" s="1"/>
      <c r="AC18" s="1"/>
      <c r="AD18" s="1"/>
      <c r="AE18" s="1"/>
      <c r="AF18" s="1"/>
      <c r="AG18" s="1"/>
    </row>
    <row r="19" spans="2:33" s="126" customFormat="1" ht="21.75" customHeight="1">
      <c r="B19" s="91" t="s">
        <v>49</v>
      </c>
      <c r="C19" s="128">
        <v>1218153</v>
      </c>
      <c r="D19" s="129">
        <v>435000</v>
      </c>
      <c r="E19" s="129">
        <v>584000</v>
      </c>
      <c r="F19" s="129">
        <v>204500</v>
      </c>
      <c r="G19" s="129">
        <v>872500</v>
      </c>
      <c r="H19" s="129">
        <v>148000</v>
      </c>
      <c r="I19" s="129">
        <v>39000</v>
      </c>
      <c r="J19" s="129">
        <v>967400</v>
      </c>
      <c r="K19" s="128">
        <v>10405460</v>
      </c>
      <c r="L19" s="129">
        <v>406000</v>
      </c>
      <c r="M19" s="129">
        <v>354000</v>
      </c>
      <c r="N19" s="129">
        <v>1384000</v>
      </c>
      <c r="O19" s="129">
        <v>107000</v>
      </c>
      <c r="P19" s="129">
        <v>679000</v>
      </c>
      <c r="Q19" s="129">
        <v>153500</v>
      </c>
      <c r="R19" s="135">
        <v>4572653</v>
      </c>
      <c r="S19" s="136">
        <f>SUM(C19:R19)</f>
        <v>22530166</v>
      </c>
      <c r="T19" s="123"/>
      <c r="U19" s="123"/>
      <c r="V19" s="127"/>
      <c r="W19" s="17"/>
      <c r="X19" s="17"/>
      <c r="Y19" s="17"/>
      <c r="Z19" s="17"/>
      <c r="AA19" s="1"/>
      <c r="AB19" s="1"/>
      <c r="AC19" s="1"/>
      <c r="AD19" s="1"/>
      <c r="AE19" s="1"/>
      <c r="AF19" s="1"/>
      <c r="AG19" s="1"/>
    </row>
    <row r="20" spans="2:33" s="126" customFormat="1" ht="21.75" customHeight="1">
      <c r="B20" s="91" t="s">
        <v>31</v>
      </c>
      <c r="C20" s="122">
        <v>7722</v>
      </c>
      <c r="D20" s="122">
        <v>10677</v>
      </c>
      <c r="E20" s="122">
        <v>8085</v>
      </c>
      <c r="F20" s="122">
        <v>7178</v>
      </c>
      <c r="G20" s="122">
        <v>24208</v>
      </c>
      <c r="H20" s="122">
        <v>4594</v>
      </c>
      <c r="I20" s="122">
        <v>7837</v>
      </c>
      <c r="J20" s="122">
        <v>8856</v>
      </c>
      <c r="K20" s="122"/>
      <c r="L20" s="122">
        <v>6880</v>
      </c>
      <c r="M20" s="122">
        <v>2606</v>
      </c>
      <c r="N20" s="122">
        <v>12400</v>
      </c>
      <c r="O20" s="122">
        <v>1149</v>
      </c>
      <c r="P20" s="122">
        <v>7466</v>
      </c>
      <c r="Q20" s="122">
        <v>2180</v>
      </c>
      <c r="R20" s="122">
        <v>29340</v>
      </c>
      <c r="S20" s="83">
        <f>SUM(C20:R20)</f>
        <v>141178</v>
      </c>
      <c r="T20" s="123"/>
      <c r="U20" s="123"/>
      <c r="V20" s="124"/>
      <c r="W20" s="125"/>
      <c r="X20" s="125"/>
      <c r="Y20" s="125"/>
      <c r="Z20" s="125"/>
    </row>
    <row r="21" spans="2:33" s="21" customFormat="1" ht="25.5" customHeight="1">
      <c r="B21" s="106" t="s">
        <v>50</v>
      </c>
      <c r="C21" s="107">
        <f>C11+C12+C17+C18+C19+C20+C13+C14</f>
        <v>2914894</v>
      </c>
      <c r="D21" s="107">
        <f t="shared" ref="D21:R21" si="2">D11+D12+D17+D18+D19+D20+D13+D14</f>
        <v>664703</v>
      </c>
      <c r="E21" s="107">
        <f t="shared" si="2"/>
        <v>710959</v>
      </c>
      <c r="F21" s="107">
        <f t="shared" si="2"/>
        <v>374312</v>
      </c>
      <c r="G21" s="107">
        <f t="shared" si="2"/>
        <v>1878822</v>
      </c>
      <c r="H21" s="107">
        <f t="shared" si="2"/>
        <v>222032</v>
      </c>
      <c r="I21" s="107">
        <f t="shared" si="2"/>
        <v>362135</v>
      </c>
      <c r="J21" s="107">
        <f t="shared" si="2"/>
        <v>1289989</v>
      </c>
      <c r="K21" s="107">
        <f t="shared" si="2"/>
        <v>30172762</v>
      </c>
      <c r="L21" s="107">
        <f t="shared" si="2"/>
        <v>527307</v>
      </c>
      <c r="M21" s="107">
        <f t="shared" si="2"/>
        <v>479403</v>
      </c>
      <c r="N21" s="107">
        <f t="shared" si="2"/>
        <v>1835524</v>
      </c>
      <c r="O21" s="107">
        <f t="shared" si="2"/>
        <v>230109</v>
      </c>
      <c r="P21" s="107">
        <f t="shared" si="2"/>
        <v>815627</v>
      </c>
      <c r="Q21" s="107">
        <f t="shared" si="2"/>
        <v>228858</v>
      </c>
      <c r="R21" s="107">
        <f t="shared" si="2"/>
        <v>6707755</v>
      </c>
      <c r="S21" s="107">
        <f>S11+S12+S17+S18+S19+S20+S13+S14</f>
        <v>49415191</v>
      </c>
      <c r="T21" s="18"/>
      <c r="U21" s="18"/>
      <c r="V21" s="19"/>
      <c r="W21" s="20"/>
      <c r="X21" s="20"/>
      <c r="Y21" s="20"/>
      <c r="Z21" s="20"/>
    </row>
    <row r="22" spans="2:33" s="28" customFormat="1" ht="18.75" customHeight="1">
      <c r="B22" s="22" t="s">
        <v>51</v>
      </c>
      <c r="C22" s="23">
        <v>1413</v>
      </c>
      <c r="D22" s="23">
        <v>926</v>
      </c>
      <c r="E22" s="23">
        <v>593</v>
      </c>
      <c r="F22" s="23">
        <v>846</v>
      </c>
      <c r="G22" s="23">
        <v>2528</v>
      </c>
      <c r="H22" s="23">
        <v>521</v>
      </c>
      <c r="I22" s="23">
        <v>975</v>
      </c>
      <c r="J22" s="23">
        <v>883</v>
      </c>
      <c r="K22" s="23">
        <v>10519</v>
      </c>
      <c r="L22" s="23">
        <v>317</v>
      </c>
      <c r="M22" s="23">
        <v>495</v>
      </c>
      <c r="N22" s="23">
        <v>1256</v>
      </c>
      <c r="O22" s="23">
        <v>448</v>
      </c>
      <c r="P22" s="23">
        <v>974</v>
      </c>
      <c r="Q22" s="23">
        <v>435</v>
      </c>
      <c r="R22" s="23">
        <v>4159</v>
      </c>
      <c r="S22" s="114">
        <f>SUM(C22:R22)</f>
        <v>27288</v>
      </c>
      <c r="T22" s="25"/>
      <c r="U22" s="25"/>
      <c r="V22" s="26"/>
      <c r="W22" s="27"/>
      <c r="X22" s="27"/>
      <c r="Y22" s="27"/>
    </row>
    <row r="23" spans="2:33" ht="18.75" customHeight="1">
      <c r="B23" s="29" t="s">
        <v>18</v>
      </c>
      <c r="C23" s="30">
        <f t="shared" ref="C23:S23" si="3">C21/C22</f>
        <v>2062.9115357395613</v>
      </c>
      <c r="D23" s="30">
        <f t="shared" si="3"/>
        <v>717.82181425485965</v>
      </c>
      <c r="E23" s="30">
        <f t="shared" si="3"/>
        <v>1198.919055649241</v>
      </c>
      <c r="F23" s="30">
        <f t="shared" si="3"/>
        <v>442.44917257683215</v>
      </c>
      <c r="G23" s="30">
        <f t="shared" si="3"/>
        <v>743.20490506329111</v>
      </c>
      <c r="H23" s="30">
        <f t="shared" si="3"/>
        <v>426.16506717850285</v>
      </c>
      <c r="I23" s="30">
        <f t="shared" si="3"/>
        <v>371.42051282051284</v>
      </c>
      <c r="J23" s="30">
        <f t="shared" si="3"/>
        <v>1460.916194790487</v>
      </c>
      <c r="K23" s="30">
        <f t="shared" si="3"/>
        <v>2868.4059321228256</v>
      </c>
      <c r="L23" s="30">
        <f t="shared" si="3"/>
        <v>1663.4290220820189</v>
      </c>
      <c r="M23" s="30">
        <f t="shared" si="3"/>
        <v>968.4909090909091</v>
      </c>
      <c r="N23" s="30">
        <f t="shared" si="3"/>
        <v>1461.404458598726</v>
      </c>
      <c r="O23" s="30">
        <f t="shared" si="3"/>
        <v>513.63616071428567</v>
      </c>
      <c r="P23" s="30">
        <f t="shared" si="3"/>
        <v>837.39938398357287</v>
      </c>
      <c r="Q23" s="30">
        <f t="shared" si="3"/>
        <v>526.11034482758623</v>
      </c>
      <c r="R23" s="30">
        <f t="shared" si="3"/>
        <v>1612.8288050012022</v>
      </c>
      <c r="S23" s="115">
        <f t="shared" si="3"/>
        <v>1810.876245968924</v>
      </c>
      <c r="T23" s="32"/>
      <c r="U23" s="32"/>
      <c r="V23" s="33"/>
      <c r="W23" s="34"/>
      <c r="X23" s="34"/>
      <c r="Y23" s="34"/>
    </row>
    <row r="24" spans="2:33" ht="18.75" customHeight="1">
      <c r="B24" s="29" t="s">
        <v>19</v>
      </c>
      <c r="C24" s="35">
        <f>(C21/C22)/(S21/S22)</f>
        <v>1.1391786381491706</v>
      </c>
      <c r="D24" s="35">
        <f>(D21/D22)/(S21/S22)</f>
        <v>0.39639473754915994</v>
      </c>
      <c r="E24" s="35">
        <f>(E21/E22)/(S21/S22)</f>
        <v>0.66206570345051363</v>
      </c>
      <c r="F24" s="35">
        <f>(F21/F22)/(S21/S22)</f>
        <v>0.24432877374240233</v>
      </c>
      <c r="G24" s="35">
        <f>(G21/G22)/(S21/S22)</f>
        <v>0.41041175879229302</v>
      </c>
      <c r="H24" s="35">
        <f>(H21/H22)/(S21/S22)</f>
        <v>0.23533638376844454</v>
      </c>
      <c r="I24" s="35">
        <f>(I21/I22)/(S21/S22)</f>
        <v>0.20510540885789869</v>
      </c>
      <c r="J24" s="35">
        <f>(J21/J22)/(S21/S22)</f>
        <v>0.80674546261377011</v>
      </c>
      <c r="K24" s="35">
        <f>(K21/K22)/(S21/S22)</f>
        <v>1.5839878282726392</v>
      </c>
      <c r="L24" s="35">
        <f>(L21/L22)/(S21/S22)</f>
        <v>0.91857686342999534</v>
      </c>
      <c r="M24" s="35">
        <f>(M21/M22)/(S21/S22)</f>
        <v>0.53481893710119888</v>
      </c>
      <c r="N24" s="35">
        <f>(N21/N22)/(S21/S22)</f>
        <v>0.80701509109298064</v>
      </c>
      <c r="O24" s="35">
        <f>(O21/O22)/(S21/S22)</f>
        <v>0.28363957054362954</v>
      </c>
      <c r="P24" s="35">
        <f>(P21/P22)/(S21/S22)</f>
        <v>0.46242772571988516</v>
      </c>
      <c r="Q24" s="35">
        <f>(Q21/Q22)/(S21/S22)</f>
        <v>0.29052805016285727</v>
      </c>
      <c r="R24" s="35">
        <f>(R21/R22)/(S21/S22)</f>
        <v>0.89063446968914495</v>
      </c>
      <c r="S24" s="116">
        <f>S23/$S$23</f>
        <v>1</v>
      </c>
      <c r="T24" s="32"/>
      <c r="U24" s="32"/>
      <c r="V24" s="33"/>
      <c r="W24" s="34"/>
      <c r="X24" s="34"/>
      <c r="Y24" s="34"/>
    </row>
    <row r="25" spans="2:33" ht="18.75" customHeight="1">
      <c r="B25" s="37" t="s">
        <v>20</v>
      </c>
      <c r="C25" s="38">
        <v>0.97699999999999998</v>
      </c>
      <c r="D25" s="38">
        <v>0.996</v>
      </c>
      <c r="E25" s="38">
        <v>0.99399999999999999</v>
      </c>
      <c r="F25" s="38">
        <v>0.99099999999999999</v>
      </c>
      <c r="G25" s="38">
        <v>0.98399999999999999</v>
      </c>
      <c r="H25" s="38">
        <v>1.0009999999999999</v>
      </c>
      <c r="I25" s="38">
        <v>0.98</v>
      </c>
      <c r="J25" s="38">
        <v>1.0029999999999999</v>
      </c>
      <c r="K25" s="38">
        <v>1.079</v>
      </c>
      <c r="L25" s="38">
        <v>1.0129999999999999</v>
      </c>
      <c r="M25" s="38">
        <v>0.998</v>
      </c>
      <c r="N25" s="38">
        <v>1.006</v>
      </c>
      <c r="O25" s="38">
        <v>1.002</v>
      </c>
      <c r="P25" s="38">
        <v>0.97699999999999998</v>
      </c>
      <c r="Q25" s="38">
        <v>0.996</v>
      </c>
      <c r="R25" s="38">
        <v>0.99399999999999999</v>
      </c>
      <c r="S25" s="117">
        <v>1</v>
      </c>
      <c r="T25" s="40"/>
      <c r="U25" s="40"/>
      <c r="V25" s="34"/>
      <c r="W25" s="34"/>
      <c r="X25" s="34"/>
      <c r="Y25" s="34"/>
    </row>
    <row r="26" spans="2:33" s="44" customFormat="1" ht="18.75" customHeight="1">
      <c r="B26" s="41" t="s">
        <v>21</v>
      </c>
      <c r="C26" s="63">
        <f t="shared" ref="C26:S26" si="4">C24/C25</f>
        <v>1.1659965590063159</v>
      </c>
      <c r="D26" s="63">
        <f t="shared" si="4"/>
        <v>0.39798668428630518</v>
      </c>
      <c r="E26" s="63">
        <f t="shared" si="4"/>
        <v>0.66606207590594935</v>
      </c>
      <c r="F26" s="63">
        <f t="shared" si="4"/>
        <v>0.24654770307003263</v>
      </c>
      <c r="G26" s="63">
        <f t="shared" si="4"/>
        <v>0.41708512072387505</v>
      </c>
      <c r="H26" s="63">
        <f t="shared" si="4"/>
        <v>0.2351012824859586</v>
      </c>
      <c r="I26" s="63">
        <f t="shared" si="4"/>
        <v>0.20929123352846804</v>
      </c>
      <c r="J26" s="63">
        <f t="shared" si="4"/>
        <v>0.80433246521811586</v>
      </c>
      <c r="K26" s="63">
        <f t="shared" si="4"/>
        <v>1.4680146693907685</v>
      </c>
      <c r="L26" s="63">
        <f t="shared" si="4"/>
        <v>0.90678861148074574</v>
      </c>
      <c r="M26" s="63">
        <f t="shared" si="4"/>
        <v>0.53589071853827541</v>
      </c>
      <c r="N26" s="63">
        <f t="shared" si="4"/>
        <v>0.80220187981409607</v>
      </c>
      <c r="O26" s="63">
        <f t="shared" si="4"/>
        <v>0.28307342369623706</v>
      </c>
      <c r="P26" s="63">
        <f t="shared" si="4"/>
        <v>0.47331394648913527</v>
      </c>
      <c r="Q26" s="63">
        <f t="shared" si="4"/>
        <v>0.2916948294807804</v>
      </c>
      <c r="R26" s="63">
        <f t="shared" si="4"/>
        <v>0.89601053288646371</v>
      </c>
      <c r="S26" s="63">
        <f t="shared" si="4"/>
        <v>1</v>
      </c>
      <c r="T26" s="42"/>
      <c r="U26" s="42"/>
      <c r="V26" s="43"/>
      <c r="W26" s="43"/>
      <c r="X26" s="43"/>
      <c r="Y26" s="43"/>
    </row>
    <row r="27" spans="2:33" s="44" customFormat="1" ht="18.75" customHeight="1">
      <c r="B27" s="65" t="s">
        <v>30</v>
      </c>
      <c r="C27" s="137">
        <f t="shared" ref="C27:R27" si="5">(C37/C22)/($S$21/$S$22)/C25+C26</f>
        <v>1.1659965590063159</v>
      </c>
      <c r="D27" s="67">
        <f t="shared" si="5"/>
        <v>1</v>
      </c>
      <c r="E27" s="67">
        <f t="shared" si="5"/>
        <v>1</v>
      </c>
      <c r="F27" s="67">
        <f t="shared" si="5"/>
        <v>1</v>
      </c>
      <c r="G27" s="67">
        <f t="shared" si="5"/>
        <v>1</v>
      </c>
      <c r="H27" s="67">
        <f t="shared" si="5"/>
        <v>1</v>
      </c>
      <c r="I27" s="67">
        <f t="shared" si="5"/>
        <v>1.0000000000000002</v>
      </c>
      <c r="J27" s="67">
        <f t="shared" si="5"/>
        <v>1</v>
      </c>
      <c r="K27" s="137">
        <f t="shared" si="5"/>
        <v>1.4680146693907685</v>
      </c>
      <c r="L27" s="67">
        <f t="shared" si="5"/>
        <v>1</v>
      </c>
      <c r="M27" s="67">
        <f t="shared" si="5"/>
        <v>1</v>
      </c>
      <c r="N27" s="67">
        <f t="shared" si="5"/>
        <v>1</v>
      </c>
      <c r="O27" s="67">
        <f t="shared" si="5"/>
        <v>0.99999999999999978</v>
      </c>
      <c r="P27" s="67">
        <f t="shared" si="5"/>
        <v>1</v>
      </c>
      <c r="Q27" s="67">
        <f t="shared" si="5"/>
        <v>1</v>
      </c>
      <c r="R27" s="67">
        <f t="shared" si="5"/>
        <v>1</v>
      </c>
      <c r="S27" s="64"/>
      <c r="T27" s="42"/>
      <c r="U27" s="42"/>
      <c r="V27" s="43"/>
      <c r="W27" s="43"/>
      <c r="X27" s="43"/>
      <c r="Y27" s="43"/>
    </row>
    <row r="28" spans="2:33" ht="24" customHeight="1">
      <c r="B28" s="149" t="s">
        <v>32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1"/>
      <c r="S28" s="73">
        <v>1</v>
      </c>
      <c r="T28" s="48"/>
      <c r="U28" s="49"/>
    </row>
    <row r="29" spans="2:33" ht="53.25" hidden="1" customHeight="1">
      <c r="B29" s="71" t="s">
        <v>33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3">
        <f>(Q29+P29+O29+I29+H29)/5</f>
        <v>0</v>
      </c>
      <c r="T29" s="48"/>
      <c r="U29" s="49"/>
    </row>
    <row r="30" spans="2:33" ht="54" hidden="1" customHeight="1">
      <c r="B30" s="71" t="s">
        <v>34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3">
        <f>(R30+N30+K30+J30+C30)/5</f>
        <v>0</v>
      </c>
      <c r="T30" s="48"/>
      <c r="U30" s="49"/>
    </row>
    <row r="31" spans="2:33" ht="35.25" hidden="1" customHeight="1">
      <c r="B31" s="71" t="s">
        <v>35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3">
        <f>(S29+S30)/2</f>
        <v>0</v>
      </c>
      <c r="T31" s="48"/>
      <c r="U31" s="49"/>
    </row>
    <row r="32" spans="2:33" ht="42.75" hidden="1" customHeight="1">
      <c r="B32" s="71" t="s">
        <v>36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2">
        <f>1/0.939</f>
        <v>1.0649627263045793</v>
      </c>
      <c r="T32" s="48"/>
      <c r="U32" s="49"/>
    </row>
    <row r="33" spans="2:27" ht="57" hidden="1" customHeight="1">
      <c r="B33" s="74" t="s">
        <v>37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2">
        <v>1</v>
      </c>
      <c r="T33" s="48"/>
      <c r="U33" s="49"/>
    </row>
    <row r="34" spans="2:27" ht="24" customHeight="1">
      <c r="B34" s="45" t="s">
        <v>23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48"/>
      <c r="U34" s="49"/>
    </row>
    <row r="35" spans="2:27" ht="19.5" customHeight="1">
      <c r="B35" s="50" t="s">
        <v>22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66">
        <v>1</v>
      </c>
      <c r="T35" s="52"/>
      <c r="U35" s="53"/>
      <c r="V35" s="34"/>
      <c r="W35" s="34"/>
      <c r="X35" s="34"/>
      <c r="Y35" s="34"/>
      <c r="Z35" s="34"/>
      <c r="AA35" s="34"/>
    </row>
    <row r="36" spans="2:27" ht="42.75" customHeight="1">
      <c r="B36" s="54" t="s">
        <v>24</v>
      </c>
      <c r="C36" s="55"/>
      <c r="D36" s="55">
        <f t="shared" ref="D36:I36" si="6">($S$21/$S$22)*($S$35-D26)*D25*D22</f>
        <v>1005460.9181521549</v>
      </c>
      <c r="E36" s="55">
        <f t="shared" si="6"/>
        <v>356447.5161764145</v>
      </c>
      <c r="F36" s="55">
        <f t="shared" si="6"/>
        <v>1143901.2923529025</v>
      </c>
      <c r="G36" s="55">
        <f t="shared" si="6"/>
        <v>2625826.8274124889</v>
      </c>
      <c r="H36" s="55">
        <f t="shared" si="6"/>
        <v>722377.99067395914</v>
      </c>
      <c r="I36" s="55">
        <f t="shared" si="6"/>
        <v>1368157.2530233071</v>
      </c>
      <c r="J36" s="55">
        <f>($S$21/$S$22)*($S$35-J26)*J25*J22</f>
        <v>313811.73636613146</v>
      </c>
      <c r="K36" s="55"/>
      <c r="L36" s="55">
        <f t="shared" ref="L36:R36" si="7">($S$21/$S$22)*($S$35-L26)*L25*L22</f>
        <v>54203.390981786775</v>
      </c>
      <c r="M36" s="55">
        <f t="shared" si="7"/>
        <v>415187.97427110811</v>
      </c>
      <c r="N36" s="55">
        <f t="shared" si="7"/>
        <v>452583.32832659048</v>
      </c>
      <c r="O36" s="55">
        <f t="shared" si="7"/>
        <v>582786.10331046605</v>
      </c>
      <c r="P36" s="55">
        <f t="shared" si="7"/>
        <v>907599.21391153615</v>
      </c>
      <c r="Q36" s="55">
        <f t="shared" si="7"/>
        <v>555722.24232849595</v>
      </c>
      <c r="R36" s="55">
        <f t="shared" si="7"/>
        <v>778490.70114284649</v>
      </c>
      <c r="S36" s="58">
        <f>SUM(C36:R36)</f>
        <v>11282556.488430187</v>
      </c>
      <c r="T36" s="68"/>
      <c r="U36" s="40"/>
      <c r="V36" s="34"/>
      <c r="W36" s="34"/>
      <c r="X36" s="34"/>
      <c r="Y36" s="34"/>
      <c r="Z36" s="34"/>
      <c r="AA36" s="34"/>
    </row>
    <row r="37" spans="2:27" ht="50.25" customHeight="1">
      <c r="B37" s="56" t="s">
        <v>25</v>
      </c>
      <c r="C37" s="57">
        <f t="shared" ref="C37:R37" si="8">C36</f>
        <v>0</v>
      </c>
      <c r="D37" s="57">
        <f t="shared" si="8"/>
        <v>1005460.9181521549</v>
      </c>
      <c r="E37" s="57">
        <f t="shared" si="8"/>
        <v>356447.5161764145</v>
      </c>
      <c r="F37" s="57">
        <f t="shared" si="8"/>
        <v>1143901.2923529025</v>
      </c>
      <c r="G37" s="57">
        <f t="shared" si="8"/>
        <v>2625826.8274124889</v>
      </c>
      <c r="H37" s="57">
        <f t="shared" si="8"/>
        <v>722377.99067395914</v>
      </c>
      <c r="I37" s="57">
        <f t="shared" si="8"/>
        <v>1368157.2530233071</v>
      </c>
      <c r="J37" s="57">
        <f t="shared" si="8"/>
        <v>313811.73636613146</v>
      </c>
      <c r="K37" s="57">
        <f t="shared" si="8"/>
        <v>0</v>
      </c>
      <c r="L37" s="57">
        <f t="shared" si="8"/>
        <v>54203.390981786775</v>
      </c>
      <c r="M37" s="57">
        <f t="shared" si="8"/>
        <v>415187.97427110811</v>
      </c>
      <c r="N37" s="57">
        <f t="shared" si="8"/>
        <v>452583.32832659048</v>
      </c>
      <c r="O37" s="57">
        <f t="shared" si="8"/>
        <v>582786.10331046605</v>
      </c>
      <c r="P37" s="57">
        <f t="shared" si="8"/>
        <v>907599.21391153615</v>
      </c>
      <c r="Q37" s="57">
        <f t="shared" si="8"/>
        <v>555722.24232849595</v>
      </c>
      <c r="R37" s="57">
        <f t="shared" si="8"/>
        <v>778490.70114284649</v>
      </c>
      <c r="S37" s="58">
        <f>SUM(C37:R37)</f>
        <v>11282556.488430187</v>
      </c>
      <c r="T37" s="49"/>
      <c r="U37" s="59"/>
    </row>
    <row r="38" spans="2:27" ht="84" hidden="1" customHeight="1">
      <c r="B38" s="60" t="s">
        <v>27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2"/>
      <c r="T38">
        <v>0</v>
      </c>
    </row>
    <row r="39" spans="2:27" ht="69" customHeight="1">
      <c r="B39" s="139" t="s">
        <v>28</v>
      </c>
      <c r="C39" s="61">
        <f t="shared" ref="C39:I39" si="9">C37-C38</f>
        <v>0</v>
      </c>
      <c r="D39" s="138">
        <f t="shared" si="9"/>
        <v>1005460.9181521549</v>
      </c>
      <c r="E39" s="138">
        <f t="shared" si="9"/>
        <v>356447.5161764145</v>
      </c>
      <c r="F39" s="138">
        <f t="shared" si="9"/>
        <v>1143901.2923529025</v>
      </c>
      <c r="G39" s="138">
        <f t="shared" si="9"/>
        <v>2625826.8274124889</v>
      </c>
      <c r="H39" s="138">
        <f t="shared" si="9"/>
        <v>722377.99067395914</v>
      </c>
      <c r="I39" s="138">
        <f t="shared" si="9"/>
        <v>1368157.2530233071</v>
      </c>
      <c r="J39" s="138">
        <f t="shared" ref="J39:R39" si="10">J37/$S$37*$S$39</f>
        <v>313811.73636613146</v>
      </c>
      <c r="K39" s="138">
        <f t="shared" si="10"/>
        <v>0</v>
      </c>
      <c r="L39" s="138">
        <f t="shared" si="10"/>
        <v>54203.390981786775</v>
      </c>
      <c r="M39" s="138">
        <f t="shared" si="10"/>
        <v>415187.97427110811</v>
      </c>
      <c r="N39" s="138">
        <f t="shared" si="10"/>
        <v>452583.32832659048</v>
      </c>
      <c r="O39" s="138">
        <f>O37-O38</f>
        <v>582786.10331046605</v>
      </c>
      <c r="P39" s="138">
        <f>P37-P38</f>
        <v>907599.21391153615</v>
      </c>
      <c r="Q39" s="138">
        <f>Q37-Q38</f>
        <v>555722.24232849595</v>
      </c>
      <c r="R39" s="138">
        <f t="shared" si="10"/>
        <v>778490.70114284661</v>
      </c>
      <c r="S39" s="138">
        <f>S37-S38</f>
        <v>11282556.488430187</v>
      </c>
    </row>
    <row r="42" spans="2:27" s="140" customFormat="1" ht="17.25" customHeight="1">
      <c r="B42" s="142" t="s">
        <v>29</v>
      </c>
      <c r="D42" s="141">
        <f>D38+D39-D37</f>
        <v>0</v>
      </c>
      <c r="E42" s="141">
        <f t="shared" ref="E42:R42" si="11">E38+E39-E37</f>
        <v>0</v>
      </c>
      <c r="F42" s="141">
        <f t="shared" si="11"/>
        <v>0</v>
      </c>
      <c r="G42" s="141">
        <f t="shared" si="11"/>
        <v>0</v>
      </c>
      <c r="H42" s="141">
        <f t="shared" si="11"/>
        <v>0</v>
      </c>
      <c r="I42" s="141">
        <f t="shared" si="11"/>
        <v>0</v>
      </c>
      <c r="J42" s="141">
        <f t="shared" si="11"/>
        <v>0</v>
      </c>
      <c r="K42" s="141">
        <f t="shared" si="11"/>
        <v>0</v>
      </c>
      <c r="L42" s="141">
        <f t="shared" si="11"/>
        <v>0</v>
      </c>
      <c r="M42" s="141">
        <f t="shared" si="11"/>
        <v>0</v>
      </c>
      <c r="N42" s="141">
        <f t="shared" si="11"/>
        <v>0</v>
      </c>
      <c r="O42" s="141">
        <f t="shared" si="11"/>
        <v>0</v>
      </c>
      <c r="P42" s="141">
        <f t="shared" si="11"/>
        <v>0</v>
      </c>
      <c r="Q42" s="141">
        <f t="shared" si="11"/>
        <v>0</v>
      </c>
      <c r="R42" s="141">
        <f t="shared" si="11"/>
        <v>0</v>
      </c>
      <c r="S42" s="141"/>
    </row>
    <row r="43" spans="2:27">
      <c r="D43" s="44"/>
    </row>
  </sheetData>
  <mergeCells count="2">
    <mergeCell ref="B3:C3"/>
    <mergeCell ref="B28:R28"/>
  </mergeCells>
  <pageMargins left="0.28000000000000003" right="0.17" top="0.79" bottom="0.82" header="0.31" footer="0.5"/>
  <pageSetup paperSize="8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4"/>
  <sheetViews>
    <sheetView tabSelected="1" zoomScale="75" zoomScaleNormal="75" workbookViewId="0">
      <pane xSplit="2" ySplit="6" topLeftCell="C38" activePane="bottomRight" state="frozen"/>
      <selection activeCell="B3" sqref="B3"/>
      <selection pane="topRight" activeCell="B3" sqref="B3"/>
      <selection pane="bottomLeft" activeCell="B3" sqref="B3"/>
      <selection pane="bottomRight" activeCell="B2" sqref="A2:S45"/>
    </sheetView>
  </sheetViews>
  <sheetFormatPr defaultRowHeight="12.75"/>
  <cols>
    <col min="1" max="1" width="3.85546875" customWidth="1"/>
    <col min="2" max="2" width="40.85546875" customWidth="1"/>
    <col min="3" max="3" width="18.7109375" customWidth="1"/>
    <col min="4" max="4" width="16.5703125" customWidth="1"/>
    <col min="5" max="5" width="16.7109375" customWidth="1"/>
    <col min="6" max="6" width="16.42578125" customWidth="1"/>
    <col min="7" max="7" width="16.85546875" customWidth="1"/>
    <col min="8" max="8" width="16.5703125" customWidth="1"/>
    <col min="9" max="9" width="15.85546875" customWidth="1"/>
    <col min="10" max="10" width="14.7109375" customWidth="1"/>
    <col min="11" max="11" width="16.140625" customWidth="1"/>
    <col min="12" max="12" width="13.7109375" customWidth="1"/>
    <col min="13" max="13" width="15" customWidth="1"/>
    <col min="14" max="14" width="16.42578125" customWidth="1"/>
    <col min="15" max="15" width="15.85546875" customWidth="1"/>
    <col min="16" max="16" width="16.28515625" customWidth="1"/>
    <col min="17" max="17" width="15.7109375" customWidth="1"/>
    <col min="18" max="18" width="16.85546875" customWidth="1"/>
    <col min="19" max="19" width="18.140625" customWidth="1"/>
    <col min="20" max="20" width="21.42578125" customWidth="1"/>
    <col min="21" max="21" width="16.5703125" customWidth="1"/>
    <col min="22" max="22" width="8.42578125" customWidth="1"/>
  </cols>
  <sheetData>
    <row r="1" spans="1:33">
      <c r="S1" s="1"/>
    </row>
    <row r="2" spans="1:33" ht="61.5" customHeight="1">
      <c r="R2" s="152" t="s">
        <v>58</v>
      </c>
      <c r="S2" s="152"/>
    </row>
    <row r="3" spans="1:33" ht="27.75" customHeight="1">
      <c r="J3" s="2"/>
      <c r="S3" s="1"/>
    </row>
    <row r="4" spans="1:33" ht="47.25" customHeight="1">
      <c r="B4" s="147" t="s">
        <v>56</v>
      </c>
      <c r="C4" s="148"/>
      <c r="D4" s="5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  <c r="Q4" s="4"/>
      <c r="R4" s="6"/>
      <c r="S4" s="7"/>
      <c r="T4" s="8"/>
      <c r="U4" s="8"/>
      <c r="V4" s="8"/>
    </row>
    <row r="5" spans="1:33" s="130" customFormat="1" ht="22.5" customHeight="1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3"/>
      <c r="T5" s="134"/>
      <c r="U5" s="134"/>
      <c r="V5" s="134"/>
    </row>
    <row r="6" spans="1:33" ht="33.75" customHeight="1" thickBot="1">
      <c r="B6" s="111" t="s">
        <v>0</v>
      </c>
      <c r="C6" s="109" t="s">
        <v>1</v>
      </c>
      <c r="D6" s="109" t="s">
        <v>2</v>
      </c>
      <c r="E6" s="109" t="s">
        <v>3</v>
      </c>
      <c r="F6" s="109" t="s">
        <v>4</v>
      </c>
      <c r="G6" s="109" t="s">
        <v>5</v>
      </c>
      <c r="H6" s="109" t="s">
        <v>6</v>
      </c>
      <c r="I6" s="109" t="s">
        <v>7</v>
      </c>
      <c r="J6" s="109" t="s">
        <v>8</v>
      </c>
      <c r="K6" s="109" t="s">
        <v>9</v>
      </c>
      <c r="L6" s="109" t="s">
        <v>10</v>
      </c>
      <c r="M6" s="109" t="s">
        <v>11</v>
      </c>
      <c r="N6" s="109" t="s">
        <v>26</v>
      </c>
      <c r="O6" s="109" t="s">
        <v>12</v>
      </c>
      <c r="P6" s="109" t="s">
        <v>13</v>
      </c>
      <c r="Q6" s="109" t="s">
        <v>14</v>
      </c>
      <c r="R6" s="109" t="s">
        <v>15</v>
      </c>
      <c r="S6" s="110" t="s">
        <v>16</v>
      </c>
      <c r="T6" s="9"/>
      <c r="U6" s="9"/>
      <c r="V6" s="9"/>
      <c r="W6" s="10"/>
      <c r="X6" s="10"/>
      <c r="Y6" s="10"/>
      <c r="Z6" s="10"/>
    </row>
    <row r="7" spans="1:33" ht="6.75" customHeight="1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9"/>
      <c r="U7" s="9"/>
      <c r="V7" s="9"/>
      <c r="W7" s="10"/>
      <c r="X7" s="10"/>
      <c r="Y7" s="10"/>
      <c r="Z7" s="10"/>
    </row>
    <row r="8" spans="1:33" ht="33.75" customHeight="1">
      <c r="B8" s="75" t="s">
        <v>38</v>
      </c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9">
        <f>SUM(C8:R8)</f>
        <v>0</v>
      </c>
      <c r="T8" s="14"/>
      <c r="U8" s="15"/>
      <c r="V8" s="9"/>
      <c r="W8" s="10"/>
      <c r="X8" s="10"/>
      <c r="Y8" s="10"/>
      <c r="Z8" s="10"/>
    </row>
    <row r="9" spans="1:33" ht="26.25" customHeight="1">
      <c r="B9" s="80" t="s">
        <v>39</v>
      </c>
      <c r="C9" s="81">
        <v>90013970</v>
      </c>
      <c r="D9" s="81">
        <v>7087058</v>
      </c>
      <c r="E9" s="81">
        <v>3523729</v>
      </c>
      <c r="F9" s="81">
        <v>9508136</v>
      </c>
      <c r="G9" s="81">
        <v>33286571</v>
      </c>
      <c r="H9" s="81">
        <v>3300244</v>
      </c>
      <c r="I9" s="81">
        <v>10750881</v>
      </c>
      <c r="J9" s="81">
        <v>12947577</v>
      </c>
      <c r="K9" s="81">
        <v>147327243</v>
      </c>
      <c r="L9" s="81">
        <v>1320138</v>
      </c>
      <c r="M9" s="81">
        <v>2798775</v>
      </c>
      <c r="N9" s="81">
        <v>15786455</v>
      </c>
      <c r="O9" s="81">
        <v>5698449</v>
      </c>
      <c r="P9" s="81">
        <v>5573048</v>
      </c>
      <c r="Q9" s="81">
        <v>2131978</v>
      </c>
      <c r="R9" s="81">
        <v>72921624</v>
      </c>
      <c r="S9" s="83">
        <f>SUM(C9:R9)</f>
        <v>423975876</v>
      </c>
      <c r="T9" s="15"/>
      <c r="U9" s="15"/>
      <c r="V9" s="9"/>
      <c r="W9" s="10"/>
      <c r="X9" s="10"/>
      <c r="Y9" s="10"/>
      <c r="Z9" s="10"/>
    </row>
    <row r="10" spans="1:33" ht="18.75" customHeight="1">
      <c r="B10" s="87" t="s">
        <v>53</v>
      </c>
      <c r="C10" s="81">
        <v>479930000</v>
      </c>
      <c r="D10" s="81">
        <v>52000000</v>
      </c>
      <c r="E10" s="81">
        <v>30360000</v>
      </c>
      <c r="F10" s="81">
        <v>67532000</v>
      </c>
      <c r="G10" s="81">
        <v>278720000</v>
      </c>
      <c r="H10" s="81">
        <v>24520000</v>
      </c>
      <c r="I10" s="81">
        <v>81296000</v>
      </c>
      <c r="J10" s="81">
        <v>97656000</v>
      </c>
      <c r="K10" s="81">
        <v>1105152000</v>
      </c>
      <c r="L10" s="81">
        <v>10662000</v>
      </c>
      <c r="M10" s="81">
        <v>23896000</v>
      </c>
      <c r="N10" s="81">
        <v>114988000</v>
      </c>
      <c r="O10" s="81">
        <v>40086000</v>
      </c>
      <c r="P10" s="81">
        <v>48521000</v>
      </c>
      <c r="Q10" s="81">
        <v>16300000</v>
      </c>
      <c r="R10" s="81">
        <v>491381000</v>
      </c>
      <c r="S10" s="83">
        <f>SUM(C10:R10)</f>
        <v>2963000000</v>
      </c>
      <c r="T10" s="15"/>
      <c r="U10" s="15"/>
      <c r="V10" s="9"/>
      <c r="W10" s="10"/>
      <c r="X10" s="10"/>
      <c r="Y10" s="10"/>
      <c r="Z10" s="10"/>
    </row>
    <row r="11" spans="1:33" ht="18" customHeight="1">
      <c r="B11" s="84" t="s">
        <v>17</v>
      </c>
      <c r="C11" s="85">
        <v>0.02</v>
      </c>
      <c r="D11" s="85">
        <v>0.02</v>
      </c>
      <c r="E11" s="85">
        <v>0.02</v>
      </c>
      <c r="F11" s="85">
        <v>0.02</v>
      </c>
      <c r="G11" s="85">
        <v>0.02</v>
      </c>
      <c r="H11" s="85">
        <v>0.02</v>
      </c>
      <c r="I11" s="85">
        <v>0.02</v>
      </c>
      <c r="J11" s="85">
        <v>0.02</v>
      </c>
      <c r="K11" s="85">
        <v>0.1</v>
      </c>
      <c r="L11" s="85">
        <v>0.02</v>
      </c>
      <c r="M11" s="85">
        <v>0.02</v>
      </c>
      <c r="N11" s="85">
        <v>0.02</v>
      </c>
      <c r="O11" s="85">
        <v>0.02</v>
      </c>
      <c r="P11" s="85">
        <v>0.02</v>
      </c>
      <c r="Q11" s="85">
        <v>0.02</v>
      </c>
      <c r="R11" s="85">
        <v>0.02</v>
      </c>
      <c r="S11" s="85" t="s">
        <v>40</v>
      </c>
      <c r="T11" s="15"/>
      <c r="U11" s="15"/>
      <c r="V11" s="9"/>
      <c r="W11" s="10"/>
      <c r="X11" s="10"/>
      <c r="Y11" s="10"/>
      <c r="Z11" s="10"/>
    </row>
    <row r="12" spans="1:33" ht="19.5" customHeight="1">
      <c r="A12" s="69"/>
      <c r="B12" s="87" t="s">
        <v>41</v>
      </c>
      <c r="C12" s="88">
        <f>ROUND(C9*C11,0)</f>
        <v>1800279</v>
      </c>
      <c r="D12" s="88">
        <f t="shared" ref="D12:R12" si="0">ROUND(D9*D11,0)</f>
        <v>141741</v>
      </c>
      <c r="E12" s="88">
        <f t="shared" si="0"/>
        <v>70475</v>
      </c>
      <c r="F12" s="88">
        <f t="shared" si="0"/>
        <v>190163</v>
      </c>
      <c r="G12" s="88">
        <f t="shared" si="0"/>
        <v>665731</v>
      </c>
      <c r="H12" s="88">
        <f t="shared" si="0"/>
        <v>66005</v>
      </c>
      <c r="I12" s="88">
        <f t="shared" si="0"/>
        <v>215018</v>
      </c>
      <c r="J12" s="88">
        <f t="shared" si="0"/>
        <v>258952</v>
      </c>
      <c r="K12" s="88">
        <f t="shared" si="0"/>
        <v>14732724</v>
      </c>
      <c r="L12" s="88">
        <f t="shared" si="0"/>
        <v>26403</v>
      </c>
      <c r="M12" s="88">
        <f t="shared" si="0"/>
        <v>55976</v>
      </c>
      <c r="N12" s="88">
        <f t="shared" si="0"/>
        <v>315729</v>
      </c>
      <c r="O12" s="88">
        <f t="shared" si="0"/>
        <v>113969</v>
      </c>
      <c r="P12" s="88">
        <f t="shared" si="0"/>
        <v>111461</v>
      </c>
      <c r="Q12" s="88">
        <f t="shared" si="0"/>
        <v>42640</v>
      </c>
      <c r="R12" s="88">
        <f t="shared" si="0"/>
        <v>1458432</v>
      </c>
      <c r="S12" s="83">
        <f>SUM(C12:R12)</f>
        <v>20265698</v>
      </c>
      <c r="T12" s="15"/>
      <c r="U12" s="15"/>
      <c r="V12" s="9"/>
      <c r="W12" s="10"/>
      <c r="X12" s="10"/>
      <c r="Y12" s="10"/>
      <c r="Z12" s="10"/>
    </row>
    <row r="13" spans="1:33" s="112" customFormat="1" ht="27" customHeight="1">
      <c r="B13" s="80" t="s">
        <v>42</v>
      </c>
      <c r="C13" s="119"/>
      <c r="D13" s="119"/>
      <c r="E13" s="119"/>
      <c r="F13" s="119"/>
      <c r="G13" s="119"/>
      <c r="H13" s="119"/>
      <c r="I13" s="119"/>
      <c r="J13" s="119"/>
      <c r="K13" s="119">
        <v>2916192</v>
      </c>
      <c r="L13" s="119"/>
      <c r="M13" s="119"/>
      <c r="N13" s="119"/>
      <c r="O13" s="119"/>
      <c r="P13" s="119"/>
      <c r="Q13" s="119"/>
      <c r="R13" s="119"/>
      <c r="S13" s="113">
        <f>SUM(C13:R13)</f>
        <v>2916192</v>
      </c>
      <c r="T13" s="15"/>
      <c r="U13" s="15"/>
      <c r="V13" s="9"/>
      <c r="W13" s="121"/>
      <c r="X13" s="121"/>
      <c r="Y13" s="121"/>
      <c r="Z13" s="121"/>
    </row>
    <row r="14" spans="1:33" s="112" customFormat="1" ht="24.75" customHeight="1">
      <c r="B14" s="118" t="s">
        <v>43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20">
        <f>SUM(C14:R14)</f>
        <v>0</v>
      </c>
      <c r="T14" s="15"/>
      <c r="U14" s="15"/>
      <c r="V14" s="9"/>
      <c r="W14" s="121"/>
      <c r="X14" s="121"/>
      <c r="Y14" s="121"/>
      <c r="Z14" s="121"/>
    </row>
    <row r="15" spans="1:33" ht="45" customHeight="1">
      <c r="B15" s="90" t="s">
        <v>44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79">
        <f>SUM(C15:R15)</f>
        <v>0</v>
      </c>
      <c r="T15" s="15"/>
      <c r="U15" s="15"/>
      <c r="V15" s="9"/>
      <c r="W15" s="10"/>
      <c r="X15" s="10"/>
      <c r="Y15" s="10"/>
      <c r="Z15" s="10"/>
    </row>
    <row r="16" spans="1:33" ht="32.25" customHeight="1">
      <c r="B16" s="91" t="s">
        <v>45</v>
      </c>
      <c r="C16" s="92">
        <v>782</v>
      </c>
      <c r="D16" s="93"/>
      <c r="E16" s="92"/>
      <c r="F16" s="93"/>
      <c r="G16" s="93"/>
      <c r="H16" s="93"/>
      <c r="I16" s="94"/>
      <c r="J16" s="94"/>
      <c r="K16" s="92">
        <v>148509.70000000001</v>
      </c>
      <c r="L16" s="93">
        <v>6320.9</v>
      </c>
      <c r="M16" s="93"/>
      <c r="N16" s="93"/>
      <c r="O16" s="93"/>
      <c r="P16" s="93"/>
      <c r="Q16" s="93">
        <v>1107.8</v>
      </c>
      <c r="R16" s="93">
        <v>7298.4</v>
      </c>
      <c r="S16" s="83">
        <f>SUM(C16:R16)</f>
        <v>164018.79999999999</v>
      </c>
      <c r="T16" s="14"/>
      <c r="U16" s="14"/>
      <c r="V16" s="16"/>
      <c r="W16" s="17"/>
      <c r="X16" s="17"/>
      <c r="Y16" s="17"/>
      <c r="Z16" s="17"/>
      <c r="AA16" s="1"/>
      <c r="AB16" s="1"/>
      <c r="AC16" s="1"/>
      <c r="AD16" s="1"/>
      <c r="AE16" s="1"/>
      <c r="AF16" s="1"/>
      <c r="AG16" s="1"/>
    </row>
    <row r="17" spans="2:33" ht="18.75" customHeight="1">
      <c r="B17" s="84" t="s">
        <v>17</v>
      </c>
      <c r="C17" s="85">
        <v>0.3</v>
      </c>
      <c r="D17" s="85">
        <v>0.3</v>
      </c>
      <c r="E17" s="85">
        <v>0.3</v>
      </c>
      <c r="F17" s="85">
        <v>0.3</v>
      </c>
      <c r="G17" s="85">
        <v>0.3</v>
      </c>
      <c r="H17" s="85">
        <v>0.3</v>
      </c>
      <c r="I17" s="85">
        <v>0.3</v>
      </c>
      <c r="J17" s="85">
        <v>0.3</v>
      </c>
      <c r="K17" s="85">
        <v>0.5</v>
      </c>
      <c r="L17" s="85">
        <v>0.3</v>
      </c>
      <c r="M17" s="85">
        <v>0.3</v>
      </c>
      <c r="N17" s="85">
        <v>0.3</v>
      </c>
      <c r="O17" s="85">
        <v>0.3</v>
      </c>
      <c r="P17" s="85">
        <v>0.3</v>
      </c>
      <c r="Q17" s="85">
        <v>0.3</v>
      </c>
      <c r="R17" s="85">
        <v>0.3</v>
      </c>
      <c r="S17" s="85" t="s">
        <v>46</v>
      </c>
      <c r="T17" s="14"/>
      <c r="U17" s="14"/>
      <c r="V17" s="16"/>
      <c r="W17" s="17"/>
      <c r="X17" s="17"/>
      <c r="Y17" s="17"/>
      <c r="Z17" s="17"/>
      <c r="AA17" s="1"/>
      <c r="AB17" s="1"/>
      <c r="AC17" s="1"/>
      <c r="AD17" s="1"/>
      <c r="AE17" s="1"/>
      <c r="AF17" s="1"/>
      <c r="AG17" s="1"/>
    </row>
    <row r="18" spans="2:33" ht="18.75" customHeight="1">
      <c r="B18" s="87" t="s">
        <v>47</v>
      </c>
      <c r="C18" s="96">
        <f t="shared" ref="C18:Q18" si="1">ROUND(C16*C17,0)</f>
        <v>235</v>
      </c>
      <c r="D18" s="96">
        <f t="shared" si="1"/>
        <v>0</v>
      </c>
      <c r="E18" s="96">
        <f t="shared" si="1"/>
        <v>0</v>
      </c>
      <c r="F18" s="96">
        <f t="shared" si="1"/>
        <v>0</v>
      </c>
      <c r="G18" s="96">
        <f t="shared" si="1"/>
        <v>0</v>
      </c>
      <c r="H18" s="96">
        <f t="shared" si="1"/>
        <v>0</v>
      </c>
      <c r="I18" s="96">
        <f t="shared" si="1"/>
        <v>0</v>
      </c>
      <c r="J18" s="96">
        <f t="shared" si="1"/>
        <v>0</v>
      </c>
      <c r="K18" s="96">
        <f t="shared" si="1"/>
        <v>74255</v>
      </c>
      <c r="L18" s="96">
        <f t="shared" si="1"/>
        <v>1896</v>
      </c>
      <c r="M18" s="96">
        <f t="shared" si="1"/>
        <v>0</v>
      </c>
      <c r="N18" s="96">
        <f t="shared" si="1"/>
        <v>0</v>
      </c>
      <c r="O18" s="96">
        <f>ROUND(O16*O17,0)</f>
        <v>0</v>
      </c>
      <c r="P18" s="96">
        <f>ROUND(P16*P17,0)</f>
        <v>0</v>
      </c>
      <c r="Q18" s="96">
        <f t="shared" si="1"/>
        <v>332</v>
      </c>
      <c r="R18" s="96">
        <f>ROUND(R16*R17,0)</f>
        <v>2190</v>
      </c>
      <c r="S18" s="83">
        <f>SUM(C18:R18)</f>
        <v>78908</v>
      </c>
      <c r="T18" s="14"/>
      <c r="U18" s="14"/>
      <c r="V18" s="16"/>
      <c r="W18" s="17"/>
      <c r="X18" s="17"/>
      <c r="Y18" s="17"/>
      <c r="Z18" s="17"/>
      <c r="AA18" s="1"/>
      <c r="AB18" s="1"/>
      <c r="AC18" s="1"/>
      <c r="AD18" s="1"/>
      <c r="AE18" s="1"/>
      <c r="AF18" s="1"/>
      <c r="AG18" s="1"/>
    </row>
    <row r="19" spans="2:33" s="126" customFormat="1" ht="21.75" customHeight="1">
      <c r="B19" s="91" t="s">
        <v>48</v>
      </c>
      <c r="C19" s="98">
        <v>153000</v>
      </c>
      <c r="D19" s="98">
        <v>99000</v>
      </c>
      <c r="E19" s="98">
        <v>58000</v>
      </c>
      <c r="F19" s="98">
        <v>18000</v>
      </c>
      <c r="G19" s="98">
        <v>282000</v>
      </c>
      <c r="H19" s="98">
        <v>10000</v>
      </c>
      <c r="I19" s="98">
        <v>110000</v>
      </c>
      <c r="J19" s="98">
        <v>68000</v>
      </c>
      <c r="K19" s="98">
        <v>2989000</v>
      </c>
      <c r="L19" s="98">
        <v>77000</v>
      </c>
      <c r="M19" s="98">
        <v>54000</v>
      </c>
      <c r="N19" s="98">
        <v>113000</v>
      </c>
      <c r="O19" s="98">
        <v>17000</v>
      </c>
      <c r="P19" s="98">
        <v>28000</v>
      </c>
      <c r="Q19" s="98">
        <v>21000</v>
      </c>
      <c r="R19" s="98">
        <v>777000</v>
      </c>
      <c r="S19" s="83">
        <f>SUM(C19:R19)</f>
        <v>4874000</v>
      </c>
      <c r="T19" s="123"/>
      <c r="U19" s="123"/>
      <c r="V19" s="127"/>
      <c r="W19" s="17"/>
      <c r="X19" s="17"/>
      <c r="Y19" s="17"/>
      <c r="Z19" s="17"/>
      <c r="AA19" s="1"/>
      <c r="AB19" s="1"/>
      <c r="AC19" s="1"/>
      <c r="AD19" s="1"/>
      <c r="AE19" s="1"/>
      <c r="AF19" s="1"/>
      <c r="AG19" s="1"/>
    </row>
    <row r="20" spans="2:33" s="126" customFormat="1" ht="21.75" customHeight="1">
      <c r="B20" s="91" t="s">
        <v>49</v>
      </c>
      <c r="C20" s="143">
        <v>1274970</v>
      </c>
      <c r="D20" s="129">
        <v>401249</v>
      </c>
      <c r="E20" s="129">
        <v>611854</v>
      </c>
      <c r="F20" s="129">
        <v>227595</v>
      </c>
      <c r="G20" s="129">
        <v>909406</v>
      </c>
      <c r="H20" s="129">
        <v>153513</v>
      </c>
      <c r="I20" s="129">
        <v>44105</v>
      </c>
      <c r="J20" s="129">
        <v>988118</v>
      </c>
      <c r="K20" s="143">
        <v>9991234</v>
      </c>
      <c r="L20" s="129">
        <v>385047</v>
      </c>
      <c r="M20" s="129">
        <v>393342</v>
      </c>
      <c r="N20" s="129">
        <v>1461204</v>
      </c>
      <c r="O20" s="129">
        <v>132514</v>
      </c>
      <c r="P20" s="129">
        <v>698749</v>
      </c>
      <c r="Q20" s="129">
        <v>168744</v>
      </c>
      <c r="R20" s="144">
        <v>4261007</v>
      </c>
      <c r="S20" s="145">
        <f>SUM(C20:R20)</f>
        <v>22102651</v>
      </c>
      <c r="T20" s="123"/>
      <c r="U20" s="123"/>
      <c r="V20" s="127"/>
      <c r="W20" s="17"/>
      <c r="X20" s="17"/>
      <c r="Y20" s="17"/>
      <c r="Z20" s="17"/>
      <c r="AA20" s="1"/>
      <c r="AB20" s="1"/>
      <c r="AC20" s="1"/>
      <c r="AD20" s="1"/>
      <c r="AE20" s="1"/>
      <c r="AF20" s="1"/>
      <c r="AG20" s="1"/>
    </row>
    <row r="21" spans="2:33" s="126" customFormat="1" ht="21.75" customHeight="1">
      <c r="B21" s="91" t="s">
        <v>31</v>
      </c>
      <c r="C21" s="122">
        <v>4496</v>
      </c>
      <c r="D21" s="122">
        <v>10350</v>
      </c>
      <c r="E21" s="122">
        <v>5914</v>
      </c>
      <c r="F21" s="122">
        <v>10406</v>
      </c>
      <c r="G21" s="122">
        <v>32076</v>
      </c>
      <c r="H21" s="122">
        <v>6013</v>
      </c>
      <c r="I21" s="122">
        <v>10803</v>
      </c>
      <c r="J21" s="122">
        <v>6830</v>
      </c>
      <c r="K21" s="122"/>
      <c r="L21" s="122">
        <v>6944</v>
      </c>
      <c r="M21" s="122">
        <v>5045</v>
      </c>
      <c r="N21" s="122">
        <v>20147</v>
      </c>
      <c r="O21" s="122">
        <v>1273</v>
      </c>
      <c r="P21" s="122">
        <v>3653</v>
      </c>
      <c r="Q21" s="122">
        <v>3851</v>
      </c>
      <c r="R21" s="122">
        <v>33969</v>
      </c>
      <c r="S21" s="83">
        <f>SUM(C21:R21)</f>
        <v>161770</v>
      </c>
      <c r="T21" s="123"/>
      <c r="U21" s="123"/>
      <c r="V21" s="124"/>
      <c r="W21" s="125"/>
      <c r="X21" s="125"/>
      <c r="Y21" s="125"/>
      <c r="Z21" s="125"/>
    </row>
    <row r="22" spans="2:33" s="21" customFormat="1" ht="25.5" customHeight="1">
      <c r="B22" s="106" t="s">
        <v>50</v>
      </c>
      <c r="C22" s="107">
        <f>C12+C13+C18+C19+C20+C21+C14+C15</f>
        <v>3232980</v>
      </c>
      <c r="D22" s="107">
        <f t="shared" ref="D22:R22" si="2">D12+D13+D18+D19+D20+D21+D14+D15</f>
        <v>652340</v>
      </c>
      <c r="E22" s="107">
        <f t="shared" si="2"/>
        <v>746243</v>
      </c>
      <c r="F22" s="107">
        <f t="shared" si="2"/>
        <v>446164</v>
      </c>
      <c r="G22" s="107">
        <f t="shared" si="2"/>
        <v>1889213</v>
      </c>
      <c r="H22" s="107">
        <f t="shared" si="2"/>
        <v>235531</v>
      </c>
      <c r="I22" s="107">
        <f t="shared" si="2"/>
        <v>379926</v>
      </c>
      <c r="J22" s="107">
        <f t="shared" si="2"/>
        <v>1321900</v>
      </c>
      <c r="K22" s="107">
        <f t="shared" si="2"/>
        <v>30703405</v>
      </c>
      <c r="L22" s="107">
        <f t="shared" si="2"/>
        <v>497290</v>
      </c>
      <c r="M22" s="107">
        <f t="shared" si="2"/>
        <v>508363</v>
      </c>
      <c r="N22" s="107">
        <f t="shared" si="2"/>
        <v>1910080</v>
      </c>
      <c r="O22" s="107">
        <f t="shared" si="2"/>
        <v>264756</v>
      </c>
      <c r="P22" s="107">
        <f t="shared" si="2"/>
        <v>841863</v>
      </c>
      <c r="Q22" s="107">
        <f t="shared" si="2"/>
        <v>236567</v>
      </c>
      <c r="R22" s="107">
        <f t="shared" si="2"/>
        <v>6532598</v>
      </c>
      <c r="S22" s="107">
        <f>S12+S13+S18+S19+S20+S21+S14+S15</f>
        <v>50399219</v>
      </c>
      <c r="T22" s="18"/>
      <c r="U22" s="18"/>
      <c r="V22" s="19"/>
      <c r="W22" s="20"/>
      <c r="X22" s="20"/>
      <c r="Y22" s="20"/>
      <c r="Z22" s="20"/>
    </row>
    <row r="23" spans="2:33" s="28" customFormat="1" ht="18.75" customHeight="1">
      <c r="B23" s="22" t="s">
        <v>57</v>
      </c>
      <c r="C23" s="23">
        <v>1383</v>
      </c>
      <c r="D23" s="23">
        <v>915</v>
      </c>
      <c r="E23" s="23">
        <v>588</v>
      </c>
      <c r="F23" s="23">
        <v>791</v>
      </c>
      <c r="G23" s="23">
        <v>2460</v>
      </c>
      <c r="H23" s="23">
        <v>494</v>
      </c>
      <c r="I23" s="23">
        <v>919</v>
      </c>
      <c r="J23" s="23">
        <v>874</v>
      </c>
      <c r="K23" s="23">
        <v>10539</v>
      </c>
      <c r="L23" s="23">
        <v>305</v>
      </c>
      <c r="M23" s="23">
        <v>488</v>
      </c>
      <c r="N23" s="23">
        <v>1257</v>
      </c>
      <c r="O23" s="23">
        <v>428</v>
      </c>
      <c r="P23" s="23">
        <v>935</v>
      </c>
      <c r="Q23" s="23">
        <v>419</v>
      </c>
      <c r="R23" s="23">
        <v>4142</v>
      </c>
      <c r="S23" s="114">
        <f>SUM(C23:R23)</f>
        <v>26937</v>
      </c>
      <c r="T23" s="25"/>
      <c r="U23" s="25"/>
      <c r="V23" s="26"/>
      <c r="W23" s="27"/>
      <c r="X23" s="27"/>
      <c r="Y23" s="27"/>
    </row>
    <row r="24" spans="2:33" ht="18.75" customHeight="1">
      <c r="B24" s="29" t="s">
        <v>18</v>
      </c>
      <c r="C24" s="30">
        <f t="shared" ref="C24:S24" si="3">C22/C23</f>
        <v>2337.6572668112799</v>
      </c>
      <c r="D24" s="30">
        <f t="shared" si="3"/>
        <v>712.93989071038254</v>
      </c>
      <c r="E24" s="30">
        <f t="shared" si="3"/>
        <v>1269.1207482993198</v>
      </c>
      <c r="F24" s="30">
        <f t="shared" si="3"/>
        <v>564.05056890012645</v>
      </c>
      <c r="G24" s="30">
        <f t="shared" si="3"/>
        <v>767.9727642276423</v>
      </c>
      <c r="H24" s="30">
        <f t="shared" si="3"/>
        <v>476.78340080971662</v>
      </c>
      <c r="I24" s="30">
        <f t="shared" si="3"/>
        <v>413.41240478781282</v>
      </c>
      <c r="J24" s="30">
        <f t="shared" si="3"/>
        <v>1512.4713958810069</v>
      </c>
      <c r="K24" s="30">
        <f t="shared" si="3"/>
        <v>2913.3129329158364</v>
      </c>
      <c r="L24" s="30">
        <f t="shared" si="3"/>
        <v>1630.4590163934427</v>
      </c>
      <c r="M24" s="30">
        <f t="shared" si="3"/>
        <v>1041.7274590163934</v>
      </c>
      <c r="N24" s="30">
        <f t="shared" si="3"/>
        <v>1519.5544948289578</v>
      </c>
      <c r="O24" s="30">
        <f t="shared" si="3"/>
        <v>618.58878504672896</v>
      </c>
      <c r="P24" s="30">
        <f t="shared" si="3"/>
        <v>900.38823529411764</v>
      </c>
      <c r="Q24" s="30">
        <f t="shared" si="3"/>
        <v>564.5990453460621</v>
      </c>
      <c r="R24" s="30">
        <f t="shared" si="3"/>
        <v>1577.1603090294543</v>
      </c>
      <c r="S24" s="115">
        <f t="shared" si="3"/>
        <v>1871.0034153766196</v>
      </c>
      <c r="T24" s="32"/>
      <c r="U24" s="32"/>
      <c r="V24" s="33"/>
      <c r="W24" s="34"/>
      <c r="X24" s="34"/>
      <c r="Y24" s="34"/>
    </row>
    <row r="25" spans="2:33" ht="18.75" customHeight="1">
      <c r="B25" s="29" t="s">
        <v>19</v>
      </c>
      <c r="C25" s="35">
        <f>(C22/C23)/(S22/S23)</f>
        <v>1.2494136823051849</v>
      </c>
      <c r="D25" s="35">
        <f>(D22/D23)/(S22/S23)</f>
        <v>0.38104681415927444</v>
      </c>
      <c r="E25" s="35">
        <f>(E22/E23)/(S22/S23)</f>
        <v>0.67831022534176122</v>
      </c>
      <c r="F25" s="35">
        <f>(F22/F23)/(S22/S23)</f>
        <v>0.30146955599575276</v>
      </c>
      <c r="G25" s="35">
        <f>(G22/G23)/(S22/S23)</f>
        <v>0.41046037538795987</v>
      </c>
      <c r="H25" s="35">
        <f>(H22/H23)/(S22/S23)</f>
        <v>0.25482764857152523</v>
      </c>
      <c r="I25" s="35">
        <f>(I22/I23)/(S22/S23)</f>
        <v>0.22095758959616643</v>
      </c>
      <c r="J25" s="35">
        <f>(J22/J23)/(S22/S23)</f>
        <v>0.80837447085929404</v>
      </c>
      <c r="K25" s="35">
        <f>(K22/K23)/(S22/S23)</f>
        <v>1.5570858444047293</v>
      </c>
      <c r="L25" s="35">
        <f>(L22/L23)/(S22/S23)</f>
        <v>0.8714356173771296</v>
      </c>
      <c r="M25" s="35">
        <f>(M22/M23)/(S22/S23)</f>
        <v>0.55677475009135735</v>
      </c>
      <c r="N25" s="35">
        <f>(N22/N23)/(S22/S23)</f>
        <v>0.81216019294282382</v>
      </c>
      <c r="O25" s="35">
        <f>(O22/O23)/(S22/S23)</f>
        <v>0.33061873642930334</v>
      </c>
      <c r="P25" s="35">
        <f>(P22/P23)/(S22/S23)</f>
        <v>0.48123281224095249</v>
      </c>
      <c r="Q25" s="35">
        <f>(Q22/Q23)/(S22/S23)</f>
        <v>0.30176270161025459</v>
      </c>
      <c r="R25" s="35">
        <f>(R22/R23)/(S22/S23)</f>
        <v>0.84294892038558</v>
      </c>
      <c r="S25" s="116">
        <f>S24/$S$24</f>
        <v>1</v>
      </c>
      <c r="T25" s="32"/>
      <c r="U25" s="32"/>
      <c r="V25" s="33"/>
      <c r="W25" s="34"/>
      <c r="X25" s="34"/>
      <c r="Y25" s="34"/>
    </row>
    <row r="26" spans="2:33" ht="18.75" customHeight="1">
      <c r="B26" s="37" t="s">
        <v>20</v>
      </c>
      <c r="C26" s="38">
        <v>0.97499999999999998</v>
      </c>
      <c r="D26" s="38">
        <v>0.997</v>
      </c>
      <c r="E26" s="38">
        <v>0.98899999999999999</v>
      </c>
      <c r="F26" s="38">
        <v>0.99399999999999999</v>
      </c>
      <c r="G26" s="38">
        <v>0.98899999999999999</v>
      </c>
      <c r="H26" s="38">
        <v>0.997</v>
      </c>
      <c r="I26" s="38">
        <v>0.98</v>
      </c>
      <c r="J26" s="38">
        <v>0.999</v>
      </c>
      <c r="K26" s="38">
        <v>1.04</v>
      </c>
      <c r="L26" s="38">
        <v>1.0109999999999999</v>
      </c>
      <c r="M26" s="38">
        <v>0.997</v>
      </c>
      <c r="N26" s="38">
        <v>1.004</v>
      </c>
      <c r="O26" s="38">
        <v>1.0009999999999999</v>
      </c>
      <c r="P26" s="38">
        <v>0.97399999999999998</v>
      </c>
      <c r="Q26" s="38">
        <v>0.99099999999999999</v>
      </c>
      <c r="R26" s="38">
        <v>0.997</v>
      </c>
      <c r="S26" s="117">
        <v>1</v>
      </c>
      <c r="T26" s="40"/>
      <c r="U26" s="40"/>
      <c r="V26" s="34"/>
      <c r="W26" s="34"/>
      <c r="X26" s="34"/>
      <c r="Y26" s="34"/>
    </row>
    <row r="27" spans="2:33" s="44" customFormat="1" ht="18.75" customHeight="1">
      <c r="B27" s="41" t="s">
        <v>21</v>
      </c>
      <c r="C27" s="63">
        <f t="shared" ref="C27:S27" si="4">C25/C26</f>
        <v>1.2814499305694205</v>
      </c>
      <c r="D27" s="63">
        <f t="shared" si="4"/>
        <v>0.38219339434230132</v>
      </c>
      <c r="E27" s="63">
        <f t="shared" si="4"/>
        <v>0.68585462623029447</v>
      </c>
      <c r="F27" s="63">
        <f t="shared" si="4"/>
        <v>0.30328929174623015</v>
      </c>
      <c r="G27" s="63">
        <f t="shared" si="4"/>
        <v>0.41502565762179966</v>
      </c>
      <c r="H27" s="63">
        <f t="shared" si="4"/>
        <v>0.2555944318671266</v>
      </c>
      <c r="I27" s="63">
        <f t="shared" si="4"/>
        <v>0.22546692815935351</v>
      </c>
      <c r="J27" s="63">
        <f t="shared" si="4"/>
        <v>0.8091836545138078</v>
      </c>
      <c r="K27" s="63">
        <f t="shared" si="4"/>
        <v>1.4971979273122398</v>
      </c>
      <c r="L27" s="63">
        <f t="shared" si="4"/>
        <v>0.86195412203474742</v>
      </c>
      <c r="M27" s="63">
        <f t="shared" si="4"/>
        <v>0.55845010039253495</v>
      </c>
      <c r="N27" s="63">
        <f t="shared" si="4"/>
        <v>0.80892449496297192</v>
      </c>
      <c r="O27" s="63">
        <f t="shared" si="4"/>
        <v>0.33028844798132206</v>
      </c>
      <c r="P27" s="63">
        <f t="shared" si="4"/>
        <v>0.49407886267038242</v>
      </c>
      <c r="Q27" s="63">
        <f t="shared" si="4"/>
        <v>0.30450323068643248</v>
      </c>
      <c r="R27" s="63">
        <f t="shared" si="4"/>
        <v>0.84548537651512534</v>
      </c>
      <c r="S27" s="63">
        <f t="shared" si="4"/>
        <v>1</v>
      </c>
      <c r="T27" s="42"/>
      <c r="U27" s="42"/>
      <c r="V27" s="43"/>
      <c r="W27" s="43"/>
      <c r="X27" s="43"/>
      <c r="Y27" s="43"/>
    </row>
    <row r="28" spans="2:33" s="44" customFormat="1" ht="18.75" customHeight="1">
      <c r="B28" s="65" t="s">
        <v>30</v>
      </c>
      <c r="C28" s="146">
        <f t="shared" ref="C28:R28" si="5">(C38/C23)/($S$22/$S$23)/C26+C27</f>
        <v>1.2814499305694205</v>
      </c>
      <c r="D28" s="67">
        <f t="shared" si="5"/>
        <v>1</v>
      </c>
      <c r="E28" s="67">
        <f t="shared" si="5"/>
        <v>1</v>
      </c>
      <c r="F28" s="67">
        <f t="shared" si="5"/>
        <v>1</v>
      </c>
      <c r="G28" s="67">
        <f t="shared" si="5"/>
        <v>1</v>
      </c>
      <c r="H28" s="67">
        <f t="shared" si="5"/>
        <v>0.99999999999999989</v>
      </c>
      <c r="I28" s="67">
        <f t="shared" si="5"/>
        <v>1</v>
      </c>
      <c r="J28" s="67">
        <f t="shared" si="5"/>
        <v>1</v>
      </c>
      <c r="K28" s="146">
        <f t="shared" si="5"/>
        <v>1.4971979273122398</v>
      </c>
      <c r="L28" s="67">
        <f t="shared" si="5"/>
        <v>1</v>
      </c>
      <c r="M28" s="67">
        <f t="shared" si="5"/>
        <v>1</v>
      </c>
      <c r="N28" s="67">
        <f t="shared" si="5"/>
        <v>1</v>
      </c>
      <c r="O28" s="67">
        <f t="shared" si="5"/>
        <v>1</v>
      </c>
      <c r="P28" s="67">
        <f t="shared" si="5"/>
        <v>1</v>
      </c>
      <c r="Q28" s="67">
        <f t="shared" si="5"/>
        <v>0.99999999999999989</v>
      </c>
      <c r="R28" s="67">
        <f t="shared" si="5"/>
        <v>1</v>
      </c>
      <c r="S28" s="64"/>
      <c r="T28" s="42"/>
      <c r="U28" s="42"/>
      <c r="V28" s="43"/>
      <c r="W28" s="43"/>
      <c r="X28" s="43"/>
      <c r="Y28" s="43"/>
    </row>
    <row r="29" spans="2:33" ht="24" customHeight="1">
      <c r="B29" s="149" t="s">
        <v>32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1"/>
      <c r="S29" s="73">
        <v>1</v>
      </c>
      <c r="T29" s="48"/>
      <c r="U29" s="49"/>
    </row>
    <row r="30" spans="2:33" ht="53.25" hidden="1" customHeight="1">
      <c r="B30" s="71" t="s">
        <v>33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3">
        <f>(Q30+P30+O30+I30+H30)/5</f>
        <v>0</v>
      </c>
      <c r="T30" s="48"/>
      <c r="U30" s="49"/>
    </row>
    <row r="31" spans="2:33" ht="54" hidden="1" customHeight="1">
      <c r="B31" s="71" t="s">
        <v>34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3">
        <f>(R31+N31+K31+J31+C31)/5</f>
        <v>0</v>
      </c>
      <c r="T31" s="48"/>
      <c r="U31" s="49"/>
    </row>
    <row r="32" spans="2:33" ht="35.25" hidden="1" customHeight="1">
      <c r="B32" s="71" t="s">
        <v>35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3">
        <f>(S30+S31)/2</f>
        <v>0</v>
      </c>
      <c r="T32" s="48"/>
      <c r="U32" s="49"/>
    </row>
    <row r="33" spans="2:27" ht="42.75" hidden="1" customHeight="1">
      <c r="B33" s="71" t="s">
        <v>36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2">
        <f>1/0.939</f>
        <v>1.0649627263045793</v>
      </c>
      <c r="T33" s="48"/>
      <c r="U33" s="49"/>
    </row>
    <row r="34" spans="2:27" ht="57" hidden="1" customHeight="1">
      <c r="B34" s="74" t="s">
        <v>37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2">
        <v>1</v>
      </c>
      <c r="T34" s="48"/>
      <c r="U34" s="49"/>
    </row>
    <row r="35" spans="2:27" ht="24" customHeight="1">
      <c r="B35" s="45" t="s">
        <v>23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7"/>
      <c r="T35" s="48"/>
      <c r="U35" s="49"/>
    </row>
    <row r="36" spans="2:27" ht="19.5" customHeight="1">
      <c r="B36" s="50" t="s">
        <v>22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66">
        <v>1</v>
      </c>
      <c r="T36" s="52"/>
      <c r="U36" s="53"/>
      <c r="V36" s="34"/>
      <c r="W36" s="34"/>
      <c r="X36" s="34"/>
      <c r="Y36" s="34"/>
      <c r="Z36" s="34"/>
      <c r="AA36" s="34"/>
    </row>
    <row r="37" spans="2:27" ht="42.75" customHeight="1">
      <c r="B37" s="54" t="s">
        <v>24</v>
      </c>
      <c r="C37" s="55"/>
      <c r="D37" s="55">
        <f t="shared" ref="D37:I37" si="6">($S$22/$S$23)*($S$36-D27)*D26*D23</f>
        <v>1054492.2206943983</v>
      </c>
      <c r="E37" s="55">
        <f t="shared" si="6"/>
        <v>341805.35815079632</v>
      </c>
      <c r="F37" s="55">
        <f t="shared" si="6"/>
        <v>1024919.9193535285</v>
      </c>
      <c r="G37" s="55">
        <f t="shared" si="6"/>
        <v>2662826.049406393</v>
      </c>
      <c r="H37" s="55">
        <f t="shared" si="6"/>
        <v>685971.86013446189</v>
      </c>
      <c r="I37" s="55">
        <f t="shared" si="6"/>
        <v>1305137.0959564911</v>
      </c>
      <c r="J37" s="55">
        <f>($S$22/$S$23)*($S$36-J27)*J26*J23</f>
        <v>311721.72805412649</v>
      </c>
      <c r="K37" s="55"/>
      <c r="L37" s="55">
        <f t="shared" ref="L37:R37" si="7">($S$22/$S$23)*($S$36-L27)*L26*L23</f>
        <v>79643.25814845752</v>
      </c>
      <c r="M37" s="55">
        <f t="shared" si="7"/>
        <v>401947.51770367904</v>
      </c>
      <c r="N37" s="55">
        <f t="shared" si="7"/>
        <v>451178.69830092462</v>
      </c>
      <c r="O37" s="55">
        <f t="shared" si="7"/>
        <v>536834.25124297431</v>
      </c>
      <c r="P37" s="55">
        <f t="shared" si="7"/>
        <v>862041.1003493336</v>
      </c>
      <c r="Q37" s="55">
        <f t="shared" si="7"/>
        <v>540327.87716341834</v>
      </c>
      <c r="R37" s="55">
        <f t="shared" si="7"/>
        <v>1193849.0580504888</v>
      </c>
      <c r="S37" s="58">
        <f>SUM(C37:R37)</f>
        <v>11452695.992709473</v>
      </c>
      <c r="T37" s="68"/>
      <c r="U37" s="40"/>
      <c r="V37" s="34"/>
      <c r="W37" s="34"/>
      <c r="X37" s="34"/>
      <c r="Y37" s="34"/>
      <c r="Z37" s="34"/>
      <c r="AA37" s="34"/>
    </row>
    <row r="38" spans="2:27" ht="50.25" customHeight="1">
      <c r="B38" s="56" t="s">
        <v>25</v>
      </c>
      <c r="C38" s="57">
        <f t="shared" ref="C38:R38" si="8">C37</f>
        <v>0</v>
      </c>
      <c r="D38" s="57">
        <f t="shared" si="8"/>
        <v>1054492.2206943983</v>
      </c>
      <c r="E38" s="57">
        <f t="shared" si="8"/>
        <v>341805.35815079632</v>
      </c>
      <c r="F38" s="57">
        <f t="shared" si="8"/>
        <v>1024919.9193535285</v>
      </c>
      <c r="G38" s="57">
        <f t="shared" si="8"/>
        <v>2662826.049406393</v>
      </c>
      <c r="H38" s="57">
        <f t="shared" si="8"/>
        <v>685971.86013446189</v>
      </c>
      <c r="I38" s="57">
        <f t="shared" si="8"/>
        <v>1305137.0959564911</v>
      </c>
      <c r="J38" s="57">
        <f t="shared" si="8"/>
        <v>311721.72805412649</v>
      </c>
      <c r="K38" s="57">
        <f t="shared" si="8"/>
        <v>0</v>
      </c>
      <c r="L38" s="57">
        <f t="shared" si="8"/>
        <v>79643.25814845752</v>
      </c>
      <c r="M38" s="57">
        <f t="shared" si="8"/>
        <v>401947.51770367904</v>
      </c>
      <c r="N38" s="57">
        <f t="shared" si="8"/>
        <v>451178.69830092462</v>
      </c>
      <c r="O38" s="57">
        <f t="shared" si="8"/>
        <v>536834.25124297431</v>
      </c>
      <c r="P38" s="57">
        <f t="shared" si="8"/>
        <v>862041.1003493336</v>
      </c>
      <c r="Q38" s="57">
        <f t="shared" si="8"/>
        <v>540327.87716341834</v>
      </c>
      <c r="R38" s="57">
        <f t="shared" si="8"/>
        <v>1193849.0580504888</v>
      </c>
      <c r="S38" s="58">
        <f>SUM(C38:R38)</f>
        <v>11452695.992709473</v>
      </c>
      <c r="T38" s="49"/>
      <c r="U38" s="59"/>
    </row>
    <row r="39" spans="2:27" ht="84" hidden="1" customHeight="1">
      <c r="B39" s="60" t="s">
        <v>27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2"/>
      <c r="T39">
        <v>0</v>
      </c>
    </row>
    <row r="40" spans="2:27" ht="69" customHeight="1">
      <c r="B40" s="139" t="s">
        <v>28</v>
      </c>
      <c r="C40" s="61">
        <f t="shared" ref="C40:I40" si="9">C38-C39</f>
        <v>0</v>
      </c>
      <c r="D40" s="138">
        <f t="shared" si="9"/>
        <v>1054492.2206943983</v>
      </c>
      <c r="E40" s="138">
        <f t="shared" si="9"/>
        <v>341805.35815079632</v>
      </c>
      <c r="F40" s="138">
        <f t="shared" si="9"/>
        <v>1024919.9193535285</v>
      </c>
      <c r="G40" s="138">
        <f t="shared" si="9"/>
        <v>2662826.049406393</v>
      </c>
      <c r="H40" s="138">
        <f t="shared" si="9"/>
        <v>685971.86013446189</v>
      </c>
      <c r="I40" s="138">
        <f t="shared" si="9"/>
        <v>1305137.0959564911</v>
      </c>
      <c r="J40" s="138">
        <f t="shared" ref="J40:R40" si="10">J38/$S$38*$S$40</f>
        <v>311721.72805412649</v>
      </c>
      <c r="K40" s="138">
        <f t="shared" si="10"/>
        <v>0</v>
      </c>
      <c r="L40" s="138">
        <f t="shared" si="10"/>
        <v>79643.25814845752</v>
      </c>
      <c r="M40" s="138">
        <f t="shared" si="10"/>
        <v>401947.5177036791</v>
      </c>
      <c r="N40" s="138">
        <f t="shared" si="10"/>
        <v>451178.69830092456</v>
      </c>
      <c r="O40" s="138">
        <f>O38-O39</f>
        <v>536834.25124297431</v>
      </c>
      <c r="P40" s="138">
        <f>P38-P39</f>
        <v>862041.1003493336</v>
      </c>
      <c r="Q40" s="138">
        <f>Q38-Q39</f>
        <v>540327.87716341834</v>
      </c>
      <c r="R40" s="138">
        <f t="shared" si="10"/>
        <v>1193849.0580504888</v>
      </c>
      <c r="S40" s="138">
        <f>S38-S39</f>
        <v>11452695.992709473</v>
      </c>
    </row>
    <row r="43" spans="2:27" s="140" customFormat="1" ht="17.25" customHeight="1">
      <c r="B43" s="142" t="s">
        <v>29</v>
      </c>
      <c r="D43" s="141">
        <f>D39+D40-D38</f>
        <v>0</v>
      </c>
      <c r="E43" s="141">
        <f t="shared" ref="E43:R43" si="11">E39+E40-E38</f>
        <v>0</v>
      </c>
      <c r="F43" s="141">
        <f t="shared" si="11"/>
        <v>0</v>
      </c>
      <c r="G43" s="141">
        <f t="shared" si="11"/>
        <v>0</v>
      </c>
      <c r="H43" s="141">
        <f t="shared" si="11"/>
        <v>0</v>
      </c>
      <c r="I43" s="141">
        <f t="shared" si="11"/>
        <v>0</v>
      </c>
      <c r="J43" s="141">
        <f t="shared" si="11"/>
        <v>0</v>
      </c>
      <c r="K43" s="141">
        <f t="shared" si="11"/>
        <v>0</v>
      </c>
      <c r="L43" s="141">
        <f t="shared" si="11"/>
        <v>0</v>
      </c>
      <c r="M43" s="141">
        <f t="shared" si="11"/>
        <v>0</v>
      </c>
      <c r="N43" s="141">
        <f t="shared" si="11"/>
        <v>0</v>
      </c>
      <c r="O43" s="141">
        <f t="shared" si="11"/>
        <v>0</v>
      </c>
      <c r="P43" s="141">
        <f t="shared" si="11"/>
        <v>0</v>
      </c>
      <c r="Q43" s="141">
        <f t="shared" si="11"/>
        <v>0</v>
      </c>
      <c r="R43" s="141">
        <f t="shared" si="11"/>
        <v>0</v>
      </c>
      <c r="S43" s="141"/>
    </row>
    <row r="44" spans="2:27">
      <c r="D44" s="44"/>
    </row>
  </sheetData>
  <mergeCells count="3">
    <mergeCell ref="B4:C4"/>
    <mergeCell ref="B29:R29"/>
    <mergeCell ref="R2:S2"/>
  </mergeCells>
  <pageMargins left="0.28000000000000003" right="0.17" top="0.79" bottom="0.82" header="0.31" footer="0.5"/>
  <pageSetup paperSize="8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Расч. дотации поселений =2901,9</vt:lpstr>
      <vt:lpstr>Расч. дотации поселений =2715,7</vt:lpstr>
      <vt:lpstr>Расч. дотации поселений </vt:lpstr>
      <vt:lpstr>Лист1</vt:lpstr>
      <vt:lpstr>'Расч. дотации поселений '!Область_печати</vt:lpstr>
      <vt:lpstr>'Расч. дотации поселений =2715,7'!Область_печати</vt:lpstr>
      <vt:lpstr>'Расч. дотации поселений =2901,9'!Область_печати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Ofps-Sve</dc:creator>
  <cp:lastModifiedBy>User</cp:lastModifiedBy>
  <cp:lastPrinted>2017-12-26T07:54:34Z</cp:lastPrinted>
  <dcterms:created xsi:type="dcterms:W3CDTF">2010-10-20T10:24:36Z</dcterms:created>
  <dcterms:modified xsi:type="dcterms:W3CDTF">2017-12-26T07:54:36Z</dcterms:modified>
</cp:coreProperties>
</file>