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12090" activeTab="1"/>
  </bookViews>
  <sheets>
    <sheet name="Пояснит.записка" sheetId="4" r:id="rId1"/>
    <sheet name="Приложение по доходам" sheetId="6" r:id="rId2"/>
  </sheets>
  <definedNames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Пояснит.записка!$9:$9</definedName>
    <definedName name="_xlnm.Print_Titles" localSheetId="1">'Приложение по доходам'!$18:$18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Пояснит.записка!$A$1:$K$94</definedName>
    <definedName name="_xlnm.Print_Area" localSheetId="1">'Приложение по доходам'!$A$1:$N$103</definedName>
    <definedName name="октябрь" localSheetId="1">#REF!</definedName>
    <definedName name="октябрь">#REF!</definedName>
    <definedName name="пппп" localSheetId="1">#REF!</definedName>
    <definedName name="пппп">#REF!</definedName>
  </definedNames>
  <calcPr calcId="124519"/>
</workbook>
</file>

<file path=xl/calcChain.xml><?xml version="1.0" encoding="utf-8"?>
<calcChain xmlns="http://schemas.openxmlformats.org/spreadsheetml/2006/main">
  <c r="J98" i="6"/>
  <c r="J89" i="4"/>
  <c r="G102" i="6" l="1"/>
  <c r="H102" s="1"/>
  <c r="E102"/>
  <c r="F101"/>
  <c r="E101"/>
  <c r="D101"/>
  <c r="C101"/>
  <c r="E100"/>
  <c r="G100" s="1"/>
  <c r="F99"/>
  <c r="D99"/>
  <c r="C99"/>
  <c r="F98"/>
  <c r="G98" s="1"/>
  <c r="J97"/>
  <c r="H97"/>
  <c r="F97"/>
  <c r="E96"/>
  <c r="G96" s="1"/>
  <c r="I96" s="1"/>
  <c r="J95"/>
  <c r="H95"/>
  <c r="F95"/>
  <c r="E95"/>
  <c r="D95"/>
  <c r="C95"/>
  <c r="G94"/>
  <c r="I94" s="1"/>
  <c r="K94" s="1"/>
  <c r="I93"/>
  <c r="K93" s="1"/>
  <c r="E92"/>
  <c r="G92" s="1"/>
  <c r="I92" s="1"/>
  <c r="K92" s="1"/>
  <c r="I91"/>
  <c r="K91" s="1"/>
  <c r="E90"/>
  <c r="G90" s="1"/>
  <c r="I90" s="1"/>
  <c r="K90" s="1"/>
  <c r="E89"/>
  <c r="G89" s="1"/>
  <c r="J88"/>
  <c r="H88"/>
  <c r="F88"/>
  <c r="D88"/>
  <c r="C88"/>
  <c r="E87"/>
  <c r="G87" s="1"/>
  <c r="E86"/>
  <c r="G86" s="1"/>
  <c r="I86" s="1"/>
  <c r="K86" s="1"/>
  <c r="E85"/>
  <c r="G85" s="1"/>
  <c r="E84"/>
  <c r="G84" s="1"/>
  <c r="I84" s="1"/>
  <c r="K84" s="1"/>
  <c r="E83"/>
  <c r="G83" s="1"/>
  <c r="I83" s="1"/>
  <c r="K83" s="1"/>
  <c r="E82"/>
  <c r="G82" s="1"/>
  <c r="E81"/>
  <c r="G81" s="1"/>
  <c r="I81" s="1"/>
  <c r="K81" s="1"/>
  <c r="E80"/>
  <c r="G80" s="1"/>
  <c r="I80" s="1"/>
  <c r="K80" s="1"/>
  <c r="E79"/>
  <c r="G79" s="1"/>
  <c r="I79" s="1"/>
  <c r="K79" s="1"/>
  <c r="E78"/>
  <c r="G78" s="1"/>
  <c r="I78" s="1"/>
  <c r="K78" s="1"/>
  <c r="E77"/>
  <c r="G77" s="1"/>
  <c r="I77" s="1"/>
  <c r="K77" s="1"/>
  <c r="E76"/>
  <c r="G76" s="1"/>
  <c r="I76" s="1"/>
  <c r="K76" s="1"/>
  <c r="E75"/>
  <c r="G75" s="1"/>
  <c r="I75" s="1"/>
  <c r="K75" s="1"/>
  <c r="E74"/>
  <c r="G74" s="1"/>
  <c r="I74" s="1"/>
  <c r="K74" s="1"/>
  <c r="E73"/>
  <c r="G73" s="1"/>
  <c r="I73" s="1"/>
  <c r="K73" s="1"/>
  <c r="E72"/>
  <c r="G72" s="1"/>
  <c r="I72" s="1"/>
  <c r="K72" s="1"/>
  <c r="E71"/>
  <c r="G71" s="1"/>
  <c r="F70"/>
  <c r="D70"/>
  <c r="C70"/>
  <c r="G69"/>
  <c r="I69" s="1"/>
  <c r="K69" s="1"/>
  <c r="E69"/>
  <c r="G68"/>
  <c r="I68" s="1"/>
  <c r="K68" s="1"/>
  <c r="E68"/>
  <c r="G67"/>
  <c r="I67" s="1"/>
  <c r="K67" s="1"/>
  <c r="I66"/>
  <c r="K66" s="1"/>
  <c r="I65"/>
  <c r="K65" s="1"/>
  <c r="E64"/>
  <c r="G64" s="1"/>
  <c r="I64" s="1"/>
  <c r="K64" s="1"/>
  <c r="E63"/>
  <c r="G63" s="1"/>
  <c r="I63" s="1"/>
  <c r="K63" s="1"/>
  <c r="E62"/>
  <c r="G62" s="1"/>
  <c r="I62" s="1"/>
  <c r="K62" s="1"/>
  <c r="E61"/>
  <c r="H60"/>
  <c r="E60"/>
  <c r="G60" s="1"/>
  <c r="I60" s="1"/>
  <c r="K60" s="1"/>
  <c r="E59"/>
  <c r="G59" s="1"/>
  <c r="I59" s="1"/>
  <c r="K59" s="1"/>
  <c r="G58"/>
  <c r="I58" s="1"/>
  <c r="K58" s="1"/>
  <c r="I57"/>
  <c r="K57" s="1"/>
  <c r="G57"/>
  <c r="G56"/>
  <c r="I56" s="1"/>
  <c r="K56" s="1"/>
  <c r="G55"/>
  <c r="I55" s="1"/>
  <c r="K55" s="1"/>
  <c r="G54"/>
  <c r="I54" s="1"/>
  <c r="K54" s="1"/>
  <c r="I53"/>
  <c r="K53" s="1"/>
  <c r="G53"/>
  <c r="G52"/>
  <c r="I52" s="1"/>
  <c r="J51"/>
  <c r="H51"/>
  <c r="F51"/>
  <c r="D51"/>
  <c r="C51"/>
  <c r="E50"/>
  <c r="E49"/>
  <c r="G49" s="1"/>
  <c r="J48"/>
  <c r="H48"/>
  <c r="F48"/>
  <c r="D48"/>
  <c r="C48"/>
  <c r="C47" s="1"/>
  <c r="C46" s="1"/>
  <c r="C103" s="1"/>
  <c r="E45"/>
  <c r="E44"/>
  <c r="G44" s="1"/>
  <c r="I44" s="1"/>
  <c r="K44" s="1"/>
  <c r="E43"/>
  <c r="G43" s="1"/>
  <c r="C42"/>
  <c r="G41"/>
  <c r="I41" s="1"/>
  <c r="K41" s="1"/>
  <c r="E40"/>
  <c r="G40" s="1"/>
  <c r="I40" s="1"/>
  <c r="K40" s="1"/>
  <c r="C40"/>
  <c r="G39"/>
  <c r="G38" s="1"/>
  <c r="E39"/>
  <c r="E38"/>
  <c r="C38"/>
  <c r="E37"/>
  <c r="G37" s="1"/>
  <c r="I37" s="1"/>
  <c r="K37" s="1"/>
  <c r="E36"/>
  <c r="G36" s="1"/>
  <c r="I36" s="1"/>
  <c r="K36" s="1"/>
  <c r="E35"/>
  <c r="G35" s="1"/>
  <c r="I35" s="1"/>
  <c r="K35" s="1"/>
  <c r="E34"/>
  <c r="G34" s="1"/>
  <c r="I34" s="1"/>
  <c r="K34" s="1"/>
  <c r="E33"/>
  <c r="G33" s="1"/>
  <c r="C32"/>
  <c r="E31"/>
  <c r="G31" s="1"/>
  <c r="I31" s="1"/>
  <c r="K31" s="1"/>
  <c r="E30"/>
  <c r="G30" s="1"/>
  <c r="E29"/>
  <c r="C29"/>
  <c r="E28"/>
  <c r="G28" s="1"/>
  <c r="I28" s="1"/>
  <c r="K28" s="1"/>
  <c r="E27"/>
  <c r="G27" s="1"/>
  <c r="I27" s="1"/>
  <c r="K27" s="1"/>
  <c r="E26"/>
  <c r="G26" s="1"/>
  <c r="C25"/>
  <c r="E24"/>
  <c r="G24" s="1"/>
  <c r="E23"/>
  <c r="C23"/>
  <c r="E22"/>
  <c r="G22" s="1"/>
  <c r="C21"/>
  <c r="C20" s="1"/>
  <c r="G48" i="4"/>
  <c r="G49"/>
  <c r="I49" s="1"/>
  <c r="I42" s="1"/>
  <c r="G50"/>
  <c r="I48"/>
  <c r="K48" s="1"/>
  <c r="I50"/>
  <c r="K50"/>
  <c r="K61"/>
  <c r="K39"/>
  <c r="H42"/>
  <c r="J42"/>
  <c r="G42"/>
  <c r="I30" i="6" l="1"/>
  <c r="G29"/>
  <c r="I24"/>
  <c r="I23" s="1"/>
  <c r="G23"/>
  <c r="I89"/>
  <c r="G88"/>
  <c r="I98"/>
  <c r="K98" s="1"/>
  <c r="K97" s="1"/>
  <c r="G97"/>
  <c r="E21"/>
  <c r="E25"/>
  <c r="E32"/>
  <c r="D47"/>
  <c r="D46" s="1"/>
  <c r="D103" s="1"/>
  <c r="F47"/>
  <c r="F46" s="1"/>
  <c r="F103" s="1"/>
  <c r="E88"/>
  <c r="E51"/>
  <c r="G101"/>
  <c r="E42"/>
  <c r="I29"/>
  <c r="K30"/>
  <c r="K29" s="1"/>
  <c r="I88"/>
  <c r="K89"/>
  <c r="K88" s="1"/>
  <c r="H100"/>
  <c r="H99" s="1"/>
  <c r="G99"/>
  <c r="G21"/>
  <c r="I22"/>
  <c r="I26"/>
  <c r="G25"/>
  <c r="G32"/>
  <c r="I33"/>
  <c r="G70"/>
  <c r="I71"/>
  <c r="H87"/>
  <c r="I87" s="1"/>
  <c r="I102"/>
  <c r="H101"/>
  <c r="G48"/>
  <c r="I49"/>
  <c r="H82"/>
  <c r="I95"/>
  <c r="K96"/>
  <c r="K95" s="1"/>
  <c r="G42"/>
  <c r="I43"/>
  <c r="K52"/>
  <c r="H85"/>
  <c r="I85"/>
  <c r="G95"/>
  <c r="I39"/>
  <c r="E48"/>
  <c r="G61"/>
  <c r="I61" s="1"/>
  <c r="K61" s="1"/>
  <c r="E70"/>
  <c r="E99"/>
  <c r="K49" i="4"/>
  <c r="K42" s="1"/>
  <c r="G43"/>
  <c r="G44"/>
  <c r="I44" s="1"/>
  <c r="K44" s="1"/>
  <c r="G45"/>
  <c r="G46"/>
  <c r="I46" s="1"/>
  <c r="K46" s="1"/>
  <c r="G47"/>
  <c r="I43"/>
  <c r="I45"/>
  <c r="K43"/>
  <c r="K45"/>
  <c r="E47" i="6" l="1"/>
  <c r="I97"/>
  <c r="K24"/>
  <c r="K23" s="1"/>
  <c r="E20"/>
  <c r="H70"/>
  <c r="H47" s="1"/>
  <c r="H46" s="1"/>
  <c r="H103" s="1"/>
  <c r="I100"/>
  <c r="I99" s="1"/>
  <c r="J85"/>
  <c r="K85" s="1"/>
  <c r="I42"/>
  <c r="K43"/>
  <c r="K42" s="1"/>
  <c r="J87"/>
  <c r="K87" s="1"/>
  <c r="I32"/>
  <c r="K33"/>
  <c r="K32" s="1"/>
  <c r="I21"/>
  <c r="K22"/>
  <c r="K21" s="1"/>
  <c r="E46"/>
  <c r="E103" s="1"/>
  <c r="G20"/>
  <c r="G51"/>
  <c r="I51"/>
  <c r="G47"/>
  <c r="G46" s="1"/>
  <c r="K49"/>
  <c r="K48" s="1"/>
  <c r="I48"/>
  <c r="J102"/>
  <c r="J101" s="1"/>
  <c r="I101"/>
  <c r="K26"/>
  <c r="K25" s="1"/>
  <c r="I25"/>
  <c r="J100"/>
  <c r="J99" s="1"/>
  <c r="I38"/>
  <c r="K39"/>
  <c r="K38" s="1"/>
  <c r="K71"/>
  <c r="K51"/>
  <c r="I82"/>
  <c r="I70" s="1"/>
  <c r="K20" l="1"/>
  <c r="I47"/>
  <c r="I46" s="1"/>
  <c r="I20"/>
  <c r="J82"/>
  <c r="J70" s="1"/>
  <c r="J47" s="1"/>
  <c r="J46" s="1"/>
  <c r="J103" s="1"/>
  <c r="K100"/>
  <c r="K99" s="1"/>
  <c r="K102"/>
  <c r="K101" s="1"/>
  <c r="G103"/>
  <c r="K82" l="1"/>
  <c r="K70" s="1"/>
  <c r="K47" s="1"/>
  <c r="K46" s="1"/>
  <c r="K103" s="1"/>
  <c r="K104" s="1"/>
  <c r="I103"/>
  <c r="I104" s="1"/>
  <c r="K93" i="4" l="1"/>
  <c r="J93"/>
  <c r="K92"/>
  <c r="J92"/>
  <c r="K91"/>
  <c r="J91"/>
  <c r="K90"/>
  <c r="J90"/>
  <c r="K89"/>
  <c r="K88" s="1"/>
  <c r="J88"/>
  <c r="K87"/>
  <c r="K86"/>
  <c r="J86"/>
  <c r="K85"/>
  <c r="K84"/>
  <c r="K83"/>
  <c r="K82"/>
  <c r="K81"/>
  <c r="K80"/>
  <c r="J79"/>
  <c r="K78"/>
  <c r="J78"/>
  <c r="K77"/>
  <c r="J76"/>
  <c r="K76" s="1"/>
  <c r="K75"/>
  <c r="K74"/>
  <c r="J73"/>
  <c r="J61" s="1"/>
  <c r="K72"/>
  <c r="K71"/>
  <c r="K70"/>
  <c r="K69"/>
  <c r="K68"/>
  <c r="K67"/>
  <c r="K66"/>
  <c r="K65"/>
  <c r="K64"/>
  <c r="K63"/>
  <c r="K62"/>
  <c r="K60"/>
  <c r="K59"/>
  <c r="K58"/>
  <c r="K57"/>
  <c r="K56"/>
  <c r="K55"/>
  <c r="K54"/>
  <c r="K53"/>
  <c r="K52"/>
  <c r="K51"/>
  <c r="J39"/>
  <c r="J38" s="1"/>
  <c r="K35"/>
  <c r="K33" s="1"/>
  <c r="K34"/>
  <c r="K32"/>
  <c r="K31"/>
  <c r="K30"/>
  <c r="K29"/>
  <c r="K28"/>
  <c r="K27"/>
  <c r="K26"/>
  <c r="K25"/>
  <c r="K24"/>
  <c r="K23"/>
  <c r="K22"/>
  <c r="K21"/>
  <c r="K20" s="1"/>
  <c r="K19"/>
  <c r="K18"/>
  <c r="K17"/>
  <c r="K16" s="1"/>
  <c r="K15"/>
  <c r="K14" s="1"/>
  <c r="K13"/>
  <c r="K12" s="1"/>
  <c r="I84"/>
  <c r="I82"/>
  <c r="K79" l="1"/>
  <c r="J37"/>
  <c r="J94" s="1"/>
  <c r="K11"/>
  <c r="K73"/>
  <c r="I57"/>
  <c r="I56"/>
  <c r="H51"/>
  <c r="I47"/>
  <c r="K47" s="1"/>
  <c r="H88" l="1"/>
  <c r="H86"/>
  <c r="H79" s="1"/>
  <c r="H39"/>
  <c r="F89"/>
  <c r="G89" s="1"/>
  <c r="G88" s="1"/>
  <c r="G85"/>
  <c r="I85" s="1"/>
  <c r="G58"/>
  <c r="I58" s="1"/>
  <c r="G32"/>
  <c r="I32" s="1"/>
  <c r="F86"/>
  <c r="F79" s="1"/>
  <c r="D86"/>
  <c r="C86"/>
  <c r="E59"/>
  <c r="G59" s="1"/>
  <c r="I59" s="1"/>
  <c r="F92"/>
  <c r="F90"/>
  <c r="F61"/>
  <c r="F42"/>
  <c r="F39"/>
  <c r="E93"/>
  <c r="G93" s="1"/>
  <c r="D92"/>
  <c r="C92"/>
  <c r="E91"/>
  <c r="G91" s="1"/>
  <c r="H91" s="1"/>
  <c r="H90" s="1"/>
  <c r="D90"/>
  <c r="C90"/>
  <c r="E87"/>
  <c r="G87" s="1"/>
  <c r="E83"/>
  <c r="G83" s="1"/>
  <c r="I83" s="1"/>
  <c r="E81"/>
  <c r="E80"/>
  <c r="G80" s="1"/>
  <c r="I80" s="1"/>
  <c r="D79"/>
  <c r="C79"/>
  <c r="E78"/>
  <c r="G78" s="1"/>
  <c r="E77"/>
  <c r="G77" s="1"/>
  <c r="I77" s="1"/>
  <c r="E76"/>
  <c r="G76" s="1"/>
  <c r="E75"/>
  <c r="G75" s="1"/>
  <c r="I75" s="1"/>
  <c r="E74"/>
  <c r="G74" s="1"/>
  <c r="I74" s="1"/>
  <c r="E73"/>
  <c r="G73" s="1"/>
  <c r="E72"/>
  <c r="G72" s="1"/>
  <c r="I72" s="1"/>
  <c r="E71"/>
  <c r="G71" s="1"/>
  <c r="I71" s="1"/>
  <c r="E70"/>
  <c r="G70" s="1"/>
  <c r="I70" s="1"/>
  <c r="E69"/>
  <c r="G69" s="1"/>
  <c r="I69" s="1"/>
  <c r="E68"/>
  <c r="G68" s="1"/>
  <c r="I68" s="1"/>
  <c r="E67"/>
  <c r="G67" s="1"/>
  <c r="I67" s="1"/>
  <c r="E66"/>
  <c r="G66" s="1"/>
  <c r="I66" s="1"/>
  <c r="E65"/>
  <c r="G65" s="1"/>
  <c r="I65" s="1"/>
  <c r="E64"/>
  <c r="G64" s="1"/>
  <c r="I64" s="1"/>
  <c r="E63"/>
  <c r="G63" s="1"/>
  <c r="I63" s="1"/>
  <c r="E62"/>
  <c r="G62" s="1"/>
  <c r="D61"/>
  <c r="C61"/>
  <c r="E60"/>
  <c r="G60" s="1"/>
  <c r="I60" s="1"/>
  <c r="E55"/>
  <c r="G55" s="1"/>
  <c r="I55" s="1"/>
  <c r="E54"/>
  <c r="G54" s="1"/>
  <c r="I54" s="1"/>
  <c r="E53"/>
  <c r="G53" s="1"/>
  <c r="I53" s="1"/>
  <c r="E52"/>
  <c r="G52" s="1"/>
  <c r="I52" s="1"/>
  <c r="E51"/>
  <c r="G51" s="1"/>
  <c r="I51" s="1"/>
  <c r="E50"/>
  <c r="D42"/>
  <c r="C42"/>
  <c r="E41"/>
  <c r="E40"/>
  <c r="G40" s="1"/>
  <c r="G39" s="1"/>
  <c r="D39"/>
  <c r="C39"/>
  <c r="E36"/>
  <c r="E35"/>
  <c r="G35" s="1"/>
  <c r="I35" s="1"/>
  <c r="E34"/>
  <c r="G34" s="1"/>
  <c r="C33"/>
  <c r="C31"/>
  <c r="E31" s="1"/>
  <c r="G31" s="1"/>
  <c r="I31" s="1"/>
  <c r="E30"/>
  <c r="E29" s="1"/>
  <c r="C29"/>
  <c r="E28"/>
  <c r="G28" s="1"/>
  <c r="I28" s="1"/>
  <c r="E27"/>
  <c r="G27" s="1"/>
  <c r="I27" s="1"/>
  <c r="E26"/>
  <c r="G26" s="1"/>
  <c r="I26" s="1"/>
  <c r="E25"/>
  <c r="G25" s="1"/>
  <c r="I25" s="1"/>
  <c r="E24"/>
  <c r="G24" s="1"/>
  <c r="I24" s="1"/>
  <c r="C23"/>
  <c r="E22"/>
  <c r="G22" s="1"/>
  <c r="I22" s="1"/>
  <c r="E21"/>
  <c r="G21" s="1"/>
  <c r="C20"/>
  <c r="E19"/>
  <c r="G19" s="1"/>
  <c r="I19" s="1"/>
  <c r="E18"/>
  <c r="G18" s="1"/>
  <c r="I18" s="1"/>
  <c r="E17"/>
  <c r="G17" s="1"/>
  <c r="C16"/>
  <c r="E15"/>
  <c r="E14" s="1"/>
  <c r="C14"/>
  <c r="E13"/>
  <c r="G13" s="1"/>
  <c r="C12"/>
  <c r="E90"/>
  <c r="E92" l="1"/>
  <c r="H76"/>
  <c r="I76" s="1"/>
  <c r="H73"/>
  <c r="I73" s="1"/>
  <c r="E61"/>
  <c r="I78"/>
  <c r="H78"/>
  <c r="G92"/>
  <c r="H93"/>
  <c r="H92" s="1"/>
  <c r="E20"/>
  <c r="E39"/>
  <c r="D38"/>
  <c r="D37" s="1"/>
  <c r="D94" s="1"/>
  <c r="E86"/>
  <c r="E79" s="1"/>
  <c r="E12"/>
  <c r="C38"/>
  <c r="C37" s="1"/>
  <c r="E16"/>
  <c r="G12"/>
  <c r="I13"/>
  <c r="I12" s="1"/>
  <c r="I23"/>
  <c r="G86"/>
  <c r="I87"/>
  <c r="I86" s="1"/>
  <c r="G90"/>
  <c r="I91"/>
  <c r="I90" s="1"/>
  <c r="E23"/>
  <c r="G16"/>
  <c r="G20"/>
  <c r="G33"/>
  <c r="F38"/>
  <c r="F88"/>
  <c r="G61"/>
  <c r="I34"/>
  <c r="I33" s="1"/>
  <c r="C11"/>
  <c r="I40"/>
  <c r="I62"/>
  <c r="I93"/>
  <c r="I92" s="1"/>
  <c r="I17"/>
  <c r="I16" s="1"/>
  <c r="I21"/>
  <c r="I20" s="1"/>
  <c r="I89"/>
  <c r="I88" s="1"/>
  <c r="G23"/>
  <c r="E42"/>
  <c r="G15"/>
  <c r="G81"/>
  <c r="G30"/>
  <c r="E33"/>
  <c r="I39" l="1"/>
  <c r="K40"/>
  <c r="K38" s="1"/>
  <c r="I61"/>
  <c r="C94"/>
  <c r="H61"/>
  <c r="H38" s="1"/>
  <c r="H37" s="1"/>
  <c r="H94" s="1"/>
  <c r="F37"/>
  <c r="F94" s="1"/>
  <c r="G79"/>
  <c r="G38" s="1"/>
  <c r="G37" s="1"/>
  <c r="I81"/>
  <c r="G29"/>
  <c r="I30"/>
  <c r="I29" s="1"/>
  <c r="G14"/>
  <c r="I15"/>
  <c r="I14" s="1"/>
  <c r="I11" s="1"/>
  <c r="E11"/>
  <c r="E38"/>
  <c r="K37" l="1"/>
  <c r="K94" s="1"/>
  <c r="K95" s="1"/>
  <c r="I79"/>
  <c r="I38" s="1"/>
  <c r="I37" s="1"/>
  <c r="I94" s="1"/>
  <c r="I95" s="1"/>
  <c r="G11"/>
  <c r="G94" s="1"/>
  <c r="E37"/>
  <c r="E94" l="1"/>
</calcChain>
</file>

<file path=xl/sharedStrings.xml><?xml version="1.0" encoding="utf-8"?>
<sst xmlns="http://schemas.openxmlformats.org/spreadsheetml/2006/main" count="380" uniqueCount="162">
  <si>
    <t>Приложение № __</t>
  </si>
  <si>
    <t>к решению сессии пятого созыва</t>
  </si>
  <si>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</si>
  <si>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</si>
  <si>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</si>
  <si>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</si>
  <si>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</si>
  <si>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</si>
  <si>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</si>
  <si>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</si>
  <si>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</si>
  <si>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</si>
  <si>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</si>
  <si>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</si>
  <si>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</si>
  <si>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</si>
  <si>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</si>
  <si>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</si>
  <si>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</si>
  <si>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</si>
  <si>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</si>
  <si>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</si>
  <si>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</si>
  <si>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</si>
  <si>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</si>
  <si>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</si>
  <si>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</si>
  <si>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</si>
  <si>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</si>
  <si>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</si>
  <si>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</si>
  <si>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</si>
  <si>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</si>
  <si>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</si>
  <si>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</si>
  <si>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</si>
  <si>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</si>
  <si>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</si>
  <si>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</si>
  <si>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</si>
  <si>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</si>
  <si>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</si>
  <si>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</si>
  <si>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</si>
  <si>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</si>
  <si>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</si>
  <si>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</si>
  <si>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</si>
  <si>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</si>
  <si>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</si>
  <si>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</si>
  <si>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</si>
  <si>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</si>
  <si>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</si>
  <si>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</si>
  <si>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</si>
  <si>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</si>
  <si>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</si>
  <si>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</si>
  <si>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</si>
  <si>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</si>
  <si>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</si>
  <si>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</si>
  <si>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Дотации бюджетам муниципальных районов на выравнивание  бюджетной обеспеченности</t>
  </si>
  <si>
    <t>2 02 01001 05 0000 151</t>
  </si>
  <si>
    <t>Дотации бюджетам муниципальных районов на поддержку мер по обеспечению сбалансированности бюджетов</t>
  </si>
  <si>
    <t>2 02 01003 05 0000 151</t>
  </si>
  <si>
    <t>Субсидии от других бюджетов бюджетной системы Российской Федерации</t>
  </si>
  <si>
    <t>2 02 02000 00 0000 151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</si>
  <si>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</si>
  <si>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2 02 02999 05 0000 151</t>
  </si>
  <si>
    <t>Субсидии на мероприятия по проведению оздоровительной кампании детей за счет средств областного бюджета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</si>
  <si>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</si>
  <si>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</si>
  <si>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</si>
  <si>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</si>
  <si>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</si>
  <si>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2 02 03000 00 0000 151</t>
  </si>
  <si>
    <r>
      <rPr>
        <sz val="10"/>
        <rFont val="Times New Roman"/>
        <family val="1"/>
        <charset val="204"/>
      </rPr>
  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  </r>
    <r>
      <rPr>
        <b/>
        <sz val="10"/>
        <rFont val="Times New Roman"/>
        <family val="1"/>
        <charset val="204"/>
      </rPr>
      <t xml:space="preserve">
</t>
    </r>
  </si>
  <si>
    <r>
      <rPr>
        <sz val="8"/>
        <rFont val="Times New Roman"/>
        <family val="1"/>
        <charset val="204"/>
      </rPr>
      <t>2 02 03007 05 0000 151</t>
    </r>
    <r>
      <rPr>
        <b/>
        <sz val="8"/>
        <rFont val="Times New Roman"/>
        <family val="1"/>
        <charset val="204"/>
      </rPr>
      <t xml:space="preserve">
</t>
    </r>
  </si>
  <si>
    <t>2 02 03015 05 0000 151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</si>
  <si>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</si>
  <si>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2 02 03024 05 0000 151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</si>
  <si>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</si>
  <si>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</si>
  <si>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</si>
  <si>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</si>
  <si>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</si>
  <si>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</si>
  <si>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</si>
  <si>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</si>
  <si>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</si>
  <si>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</si>
  <si>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2 02 03029 05 0000 151</t>
  </si>
  <si>
    <t>Субвенции бюджетам муниципальных образований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за счет средств федерального бюджета</t>
  </si>
  <si>
    <t>2 02 03119 05 0000 151</t>
  </si>
  <si>
    <t xml:space="preserve"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</t>
  </si>
  <si>
    <t>2 02 03999 05 0000 151</t>
  </si>
  <si>
    <t>Иные межбюджетные трансферты</t>
  </si>
  <si>
    <t>2 02 04000 00 0000 151</t>
  </si>
  <si>
    <t>Межбюджетные трансферты бюджетам муниципальных образований Архангельской области и Ненецкого автономного округа на комплектование книжных фондов библиотек муниципальных образований  на 2013 год</t>
  </si>
  <si>
    <t>2 02 04025 05 0000 151</t>
  </si>
  <si>
    <t>Прочие безвозмездные поступления от других бюджетов бюджетнойсистемы</t>
  </si>
  <si>
    <t>2 02 09000 00 0000 151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</si>
  <si>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</si>
  <si>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2 02 09024 05 0000 151</t>
  </si>
  <si>
    <t xml:space="preserve">ВСЕГО ДОХОДОВ </t>
  </si>
  <si>
    <t>Собрания депутатов №   от 25.12.2015 года</t>
  </si>
  <si>
    <t>2 02 02216 05 0000 151</t>
  </si>
  <si>
    <t>Предполагаемые поправки</t>
  </si>
  <si>
    <t>Утверждено</t>
  </si>
  <si>
    <t>Субсидии на софинансирование расходов по созданию условий для обеспечения поселений услугами торговли</t>
  </si>
  <si>
    <t>Субсидия для возмещения расходов по предоставлению мер социальной поддержки пед. работников проживающих в сельской местности</t>
  </si>
  <si>
    <t>Субвенции бюджетам муниципальных образований на осуществление государственных полномочий по подготовке и проведению Всероссийской сельскохозяйственной переписи 2016 года</t>
  </si>
  <si>
    <t>2 02 03121 05 0000 151</t>
  </si>
  <si>
    <t>2 02 04999 05 0000 151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</si>
  <si>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</si>
  <si>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</si>
  <si>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</si>
  <si>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</si>
  <si>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</si>
  <si>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</si>
  <si>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</si>
  <si>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</si>
  <si>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>Приложение №__</t>
  </si>
  <si>
    <t>Собрания депутатов №__  от 26 февраля 2016 г.</t>
  </si>
  <si>
    <t xml:space="preserve">Средства, передаваемые бюджетам муниципальных районов из бюджетов поселений КРС по соглашениями </t>
  </si>
  <si>
    <t>2 02 04014 05 0000 151</t>
  </si>
  <si>
    <t>Прогнозируемое поступление доходов бюджета  МО  "Устьянский муниципальный район" на 2016 год.</t>
  </si>
  <si>
    <t>Субсидии на реализацию общественно значимых культурных мероприятий в рамках проекта "ЛЮБО-ДОРОГО" (2013-2020г.)"</t>
  </si>
  <si>
    <t>Прочие безвозмездные поступления</t>
  </si>
  <si>
    <t>Прочие безвозмездные поступления в бюджеты муниципальных районов</t>
  </si>
  <si>
    <t>2 07 00000 00 0000 180</t>
  </si>
  <si>
    <t>2 07 05000 05 0000 180</t>
  </si>
  <si>
    <t>Приложение №2</t>
  </si>
  <si>
    <t>Собрания депутатов №333  от 26 февраля 2016 г.</t>
  </si>
  <si>
    <t>Приложение № 4</t>
  </si>
  <si>
    <t>2 02 02088 05 0004 151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</si>
  <si>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</si>
  <si>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r>
      <t xml:space="preserve">Субсидии на  мероприятия по </t>
    </r>
    <r>
      <rPr>
        <sz val="11"/>
        <rFont val="Times New Roman"/>
        <family val="1"/>
        <charset val="204"/>
      </rPr>
      <t>реализации молодежной политики в муниципальных образованиях</t>
    </r>
  </si>
  <si>
    <t xml:space="preserve">Субсидии на реализацию ГП АО "Патриотическое воспитание,развитие физкультуры и спорта в АО…" ПП №1 "Спорт Беломорья (2014-2020г.) </t>
  </si>
  <si>
    <t>2 02 04052 05 0000 151</t>
  </si>
  <si>
    <t>Межбюджетные трансферты.ГП РФ "Развитие культуры и туризма"                         ПП "Искусство" Гос.поддержк учреждений культуры сельских поселений</t>
  </si>
  <si>
    <t>Межбюджетные трансферты: резервный фонд Правительства Арх.обл. (Устьянская СДЮШОР на первенство мира) расп.от 9.02.16г. №30-рп</t>
  </si>
  <si>
    <t>Межбюджетные трансферты: резервный фонд  Правительства Арх.обл.(МО "Плосское")</t>
  </si>
  <si>
    <t>2 02 02051 05 0000 151</t>
  </si>
  <si>
    <t>2 02 02085 05 0000 151</t>
  </si>
  <si>
    <r>
      <t>Субсидии бюджету МО на реализацию мероприятий ФЦП "Устойчивое развитие сельских территорий"</t>
    </r>
    <r>
      <rPr>
        <sz val="11"/>
        <rFont val="Times New Roman"/>
        <family val="1"/>
        <charset val="204"/>
      </rPr>
      <t>обеспечение жильем граждан, прожив.в с/местности. Улучшение жилищных условий</t>
    </r>
  </si>
  <si>
    <r>
      <t xml:space="preserve">Субсидии бюджету МО на реализацию мероприятий ФЦП "Устойчивое развитие сельских территорий"обеспечение жильем граждан,прожив.в с/местности. </t>
    </r>
    <r>
      <rPr>
        <sz val="11"/>
        <rFont val="Times New Roman"/>
        <family val="1"/>
        <charset val="204"/>
      </rPr>
      <t>Обеспечение жильем молодых семей и молод.спец.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</si>
  <si>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</t>
    </r>
    <r>
      <rPr>
        <sz val="11"/>
        <rFont val="Times New Roman"/>
        <family val="1"/>
        <charset val="204"/>
      </rPr>
      <t>граждан РФ,прожив.в се/местности. Улучшение жилищных условий.</t>
    </r>
  </si>
  <si>
    <r>
      <t xml:space="preserve">ГП Арх.обл."Устойчивое развитие сельских территорий АО (2014-2017гг)" Субсидия на осуществл. мероприятий  по обеспечению жильем граждан РФ,прожив.в се/местности. </t>
    </r>
    <r>
      <rPr>
        <sz val="11"/>
        <rFont val="Times New Roman"/>
        <family val="1"/>
        <charset val="204"/>
      </rPr>
      <t>Обеспечение жильем молодых специалистов.</t>
    </r>
  </si>
  <si>
    <t>Субсидии на модернизацию и капитальный ремонт объектов ТЭК и ЖКХ</t>
  </si>
  <si>
    <t>2 02 02150 05 0000 151</t>
  </si>
  <si>
    <t>Субсидии на создание в общеобразовательных организациях,расположенных в сельской местности,условий для занятий физической культурой и спортом</t>
  </si>
  <si>
    <t>2 02 02215 05 0000 151</t>
  </si>
  <si>
    <t>Собрания депутатов №308 от 25.12.2015 года</t>
  </si>
  <si>
    <t>Собрания депутатов №337 от 08 апреля  2016 г.</t>
  </si>
  <si>
    <t>Приложение №4</t>
  </si>
  <si>
    <t>Собрания депутатов №351  от 27 мая  2016 г.</t>
  </si>
  <si>
    <t>Прогнозируемое поступление доходов бюджета МО "Устьянский муниципальный район" на 2016 год.</t>
  </si>
  <si>
    <t>Приложение № 1</t>
  </si>
  <si>
    <t>Собрания депутатов № 369 от 24 июня 2016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</si>
</sst>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mbria"/>
      <family val="1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36">
    <xf numFmtId="0" fontId="0" fillId="0" borderId="0" xfId="0"/>
    <xf numFmtId="4" fontId="3" fillId="2" borderId="0" xfId="8" applyNumberFormat="1" applyFont="1" applyFill="1" applyAlignment="1">
      <alignment horizontal="right" wrapText="1"/>
    </xf>
    <xf numFmtId="4" fontId="12" fillId="2" borderId="0" xfId="8" applyNumberFormat="1" applyFont="1" applyFill="1" applyAlignment="1">
      <alignment horizontal="right" wrapText="1"/>
    </xf>
    <xf numFmtId="0" fontId="3" fillId="2" borderId="0" xfId="4" applyFont="1" applyFill="1"/>
    <xf numFmtId="0" fontId="5" fillId="2" borderId="0" xfId="4" applyFont="1" applyFill="1"/>
    <xf numFmtId="4" fontId="5" fillId="2" borderId="0" xfId="4" applyNumberFormat="1" applyFont="1" applyFill="1" applyAlignment="1">
      <alignment wrapText="1"/>
    </xf>
    <xf numFmtId="0" fontId="3" fillId="2" borderId="0" xfId="4" applyNumberFormat="1" applyFont="1" applyFill="1" applyAlignment="1">
      <alignment horizontal="left"/>
    </xf>
    <xf numFmtId="4" fontId="4" fillId="2" borderId="0" xfId="4" applyNumberFormat="1" applyFont="1" applyFill="1" applyBorder="1" applyAlignment="1">
      <alignment horizontal="right"/>
    </xf>
    <xf numFmtId="4" fontId="3" fillId="2" borderId="0" xfId="4" applyNumberFormat="1" applyFont="1" applyFill="1" applyBorder="1" applyAlignment="1">
      <alignment wrapText="1"/>
    </xf>
    <xf numFmtId="0" fontId="8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4" fontId="8" fillId="2" borderId="1" xfId="4" applyNumberFormat="1" applyFont="1" applyFill="1" applyBorder="1" applyAlignment="1">
      <alignment horizontal="center" vertical="center" wrapText="1"/>
    </xf>
    <xf numFmtId="4" fontId="8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wrapText="1"/>
    </xf>
    <xf numFmtId="0" fontId="20" fillId="2" borderId="2" xfId="0" applyNumberFormat="1" applyFont="1" applyFill="1" applyBorder="1" applyAlignment="1">
      <alignment horizontal="center" wrapText="1"/>
    </xf>
    <xf numFmtId="0" fontId="7" fillId="2" borderId="0" xfId="4" applyFont="1" applyFill="1"/>
    <xf numFmtId="0" fontId="8" fillId="2" borderId="1" xfId="4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center" vertical="center" wrapText="1"/>
    </xf>
    <xf numFmtId="4" fontId="8" fillId="2" borderId="1" xfId="8" applyNumberFormat="1" applyFont="1" applyFill="1" applyBorder="1" applyAlignment="1">
      <alignment vertical="center" wrapText="1"/>
    </xf>
    <xf numFmtId="0" fontId="3" fillId="2" borderId="1" xfId="4" applyNumberFormat="1" applyFont="1" applyFill="1" applyBorder="1" applyAlignment="1">
      <alignment horizontal="justify"/>
    </xf>
    <xf numFmtId="49" fontId="4" fillId="2" borderId="1" xfId="4" applyNumberFormat="1" applyFont="1" applyFill="1" applyBorder="1" applyAlignment="1">
      <alignment horizontal="center" wrapText="1"/>
    </xf>
    <xf numFmtId="4" fontId="8" fillId="2" borderId="1" xfId="8" applyNumberFormat="1" applyFont="1" applyFill="1" applyBorder="1" applyAlignment="1">
      <alignment wrapText="1"/>
    </xf>
    <xf numFmtId="4" fontId="3" fillId="2" borderId="1" xfId="4" applyNumberFormat="1" applyFont="1" applyFill="1" applyBorder="1" applyAlignment="1">
      <alignment wrapText="1"/>
    </xf>
    <xf numFmtId="4" fontId="8" fillId="2" borderId="1" xfId="4" applyNumberFormat="1" applyFont="1" applyFill="1" applyBorder="1" applyAlignment="1">
      <alignment wrapText="1"/>
    </xf>
    <xf numFmtId="4" fontId="3" fillId="2" borderId="1" xfId="8" applyNumberFormat="1" applyFont="1" applyFill="1" applyBorder="1" applyAlignment="1">
      <alignment wrapText="1"/>
    </xf>
    <xf numFmtId="0" fontId="3" fillId="2" borderId="1" xfId="4" applyFont="1" applyFill="1" applyBorder="1" applyAlignment="1">
      <alignment wrapText="1"/>
    </xf>
    <xf numFmtId="0" fontId="3" fillId="2" borderId="1" xfId="4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4" fontId="5" fillId="2" borderId="1" xfId="8" applyNumberFormat="1" applyFont="1" applyFill="1" applyBorder="1" applyAlignment="1">
      <alignment wrapText="1"/>
    </xf>
    <xf numFmtId="4" fontId="5" fillId="2" borderId="1" xfId="4" applyNumberFormat="1" applyFont="1" applyFill="1" applyBorder="1" applyAlignment="1">
      <alignment wrapText="1"/>
    </xf>
    <xf numFmtId="0" fontId="5" fillId="2" borderId="0" xfId="4" applyFont="1" applyFill="1" applyAlignment="1">
      <alignment wrapText="1"/>
    </xf>
    <xf numFmtId="0" fontId="4" fillId="2" borderId="1" xfId="4" applyFont="1" applyFill="1" applyBorder="1" applyAlignment="1">
      <alignment horizontal="center" wrapText="1"/>
    </xf>
    <xf numFmtId="0" fontId="11" fillId="2" borderId="1" xfId="4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wrapText="1"/>
    </xf>
    <xf numFmtId="4" fontId="3" fillId="2" borderId="1" xfId="4" applyNumberFormat="1" applyFont="1" applyFill="1" applyBorder="1" applyAlignment="1">
      <alignment horizontal="center" wrapText="1"/>
    </xf>
    <xf numFmtId="0" fontId="8" fillId="2" borderId="0" xfId="4" applyFont="1" applyFill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 vertical="center"/>
    </xf>
    <xf numFmtId="4" fontId="3" fillId="2" borderId="1" xfId="4" applyNumberFormat="1" applyFont="1" applyFill="1" applyBorder="1" applyAlignment="1">
      <alignment horizontal="center"/>
    </xf>
    <xf numFmtId="2" fontId="3" fillId="2" borderId="1" xfId="4" applyNumberFormat="1" applyFont="1" applyFill="1" applyBorder="1"/>
    <xf numFmtId="4" fontId="3" fillId="2" borderId="1" xfId="4" applyNumberFormat="1" applyFont="1" applyFill="1" applyBorder="1"/>
    <xf numFmtId="4" fontId="3" fillId="2" borderId="1" xfId="4" applyNumberFormat="1" applyFont="1" applyFill="1" applyBorder="1" applyAlignment="1"/>
    <xf numFmtId="0" fontId="8" fillId="2" borderId="1" xfId="4" applyFont="1" applyFill="1" applyBorder="1" applyAlignment="1">
      <alignment horizontal="justify" vertical="center" wrapText="1"/>
    </xf>
    <xf numFmtId="4" fontId="8" fillId="2" borderId="1" xfId="4" applyNumberFormat="1" applyFont="1" applyFill="1" applyBorder="1" applyAlignment="1">
      <alignment vertical="center" wrapText="1"/>
    </xf>
    <xf numFmtId="0" fontId="8" fillId="2" borderId="0" xfId="4" applyFont="1" applyFill="1" applyAlignment="1">
      <alignment vertical="center"/>
    </xf>
    <xf numFmtId="4" fontId="3" fillId="2" borderId="1" xfId="8" applyNumberFormat="1" applyFont="1" applyFill="1" applyBorder="1" applyAlignment="1">
      <alignment vertical="center" wrapText="1"/>
    </xf>
    <xf numFmtId="4" fontId="3" fillId="2" borderId="1" xfId="4" applyNumberFormat="1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4" fontId="14" fillId="2" borderId="1" xfId="8" applyNumberFormat="1" applyFont="1" applyFill="1" applyBorder="1" applyAlignment="1">
      <alignment wrapText="1"/>
    </xf>
    <xf numFmtId="0" fontId="3" fillId="2" borderId="0" xfId="4" applyFont="1" applyFill="1" applyAlignment="1">
      <alignment vertical="center"/>
    </xf>
    <xf numFmtId="0" fontId="3" fillId="2" borderId="1" xfId="4" applyFont="1" applyFill="1" applyBorder="1" applyAlignment="1">
      <alignment horizontal="justify" vertical="center" wrapText="1"/>
    </xf>
    <xf numFmtId="1" fontId="4" fillId="2" borderId="1" xfId="5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5" applyFont="1" applyFill="1" applyBorder="1" applyAlignment="1">
      <alignment vertical="top" wrapText="1"/>
    </xf>
    <xf numFmtId="1" fontId="9" fillId="2" borderId="1" xfId="4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horizontal="justify" vertical="top" wrapText="1"/>
    </xf>
    <xf numFmtId="1" fontId="4" fillId="2" borderId="1" xfId="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4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4" fontId="3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>
      <alignment vertical="center"/>
    </xf>
    <xf numFmtId="2" fontId="8" fillId="2" borderId="1" xfId="4" applyNumberFormat="1" applyFont="1" applyFill="1" applyBorder="1" applyAlignment="1"/>
    <xf numFmtId="4" fontId="10" fillId="2" borderId="1" xfId="1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17" fillId="2" borderId="1" xfId="1" applyNumberFormat="1" applyFont="1" applyFill="1" applyBorder="1" applyAlignment="1"/>
    <xf numFmtId="2" fontId="8" fillId="2" borderId="1" xfId="4" applyNumberFormat="1" applyFont="1" applyFill="1" applyBorder="1"/>
    <xf numFmtId="4" fontId="8" fillId="2" borderId="1" xfId="4" applyNumberFormat="1" applyFont="1" applyFill="1" applyBorder="1" applyAlignment="1"/>
    <xf numFmtId="4" fontId="8" fillId="2" borderId="1" xfId="4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4" fontId="10" fillId="2" borderId="1" xfId="1" applyNumberFormat="1" applyFont="1" applyFill="1" applyBorder="1" applyAlignment="1"/>
    <xf numFmtId="4" fontId="15" fillId="2" borderId="1" xfId="0" applyNumberFormat="1" applyFont="1" applyFill="1" applyBorder="1" applyAlignment="1">
      <alignment horizontal="center" vertical="center" wrapText="1"/>
    </xf>
    <xf numFmtId="4" fontId="13" fillId="2" borderId="1" xfId="10" applyNumberFormat="1" applyFont="1" applyFill="1" applyBorder="1" applyAlignment="1">
      <alignment horizontal="right" vertical="center" wrapText="1"/>
    </xf>
    <xf numFmtId="4" fontId="13" fillId="2" borderId="1" xfId="10" applyNumberFormat="1" applyFont="1" applyFill="1" applyBorder="1" applyAlignment="1">
      <alignment horizontal="right" wrapText="1"/>
    </xf>
    <xf numFmtId="0" fontId="8" fillId="2" borderId="0" xfId="4" applyFont="1" applyFill="1" applyAlignment="1">
      <alignment vertical="center" wrapText="1"/>
    </xf>
    <xf numFmtId="2" fontId="3" fillId="2" borderId="1" xfId="4" applyNumberFormat="1" applyFont="1" applyFill="1" applyBorder="1" applyAlignment="1">
      <alignment horizontal="justify" vertical="top" wrapText="1"/>
    </xf>
    <xf numFmtId="4" fontId="3" fillId="2" borderId="1" xfId="0" applyNumberFormat="1" applyFont="1" applyFill="1" applyBorder="1" applyAlignment="1">
      <alignment horizontal="center" wrapText="1"/>
    </xf>
    <xf numFmtId="4" fontId="12" fillId="2" borderId="1" xfId="10" applyNumberFormat="1" applyFont="1" applyFill="1" applyBorder="1" applyAlignment="1">
      <alignment horizontal="right" wrapText="1"/>
    </xf>
    <xf numFmtId="0" fontId="8" fillId="2" borderId="1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4" fontId="3" fillId="2" borderId="0" xfId="8" applyNumberFormat="1" applyFont="1" applyFill="1" applyAlignment="1">
      <alignment wrapText="1"/>
    </xf>
    <xf numFmtId="4" fontId="3" fillId="2" borderId="0" xfId="4" applyNumberFormat="1" applyFont="1" applyFill="1" applyAlignment="1">
      <alignment wrapText="1"/>
    </xf>
    <xf numFmtId="43" fontId="3" fillId="2" borderId="0" xfId="11" applyFont="1" applyFill="1"/>
    <xf numFmtId="43" fontId="5" fillId="2" borderId="0" xfId="11" applyFont="1" applyFill="1"/>
    <xf numFmtId="43" fontId="8" fillId="2" borderId="0" xfId="11" applyFont="1" applyFill="1" applyAlignment="1">
      <alignment horizontal="center" vertical="center"/>
    </xf>
    <xf numFmtId="43" fontId="7" fillId="2" borderId="0" xfId="11" applyFont="1" applyFill="1"/>
    <xf numFmtId="43" fontId="5" fillId="2" borderId="0" xfId="11" applyFont="1" applyFill="1" applyAlignment="1">
      <alignment wrapText="1"/>
    </xf>
    <xf numFmtId="43" fontId="8" fillId="2" borderId="0" xfId="11" applyFont="1" applyFill="1" applyAlignment="1">
      <alignment horizontal="center"/>
    </xf>
    <xf numFmtId="43" fontId="8" fillId="2" borderId="0" xfId="11" applyFont="1" applyFill="1" applyAlignment="1">
      <alignment vertical="center"/>
    </xf>
    <xf numFmtId="43" fontId="3" fillId="2" borderId="0" xfId="11" applyFont="1" applyFill="1" applyAlignment="1">
      <alignment vertical="center"/>
    </xf>
    <xf numFmtId="43" fontId="8" fillId="2" borderId="0" xfId="11" applyFont="1" applyFill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right"/>
    </xf>
    <xf numFmtId="4" fontId="3" fillId="2" borderId="1" xfId="4" applyNumberFormat="1" applyFont="1" applyFill="1" applyBorder="1" applyAlignment="1">
      <alignment horizontal="right" wrapText="1"/>
    </xf>
    <xf numFmtId="0" fontId="3" fillId="0" borderId="1" xfId="5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2" borderId="0" xfId="4" applyNumberFormat="1" applyFont="1" applyFill="1" applyAlignment="1">
      <alignment horizontal="right" wrapText="1"/>
    </xf>
    <xf numFmtId="4" fontId="8" fillId="2" borderId="1" xfId="4" applyNumberFormat="1" applyFont="1" applyFill="1" applyBorder="1" applyAlignment="1">
      <alignment horizontal="right" wrapText="1" indent="3"/>
    </xf>
    <xf numFmtId="4" fontId="3" fillId="2" borderId="1" xfId="4" applyNumberFormat="1" applyFont="1" applyFill="1" applyBorder="1" applyAlignment="1">
      <alignment horizontal="right" wrapText="1" indent="3"/>
    </xf>
    <xf numFmtId="4" fontId="5" fillId="2" borderId="1" xfId="4" applyNumberFormat="1" applyFont="1" applyFill="1" applyBorder="1" applyAlignment="1">
      <alignment horizontal="right" wrapText="1" indent="3"/>
    </xf>
    <xf numFmtId="4" fontId="8" fillId="2" borderId="1" xfId="4" applyNumberFormat="1" applyFont="1" applyFill="1" applyBorder="1" applyAlignment="1">
      <alignment horizontal="right" vertical="center" wrapText="1" indent="3"/>
    </xf>
    <xf numFmtId="4" fontId="3" fillId="2" borderId="1" xfId="4" applyNumberFormat="1" applyFont="1" applyFill="1" applyBorder="1" applyAlignment="1">
      <alignment horizontal="right" indent="3"/>
    </xf>
    <xf numFmtId="4" fontId="13" fillId="2" borderId="1" xfId="4" applyNumberFormat="1" applyFont="1" applyFill="1" applyBorder="1" applyAlignment="1">
      <alignment horizontal="right" wrapText="1" indent="3"/>
    </xf>
    <xf numFmtId="2" fontId="8" fillId="2" borderId="1" xfId="4" applyNumberFormat="1" applyFont="1" applyFill="1" applyBorder="1" applyAlignment="1">
      <alignment horizontal="right" indent="3"/>
    </xf>
    <xf numFmtId="4" fontId="13" fillId="2" borderId="1" xfId="4" applyNumberFormat="1" applyFont="1" applyFill="1" applyBorder="1" applyAlignment="1">
      <alignment horizontal="right" indent="3"/>
    </xf>
    <xf numFmtId="4" fontId="13" fillId="2" borderId="1" xfId="10" applyNumberFormat="1" applyFont="1" applyFill="1" applyBorder="1" applyAlignment="1">
      <alignment horizontal="right" wrapText="1" indent="3"/>
    </xf>
    <xf numFmtId="4" fontId="12" fillId="2" borderId="1" xfId="10" applyNumberFormat="1" applyFont="1" applyFill="1" applyBorder="1" applyAlignment="1">
      <alignment horizontal="right" wrapText="1" indent="3"/>
    </xf>
    <xf numFmtId="0" fontId="20" fillId="2" borderId="2" xfId="0" applyNumberFormat="1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4" fontId="3" fillId="2" borderId="0" xfId="4" applyNumberFormat="1" applyFont="1" applyFill="1" applyBorder="1" applyAlignment="1">
      <alignment horizontal="right"/>
    </xf>
    <xf numFmtId="0" fontId="16" fillId="2" borderId="0" xfId="4" applyFont="1" applyFill="1" applyBorder="1" applyAlignment="1">
      <alignment horizontal="right" wrapText="1"/>
    </xf>
    <xf numFmtId="4" fontId="16" fillId="2" borderId="0" xfId="4" applyNumberFormat="1" applyFont="1" applyFill="1" applyBorder="1" applyAlignment="1">
      <alignment horizontal="right"/>
    </xf>
    <xf numFmtId="0" fontId="3" fillId="2" borderId="0" xfId="4" applyFont="1" applyFill="1" applyBorder="1" applyAlignment="1">
      <alignment horizontal="right" wrapText="1"/>
    </xf>
    <xf numFmtId="4" fontId="3" fillId="0" borderId="0" xfId="4" applyNumberFormat="1" applyFont="1" applyBorder="1" applyAlignment="1">
      <alignment horizontal="right"/>
    </xf>
    <xf numFmtId="0" fontId="16" fillId="0" borderId="0" xfId="4" applyFont="1" applyBorder="1" applyAlignment="1">
      <alignment horizontal="right" wrapText="1"/>
    </xf>
    <xf numFmtId="4" fontId="16" fillId="0" borderId="0" xfId="4" applyNumberFormat="1" applyFont="1" applyBorder="1" applyAlignment="1">
      <alignment horizontal="right"/>
    </xf>
    <xf numFmtId="0" fontId="3" fillId="0" borderId="0" xfId="4" applyFont="1" applyBorder="1" applyAlignment="1">
      <alignment horizontal="right" wrapText="1"/>
    </xf>
  </cellXfs>
  <cellStyles count="12">
    <cellStyle name="Обычный" xfId="0" builtinId="0"/>
    <cellStyle name="Обычный 2" xfId="1"/>
    <cellStyle name="Обычный 3" xfId="2"/>
    <cellStyle name="Обычный 3 2" xfId="3"/>
    <cellStyle name="Обычный_Приложение 5 - прогноз доходов" xfId="4"/>
    <cellStyle name="Обычный_Таб.к пояснительной записке 2013г.МР" xfId="5"/>
    <cellStyle name="Процентный 2" xfId="6"/>
    <cellStyle name="Процентный 3" xfId="7"/>
    <cellStyle name="Финансовый" xfId="11" builtinId="3"/>
    <cellStyle name="Финансовый 2" xfId="8"/>
    <cellStyle name="Финансовый 3" xfId="9"/>
    <cellStyle name="Финансовый 3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5"/>
  <sheetViews>
    <sheetView topLeftCell="A40" workbookViewId="0">
      <selection activeCell="I48" sqref="I48"/>
    </sheetView>
  </sheetViews>
  <sheetFormatPr defaultColWidth="8" defaultRowHeight="12.75"/>
  <cols>
    <col min="1" max="1" width="45.28515625" style="3" customWidth="1"/>
    <col min="2" max="2" width="18.28515625" style="96" customWidth="1"/>
    <col min="3" max="3" width="14.85546875" style="97" hidden="1" customWidth="1"/>
    <col min="4" max="4" width="15.42578125" style="98" hidden="1" customWidth="1"/>
    <col min="5" max="5" width="17.7109375" style="98" hidden="1" customWidth="1"/>
    <col min="6" max="6" width="1" style="98" hidden="1" customWidth="1"/>
    <col min="7" max="7" width="14.5703125" style="98" hidden="1" customWidth="1"/>
    <col min="8" max="8" width="15.7109375" style="98" hidden="1" customWidth="1"/>
    <col min="9" max="11" width="15.7109375" style="98" customWidth="1"/>
    <col min="12" max="12" width="17.140625" style="99" customWidth="1"/>
    <col min="13" max="223" width="8" style="3"/>
    <col min="224" max="224" width="69.85546875" style="3" customWidth="1"/>
    <col min="225" max="225" width="21.7109375" style="3" customWidth="1"/>
    <col min="226" max="226" width="0" style="3" hidden="1" customWidth="1"/>
    <col min="227" max="227" width="15.5703125" style="3" customWidth="1"/>
    <col min="228" max="231" width="0" style="3" hidden="1" customWidth="1"/>
    <col min="232" max="232" width="8" style="3"/>
    <col min="233" max="233" width="13.7109375" style="3" customWidth="1"/>
    <col min="234" max="16384" width="8" style="3"/>
  </cols>
  <sheetData>
    <row r="1" spans="1:12" ht="15" hidden="1">
      <c r="A1" s="129" t="s">
        <v>124</v>
      </c>
      <c r="B1" s="129"/>
      <c r="C1" s="129"/>
      <c r="D1" s="1"/>
      <c r="E1" s="2"/>
      <c r="F1" s="1"/>
      <c r="G1" s="2"/>
      <c r="H1" s="1"/>
      <c r="I1" s="2"/>
      <c r="J1" s="1"/>
      <c r="K1" s="2"/>
    </row>
    <row r="2" spans="1:12" ht="15" hidden="1">
      <c r="A2" s="129" t="s">
        <v>1</v>
      </c>
      <c r="B2" s="129"/>
      <c r="C2" s="129"/>
      <c r="D2" s="1"/>
      <c r="E2" s="2"/>
      <c r="F2" s="1"/>
      <c r="G2" s="2"/>
      <c r="H2" s="1"/>
      <c r="I2" s="2"/>
      <c r="J2" s="1"/>
      <c r="K2" s="2"/>
    </row>
    <row r="3" spans="1:12" s="4" customFormat="1" ht="15" hidden="1">
      <c r="A3" s="130" t="s">
        <v>125</v>
      </c>
      <c r="B3" s="130"/>
      <c r="C3" s="130"/>
      <c r="D3" s="1"/>
      <c r="E3" s="2"/>
      <c r="F3" s="1"/>
      <c r="G3" s="2"/>
      <c r="H3" s="1"/>
      <c r="I3" s="2"/>
      <c r="J3" s="1"/>
      <c r="K3" s="2"/>
      <c r="L3" s="100"/>
    </row>
    <row r="4" spans="1:12" s="4" customFormat="1" hidden="1">
      <c r="A4" s="131" t="s">
        <v>0</v>
      </c>
      <c r="B4" s="131"/>
      <c r="C4" s="131"/>
      <c r="D4" s="5"/>
      <c r="E4" s="5"/>
      <c r="F4" s="5"/>
      <c r="G4" s="5"/>
      <c r="H4" s="5"/>
      <c r="I4" s="5"/>
      <c r="J4" s="5"/>
      <c r="K4" s="5"/>
      <c r="L4" s="100"/>
    </row>
    <row r="5" spans="1:12" s="4" customFormat="1" hidden="1">
      <c r="A5" s="131" t="s">
        <v>1</v>
      </c>
      <c r="B5" s="131"/>
      <c r="C5" s="131"/>
      <c r="D5" s="5"/>
      <c r="E5" s="5"/>
      <c r="F5" s="5"/>
      <c r="G5" s="5"/>
      <c r="H5" s="5"/>
      <c r="I5" s="5"/>
      <c r="J5" s="5"/>
      <c r="K5" s="5"/>
      <c r="L5" s="100"/>
    </row>
    <row r="6" spans="1:12" s="4" customFormat="1" hidden="1">
      <c r="A6" s="128" t="s">
        <v>107</v>
      </c>
      <c r="B6" s="128"/>
      <c r="C6" s="128"/>
      <c r="D6" s="5"/>
      <c r="E6" s="5"/>
      <c r="F6" s="5"/>
      <c r="G6" s="5"/>
      <c r="H6" s="5"/>
      <c r="I6" s="5"/>
      <c r="J6" s="5"/>
      <c r="K6" s="5"/>
      <c r="L6" s="100"/>
    </row>
    <row r="7" spans="1:12" s="4" customFormat="1" hidden="1">
      <c r="A7" s="6"/>
      <c r="B7" s="7"/>
      <c r="C7" s="8"/>
      <c r="D7" s="5"/>
      <c r="E7" s="5"/>
      <c r="F7" s="5"/>
      <c r="G7" s="5"/>
      <c r="H7" s="5"/>
      <c r="I7" s="5"/>
      <c r="J7" s="5"/>
      <c r="K7" s="5"/>
      <c r="L7" s="100"/>
    </row>
    <row r="8" spans="1:12" ht="32.25" customHeight="1">
      <c r="A8" s="127" t="s">
        <v>128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2" s="13" customFormat="1" ht="27" customHeight="1">
      <c r="A9" s="9" t="s">
        <v>2</v>
      </c>
      <c r="B9" s="10" t="s">
        <v>3</v>
      </c>
      <c r="C9" s="11" t="s">
        <v>4</v>
      </c>
      <c r="D9" s="11" t="s">
        <v>109</v>
      </c>
      <c r="E9" s="11" t="s">
        <v>110</v>
      </c>
      <c r="F9" s="11" t="s">
        <v>109</v>
      </c>
      <c r="G9" s="11" t="s">
        <v>110</v>
      </c>
      <c r="H9" s="11" t="s">
        <v>109</v>
      </c>
      <c r="I9" s="11" t="s">
        <v>110</v>
      </c>
      <c r="J9" s="11" t="s">
        <v>109</v>
      </c>
      <c r="K9" s="11" t="s">
        <v>110</v>
      </c>
      <c r="L9" s="101"/>
    </row>
    <row r="10" spans="1:12" s="18" customFormat="1" ht="15">
      <c r="A10" s="14">
        <v>1</v>
      </c>
      <c r="B10" s="14">
        <v>2</v>
      </c>
      <c r="C10" s="15">
        <v>3</v>
      </c>
      <c r="D10" s="16">
        <v>4</v>
      </c>
      <c r="E10" s="16">
        <v>5</v>
      </c>
      <c r="F10" s="16">
        <v>4</v>
      </c>
      <c r="G10" s="17">
        <v>3</v>
      </c>
      <c r="H10" s="17">
        <v>4</v>
      </c>
      <c r="I10" s="17">
        <v>3</v>
      </c>
      <c r="J10" s="17">
        <v>4</v>
      </c>
      <c r="K10" s="17">
        <v>5</v>
      </c>
      <c r="L10" s="102"/>
    </row>
    <row r="11" spans="1:12" s="13" customFormat="1" ht="21">
      <c r="A11" s="19" t="s">
        <v>5</v>
      </c>
      <c r="B11" s="20" t="s">
        <v>6</v>
      </c>
      <c r="C11" s="21">
        <f>C12+C14+C16+C20+C23+C29+C31+C33+C36</f>
        <v>174720256</v>
      </c>
      <c r="D11" s="11"/>
      <c r="E11" s="11">
        <f>E12+E14+E16+E20+E23+E29+E33+E36</f>
        <v>174720256</v>
      </c>
      <c r="F11" s="11"/>
      <c r="G11" s="12">
        <f>G12+G14+G16+G20+G23+G29+G33+G36</f>
        <v>174720256</v>
      </c>
      <c r="H11" s="12"/>
      <c r="I11" s="12">
        <f>I12+I14+I16+I20+I23+I29+I33+I36</f>
        <v>174720256</v>
      </c>
      <c r="J11" s="12"/>
      <c r="K11" s="12">
        <f>K12+K14+K16+K20+K23+K29+K33+K36</f>
        <v>174720256</v>
      </c>
      <c r="L11" s="101"/>
    </row>
    <row r="12" spans="1:12">
      <c r="A12" s="22" t="s">
        <v>7</v>
      </c>
      <c r="B12" s="23" t="s">
        <v>8</v>
      </c>
      <c r="C12" s="24">
        <f>C13</f>
        <v>105162800</v>
      </c>
      <c r="D12" s="25"/>
      <c r="E12" s="26">
        <f>E13</f>
        <v>105162800</v>
      </c>
      <c r="F12" s="25"/>
      <c r="G12" s="26">
        <f>G13</f>
        <v>105162800</v>
      </c>
      <c r="H12" s="25"/>
      <c r="I12" s="26">
        <f>I13</f>
        <v>105162800</v>
      </c>
      <c r="J12" s="25"/>
      <c r="K12" s="26">
        <f>K13</f>
        <v>105162800</v>
      </c>
      <c r="L12" s="99">
        <v>174720256</v>
      </c>
    </row>
    <row r="13" spans="1:12">
      <c r="A13" s="22" t="s">
        <v>9</v>
      </c>
      <c r="B13" s="23" t="s">
        <v>10</v>
      </c>
      <c r="C13" s="27">
        <v>105162800</v>
      </c>
      <c r="D13" s="25"/>
      <c r="E13" s="25">
        <f>C13</f>
        <v>105162800</v>
      </c>
      <c r="F13" s="25"/>
      <c r="G13" s="25">
        <f>E13+F13</f>
        <v>105162800</v>
      </c>
      <c r="H13" s="25"/>
      <c r="I13" s="25">
        <f>G13+H13</f>
        <v>105162800</v>
      </c>
      <c r="J13" s="25"/>
      <c r="K13" s="25">
        <f>I13+J13</f>
        <v>105162800</v>
      </c>
    </row>
    <row r="14" spans="1:12" ht="38.25">
      <c r="A14" s="28" t="s">
        <v>11</v>
      </c>
      <c r="B14" s="23" t="s">
        <v>12</v>
      </c>
      <c r="C14" s="24">
        <f>C15</f>
        <v>21095367</v>
      </c>
      <c r="D14" s="25"/>
      <c r="E14" s="26">
        <f>E15</f>
        <v>21095367</v>
      </c>
      <c r="F14" s="25"/>
      <c r="G14" s="26">
        <f>G15</f>
        <v>21095367</v>
      </c>
      <c r="H14" s="25"/>
      <c r="I14" s="26">
        <f>I15</f>
        <v>21095367</v>
      </c>
      <c r="J14" s="25"/>
      <c r="K14" s="26">
        <f>K15</f>
        <v>21095367</v>
      </c>
    </row>
    <row r="15" spans="1:12" ht="25.5" customHeight="1">
      <c r="A15" s="29" t="s">
        <v>13</v>
      </c>
      <c r="B15" s="23" t="s">
        <v>14</v>
      </c>
      <c r="C15" s="27">
        <v>21095367</v>
      </c>
      <c r="D15" s="25"/>
      <c r="E15" s="25">
        <f>C15</f>
        <v>21095367</v>
      </c>
      <c r="F15" s="25"/>
      <c r="G15" s="25">
        <f>E15+F15</f>
        <v>21095367</v>
      </c>
      <c r="H15" s="25"/>
      <c r="I15" s="25">
        <f>G15+H15</f>
        <v>21095367</v>
      </c>
      <c r="J15" s="25"/>
      <c r="K15" s="25">
        <f>I15+J15</f>
        <v>21095367</v>
      </c>
    </row>
    <row r="16" spans="1:12">
      <c r="A16" s="22" t="s">
        <v>15</v>
      </c>
      <c r="B16" s="23" t="s">
        <v>16</v>
      </c>
      <c r="C16" s="24">
        <f>SUM(C17:C19)</f>
        <v>25124589</v>
      </c>
      <c r="D16" s="25"/>
      <c r="E16" s="26">
        <f>SUM(E17:E19)</f>
        <v>25124589</v>
      </c>
      <c r="F16" s="25"/>
      <c r="G16" s="26">
        <f>SUM(G17:G19)</f>
        <v>25124589</v>
      </c>
      <c r="H16" s="25"/>
      <c r="I16" s="26">
        <f>SUM(I17:I19)</f>
        <v>25124589</v>
      </c>
      <c r="J16" s="25"/>
      <c r="K16" s="26">
        <f>SUM(K17:K19)</f>
        <v>25124589</v>
      </c>
    </row>
    <row r="17" spans="1:12" ht="25.5">
      <c r="A17" s="30" t="s">
        <v>17</v>
      </c>
      <c r="B17" s="31" t="s">
        <v>18</v>
      </c>
      <c r="C17" s="27">
        <v>25037529</v>
      </c>
      <c r="D17" s="25"/>
      <c r="E17" s="25">
        <f>C17</f>
        <v>25037529</v>
      </c>
      <c r="F17" s="25"/>
      <c r="G17" s="25">
        <f>E17+F17</f>
        <v>25037529</v>
      </c>
      <c r="H17" s="25"/>
      <c r="I17" s="25">
        <f>G17+H17</f>
        <v>25037529</v>
      </c>
      <c r="J17" s="25"/>
      <c r="K17" s="25">
        <f>I17+J17</f>
        <v>25037529</v>
      </c>
    </row>
    <row r="18" spans="1:12">
      <c r="A18" s="30" t="s">
        <v>19</v>
      </c>
      <c r="B18" s="31" t="s">
        <v>20</v>
      </c>
      <c r="C18" s="27">
        <v>84770</v>
      </c>
      <c r="D18" s="25"/>
      <c r="E18" s="25">
        <f>C18</f>
        <v>84770</v>
      </c>
      <c r="F18" s="25"/>
      <c r="G18" s="25">
        <f>E18+F18</f>
        <v>84770</v>
      </c>
      <c r="H18" s="25"/>
      <c r="I18" s="25">
        <f>G18+H18</f>
        <v>84770</v>
      </c>
      <c r="J18" s="25"/>
      <c r="K18" s="25">
        <f>I18+J18</f>
        <v>84770</v>
      </c>
    </row>
    <row r="19" spans="1:12" ht="25.5">
      <c r="A19" s="30" t="s">
        <v>21</v>
      </c>
      <c r="B19" s="31" t="s">
        <v>22</v>
      </c>
      <c r="C19" s="27">
        <v>2290</v>
      </c>
      <c r="D19" s="25"/>
      <c r="E19" s="25">
        <f>C19</f>
        <v>2290</v>
      </c>
      <c r="F19" s="25"/>
      <c r="G19" s="25">
        <f>E19+F19</f>
        <v>2290</v>
      </c>
      <c r="H19" s="25"/>
      <c r="I19" s="25">
        <f>G19+H19</f>
        <v>2290</v>
      </c>
      <c r="J19" s="25"/>
      <c r="K19" s="25">
        <f>I19+J19</f>
        <v>2290</v>
      </c>
    </row>
    <row r="20" spans="1:12">
      <c r="A20" s="22" t="s">
        <v>23</v>
      </c>
      <c r="B20" s="23" t="s">
        <v>24</v>
      </c>
      <c r="C20" s="24">
        <f>C21+C22</f>
        <v>2861402</v>
      </c>
      <c r="D20" s="25"/>
      <c r="E20" s="26">
        <f>SUM(E21:E22)</f>
        <v>2861402</v>
      </c>
      <c r="F20" s="25"/>
      <c r="G20" s="26">
        <f>SUM(G21:G22)</f>
        <v>2861402</v>
      </c>
      <c r="H20" s="25"/>
      <c r="I20" s="26">
        <f>SUM(I21:I22)</f>
        <v>2861402</v>
      </c>
      <c r="J20" s="25"/>
      <c r="K20" s="26">
        <f>SUM(K21:K22)</f>
        <v>2861402</v>
      </c>
    </row>
    <row r="21" spans="1:12" ht="28.5" customHeight="1">
      <c r="A21" s="22" t="s">
        <v>25</v>
      </c>
      <c r="B21" s="23" t="s">
        <v>26</v>
      </c>
      <c r="C21" s="27">
        <v>2061402</v>
      </c>
      <c r="D21" s="25"/>
      <c r="E21" s="25">
        <f>C21</f>
        <v>2061402</v>
      </c>
      <c r="F21" s="25"/>
      <c r="G21" s="25">
        <f>E21+F21</f>
        <v>2061402</v>
      </c>
      <c r="H21" s="25"/>
      <c r="I21" s="25">
        <f>G21+H21</f>
        <v>2061402</v>
      </c>
      <c r="J21" s="25"/>
      <c r="K21" s="25">
        <f>I21+J21</f>
        <v>2061402</v>
      </c>
    </row>
    <row r="22" spans="1:12" ht="38.25">
      <c r="A22" s="32" t="s">
        <v>27</v>
      </c>
      <c r="B22" s="33" t="s">
        <v>28</v>
      </c>
      <c r="C22" s="27">
        <v>800000</v>
      </c>
      <c r="D22" s="25"/>
      <c r="E22" s="25">
        <f>C22</f>
        <v>800000</v>
      </c>
      <c r="F22" s="25"/>
      <c r="G22" s="25">
        <f>E22+F22</f>
        <v>800000</v>
      </c>
      <c r="H22" s="25"/>
      <c r="I22" s="25">
        <f>G22+H22</f>
        <v>800000</v>
      </c>
      <c r="J22" s="25"/>
      <c r="K22" s="25">
        <f>I22+J22</f>
        <v>800000</v>
      </c>
    </row>
    <row r="23" spans="1:12" ht="38.25">
      <c r="A23" s="22" t="s">
        <v>29</v>
      </c>
      <c r="B23" s="23" t="s">
        <v>30</v>
      </c>
      <c r="C23" s="24">
        <f>SUM(C24:C28)</f>
        <v>14260000</v>
      </c>
      <c r="D23" s="25"/>
      <c r="E23" s="26">
        <f>SUM(E24:E28)</f>
        <v>14260000</v>
      </c>
      <c r="F23" s="25"/>
      <c r="G23" s="26">
        <f>SUM(G24:G28)</f>
        <v>14260000</v>
      </c>
      <c r="H23" s="25"/>
      <c r="I23" s="26">
        <f>SUM(I24:I28)</f>
        <v>14260000</v>
      </c>
      <c r="J23" s="25"/>
      <c r="K23" s="26">
        <f>SUM(K24:K28)</f>
        <v>14260000</v>
      </c>
    </row>
    <row r="24" spans="1:12" s="4" customFormat="1" ht="38.25">
      <c r="A24" s="34" t="s">
        <v>31</v>
      </c>
      <c r="B24" s="33" t="s">
        <v>32</v>
      </c>
      <c r="C24" s="35">
        <v>9141000</v>
      </c>
      <c r="D24" s="36"/>
      <c r="E24" s="36">
        <f>C24</f>
        <v>9141000</v>
      </c>
      <c r="F24" s="36"/>
      <c r="G24" s="36">
        <f>E24+F24</f>
        <v>9141000</v>
      </c>
      <c r="H24" s="36"/>
      <c r="I24" s="36">
        <f>G24+H24</f>
        <v>9141000</v>
      </c>
      <c r="J24" s="36"/>
      <c r="K24" s="36">
        <f>I24+J24</f>
        <v>9141000</v>
      </c>
      <c r="L24" s="100"/>
    </row>
    <row r="25" spans="1:12" s="4" customFormat="1" ht="51.75" customHeight="1">
      <c r="A25" s="34" t="s">
        <v>33</v>
      </c>
      <c r="B25" s="33" t="s">
        <v>34</v>
      </c>
      <c r="C25" s="35">
        <v>19000</v>
      </c>
      <c r="D25" s="36"/>
      <c r="E25" s="36">
        <f>C25</f>
        <v>19000</v>
      </c>
      <c r="F25" s="36"/>
      <c r="G25" s="36">
        <f>E25+F25</f>
        <v>19000</v>
      </c>
      <c r="H25" s="36"/>
      <c r="I25" s="36">
        <f>G25+H25</f>
        <v>19000</v>
      </c>
      <c r="J25" s="36"/>
      <c r="K25" s="36">
        <f>I25+J25</f>
        <v>19000</v>
      </c>
      <c r="L25" s="100"/>
    </row>
    <row r="26" spans="1:12" s="4" customFormat="1" ht="38.25">
      <c r="A26" s="34" t="s">
        <v>35</v>
      </c>
      <c r="B26" s="33" t="s">
        <v>36</v>
      </c>
      <c r="C26" s="35">
        <v>1412000</v>
      </c>
      <c r="D26" s="36"/>
      <c r="E26" s="36">
        <f>C26</f>
        <v>1412000</v>
      </c>
      <c r="F26" s="36"/>
      <c r="G26" s="36">
        <f>E26+F26</f>
        <v>1412000</v>
      </c>
      <c r="H26" s="36"/>
      <c r="I26" s="36">
        <f>G26+H26</f>
        <v>1412000</v>
      </c>
      <c r="J26" s="36"/>
      <c r="K26" s="36">
        <f>I26+J26</f>
        <v>1412000</v>
      </c>
      <c r="L26" s="100"/>
    </row>
    <row r="27" spans="1:12" s="37" customFormat="1" ht="51">
      <c r="A27" s="32" t="s">
        <v>37</v>
      </c>
      <c r="B27" s="33" t="s">
        <v>38</v>
      </c>
      <c r="C27" s="35">
        <v>13000</v>
      </c>
      <c r="D27" s="36"/>
      <c r="E27" s="36">
        <f>C27</f>
        <v>13000</v>
      </c>
      <c r="F27" s="36"/>
      <c r="G27" s="36">
        <f>E27+F27</f>
        <v>13000</v>
      </c>
      <c r="H27" s="36"/>
      <c r="I27" s="36">
        <f>G27+H27</f>
        <v>13000</v>
      </c>
      <c r="J27" s="36"/>
      <c r="K27" s="36">
        <f>I27+J27</f>
        <v>13000</v>
      </c>
      <c r="L27" s="103"/>
    </row>
    <row r="28" spans="1:12" s="37" customFormat="1" ht="76.5">
      <c r="A28" s="32" t="s">
        <v>39</v>
      </c>
      <c r="B28" s="38" t="s">
        <v>40</v>
      </c>
      <c r="C28" s="35">
        <v>3675000</v>
      </c>
      <c r="D28" s="36"/>
      <c r="E28" s="36">
        <f>C28</f>
        <v>3675000</v>
      </c>
      <c r="F28" s="36"/>
      <c r="G28" s="36">
        <f>E28+F28</f>
        <v>3675000</v>
      </c>
      <c r="H28" s="36"/>
      <c r="I28" s="36">
        <f>G28+H28</f>
        <v>3675000</v>
      </c>
      <c r="J28" s="36"/>
      <c r="K28" s="36">
        <f>I28+J28</f>
        <v>3675000</v>
      </c>
      <c r="L28" s="103"/>
    </row>
    <row r="29" spans="1:12" ht="25.5">
      <c r="A29" s="22" t="s">
        <v>41</v>
      </c>
      <c r="B29" s="23" t="s">
        <v>42</v>
      </c>
      <c r="C29" s="24">
        <f>C30</f>
        <v>341000</v>
      </c>
      <c r="D29" s="25"/>
      <c r="E29" s="26">
        <f>E30</f>
        <v>341000</v>
      </c>
      <c r="F29" s="25"/>
      <c r="G29" s="26">
        <f>G30</f>
        <v>341000</v>
      </c>
      <c r="H29" s="25"/>
      <c r="I29" s="26">
        <f>I30</f>
        <v>341000</v>
      </c>
      <c r="J29" s="25"/>
      <c r="K29" s="26">
        <f>K30</f>
        <v>341000</v>
      </c>
    </row>
    <row r="30" spans="1:12" s="4" customFormat="1" ht="25.5">
      <c r="A30" s="22" t="s">
        <v>43</v>
      </c>
      <c r="B30" s="23" t="s">
        <v>44</v>
      </c>
      <c r="C30" s="35">
        <v>341000</v>
      </c>
      <c r="D30" s="36"/>
      <c r="E30" s="36">
        <f>C30</f>
        <v>341000</v>
      </c>
      <c r="F30" s="36"/>
      <c r="G30" s="36">
        <f>E30+F30</f>
        <v>341000</v>
      </c>
      <c r="H30" s="36"/>
      <c r="I30" s="36">
        <f>G30+H30</f>
        <v>341000</v>
      </c>
      <c r="J30" s="36"/>
      <c r="K30" s="36">
        <f>I30+J30</f>
        <v>341000</v>
      </c>
      <c r="L30" s="100"/>
    </row>
    <row r="31" spans="1:12" ht="25.5">
      <c r="A31" s="22" t="s">
        <v>45</v>
      </c>
      <c r="B31" s="39" t="s">
        <v>46</v>
      </c>
      <c r="C31" s="24">
        <f>C32</f>
        <v>0</v>
      </c>
      <c r="D31" s="25"/>
      <c r="E31" s="25">
        <f>C31</f>
        <v>0</v>
      </c>
      <c r="F31" s="25"/>
      <c r="G31" s="25">
        <f>E31+F31</f>
        <v>0</v>
      </c>
      <c r="H31" s="25"/>
      <c r="I31" s="25">
        <f>G31+H31</f>
        <v>0</v>
      </c>
      <c r="J31" s="25"/>
      <c r="K31" s="25">
        <f>I31+J31</f>
        <v>0</v>
      </c>
    </row>
    <row r="32" spans="1:12">
      <c r="A32" s="32" t="s">
        <v>47</v>
      </c>
      <c r="B32" s="33" t="s">
        <v>48</v>
      </c>
      <c r="C32" s="27"/>
      <c r="D32" s="25"/>
      <c r="E32" s="25"/>
      <c r="F32" s="25"/>
      <c r="G32" s="25">
        <f>E32+F32</f>
        <v>0</v>
      </c>
      <c r="H32" s="25"/>
      <c r="I32" s="25">
        <f>G32+H32</f>
        <v>0</v>
      </c>
      <c r="J32" s="25"/>
      <c r="K32" s="25">
        <f>I32+J32</f>
        <v>0</v>
      </c>
    </row>
    <row r="33" spans="1:12" ht="25.5">
      <c r="A33" s="22" t="s">
        <v>49</v>
      </c>
      <c r="B33" s="39" t="s">
        <v>50</v>
      </c>
      <c r="C33" s="24">
        <f>SUM(C34:C35)</f>
        <v>2923098</v>
      </c>
      <c r="D33" s="25"/>
      <c r="E33" s="26">
        <f>SUM(E34:E35)</f>
        <v>2923098</v>
      </c>
      <c r="F33" s="25"/>
      <c r="G33" s="26">
        <f>SUM(G34:G35)</f>
        <v>2923098</v>
      </c>
      <c r="H33" s="25"/>
      <c r="I33" s="26">
        <f>SUM(I34:I35)</f>
        <v>2923098</v>
      </c>
      <c r="J33" s="25"/>
      <c r="K33" s="26">
        <f>SUM(K34:K35)</f>
        <v>2923098</v>
      </c>
    </row>
    <row r="34" spans="1:12" ht="76.5">
      <c r="A34" s="32" t="s">
        <v>51</v>
      </c>
      <c r="B34" s="33" t="s">
        <v>52</v>
      </c>
      <c r="C34" s="27">
        <v>1973098</v>
      </c>
      <c r="D34" s="25"/>
      <c r="E34" s="25">
        <f>C34</f>
        <v>1973098</v>
      </c>
      <c r="F34" s="25"/>
      <c r="G34" s="25">
        <f>E34+F34</f>
        <v>1973098</v>
      </c>
      <c r="H34" s="25"/>
      <c r="I34" s="25">
        <f>G34+H34</f>
        <v>1973098</v>
      </c>
      <c r="J34" s="25"/>
      <c r="K34" s="25">
        <f>I34+J34</f>
        <v>1973098</v>
      </c>
    </row>
    <row r="35" spans="1:12" ht="51">
      <c r="A35" s="32" t="s">
        <v>53</v>
      </c>
      <c r="B35" s="33" t="s">
        <v>54</v>
      </c>
      <c r="C35" s="27">
        <v>950000</v>
      </c>
      <c r="D35" s="25"/>
      <c r="E35" s="25">
        <f>C35</f>
        <v>950000</v>
      </c>
      <c r="F35" s="25"/>
      <c r="G35" s="25">
        <f>E35+F35</f>
        <v>950000</v>
      </c>
      <c r="H35" s="25"/>
      <c r="I35" s="25">
        <f>G35+H35</f>
        <v>950000</v>
      </c>
      <c r="J35" s="25"/>
      <c r="K35" s="25">
        <f>I35+J35</f>
        <v>950000</v>
      </c>
    </row>
    <row r="36" spans="1:12">
      <c r="A36" s="22" t="s">
        <v>55</v>
      </c>
      <c r="B36" s="39" t="s">
        <v>56</v>
      </c>
      <c r="C36" s="24">
        <v>2952000</v>
      </c>
      <c r="D36" s="25"/>
      <c r="E36" s="26">
        <f>C36</f>
        <v>2952000</v>
      </c>
      <c r="F36" s="25"/>
      <c r="G36" s="26">
        <v>2952000</v>
      </c>
      <c r="H36" s="25"/>
      <c r="I36" s="26">
        <v>2952000</v>
      </c>
      <c r="J36" s="25"/>
      <c r="K36" s="26">
        <v>2952000</v>
      </c>
    </row>
    <row r="37" spans="1:12" s="13" customFormat="1">
      <c r="A37" s="19" t="s">
        <v>57</v>
      </c>
      <c r="B37" s="40" t="s">
        <v>58</v>
      </c>
      <c r="C37" s="21">
        <f>C38+C90+C92</f>
        <v>688049300</v>
      </c>
      <c r="D37" s="11">
        <f>D38+D90+D92</f>
        <v>933122.82999999821</v>
      </c>
      <c r="E37" s="11">
        <f>E38+E90+E92</f>
        <v>688982422.83000004</v>
      </c>
      <c r="F37" s="11">
        <f t="shared" ref="F37:K37" si="0">F38+F88+F90+F92</f>
        <v>10627079.640000001</v>
      </c>
      <c r="G37" s="12">
        <f t="shared" si="0"/>
        <v>699609502.47000003</v>
      </c>
      <c r="H37" s="12">
        <f t="shared" si="0"/>
        <v>17034286.399999999</v>
      </c>
      <c r="I37" s="12">
        <f t="shared" si="0"/>
        <v>716643788.86999989</v>
      </c>
      <c r="J37" s="12">
        <f t="shared" si="0"/>
        <v>29486814.460000001</v>
      </c>
      <c r="K37" s="12">
        <f t="shared" si="0"/>
        <v>746130603.32999992</v>
      </c>
      <c r="L37" s="101">
        <v>716643788.87</v>
      </c>
    </row>
    <row r="38" spans="1:12" s="43" customFormat="1" ht="25.5">
      <c r="A38" s="41" t="s">
        <v>59</v>
      </c>
      <c r="B38" s="38" t="s">
        <v>60</v>
      </c>
      <c r="C38" s="27">
        <f>C39+C42+C61+C79+C85</f>
        <v>688049300</v>
      </c>
      <c r="D38" s="42">
        <f>D39+D42+D61+D79+D85</f>
        <v>4222748.58</v>
      </c>
      <c r="E38" s="42">
        <f>E39+E42+E61+E79+E85</f>
        <v>692272048.58000004</v>
      </c>
      <c r="F38" s="42">
        <f>F42+F61+F79+F86</f>
        <v>5016514.42</v>
      </c>
      <c r="G38" s="42">
        <f>G39+G42+G61+G79+G86</f>
        <v>697288563</v>
      </c>
      <c r="H38" s="42">
        <f>H42+H61+H79+H86</f>
        <v>19184429.809999999</v>
      </c>
      <c r="I38" s="42">
        <f>I39+I42+I61+I79+I86</f>
        <v>716472992.80999994</v>
      </c>
      <c r="J38" s="42">
        <f>J39+J42+J61+J79+J86</f>
        <v>29301126</v>
      </c>
      <c r="K38" s="42">
        <f>K39+K42+K61+K79+K86</f>
        <v>745774118.80999994</v>
      </c>
      <c r="L38" s="104">
        <v>716472992.80999994</v>
      </c>
    </row>
    <row r="39" spans="1:12" s="13" customFormat="1" ht="25.5">
      <c r="A39" s="19" t="s">
        <v>61</v>
      </c>
      <c r="B39" s="40" t="s">
        <v>62</v>
      </c>
      <c r="C39" s="21">
        <f>C40+C41</f>
        <v>54429000</v>
      </c>
      <c r="D39" s="11">
        <f t="shared" ref="D39:I39" si="1">SUM(D40:D41)</f>
        <v>0</v>
      </c>
      <c r="E39" s="11">
        <f t="shared" si="1"/>
        <v>54429000</v>
      </c>
      <c r="F39" s="11">
        <f t="shared" si="1"/>
        <v>0</v>
      </c>
      <c r="G39" s="12">
        <f t="shared" si="1"/>
        <v>54429000</v>
      </c>
      <c r="H39" s="12">
        <f t="shared" si="1"/>
        <v>0</v>
      </c>
      <c r="I39" s="12">
        <f t="shared" si="1"/>
        <v>54429000</v>
      </c>
      <c r="J39" s="12">
        <f t="shared" ref="J39" si="2">SUM(J40:J41)</f>
        <v>0</v>
      </c>
      <c r="K39" s="12">
        <f>SUM(K40:K41)</f>
        <v>54429000</v>
      </c>
      <c r="L39" s="101"/>
    </row>
    <row r="40" spans="1:12" s="43" customFormat="1" ht="25.5">
      <c r="A40" s="28" t="s">
        <v>63</v>
      </c>
      <c r="B40" s="38" t="s">
        <v>64</v>
      </c>
      <c r="C40" s="27">
        <v>54429000</v>
      </c>
      <c r="D40" s="12"/>
      <c r="E40" s="42">
        <f>C40</f>
        <v>54429000</v>
      </c>
      <c r="F40" s="12"/>
      <c r="G40" s="42">
        <f>E40+F40</f>
        <v>54429000</v>
      </c>
      <c r="H40" s="12"/>
      <c r="I40" s="42">
        <f>G40+H40</f>
        <v>54429000</v>
      </c>
      <c r="J40" s="12"/>
      <c r="K40" s="42">
        <f>I40+J40</f>
        <v>54429000</v>
      </c>
      <c r="L40" s="104"/>
    </row>
    <row r="41" spans="1:12" s="43" customFormat="1" ht="38.25">
      <c r="A41" s="28" t="s">
        <v>65</v>
      </c>
      <c r="B41" s="38" t="s">
        <v>66</v>
      </c>
      <c r="C41" s="27"/>
      <c r="D41" s="12"/>
      <c r="E41" s="42">
        <f>C41</f>
        <v>0</v>
      </c>
      <c r="F41" s="12"/>
      <c r="G41" s="42">
        <v>0</v>
      </c>
      <c r="H41" s="12"/>
      <c r="I41" s="42">
        <v>0</v>
      </c>
      <c r="J41" s="12"/>
      <c r="K41" s="42">
        <v>0</v>
      </c>
      <c r="L41" s="104"/>
    </row>
    <row r="42" spans="1:12" s="13" customFormat="1" ht="25.5">
      <c r="A42" s="19" t="s">
        <v>67</v>
      </c>
      <c r="B42" s="40" t="s">
        <v>68</v>
      </c>
      <c r="C42" s="21">
        <f>SUM(C50:C60)</f>
        <v>154167500</v>
      </c>
      <c r="D42" s="11">
        <f>SUM(D50:D60)</f>
        <v>3300000</v>
      </c>
      <c r="E42" s="11">
        <f>SUM(E50:E60)</f>
        <v>157467500</v>
      </c>
      <c r="F42" s="11">
        <f>SUM(F50:F60)</f>
        <v>4500000</v>
      </c>
      <c r="G42" s="11">
        <f>SUM(G43:G60)</f>
        <v>161967500</v>
      </c>
      <c r="H42" s="11">
        <f>SUM(H43:H60)</f>
        <v>12703340.789999999</v>
      </c>
      <c r="I42" s="11">
        <f>SUM(I43:I60)</f>
        <v>174670840.78999999</v>
      </c>
      <c r="J42" s="11">
        <f>SUM(J43:J60)</f>
        <v>29271095</v>
      </c>
      <c r="K42" s="11">
        <f>SUM(K43:K60)</f>
        <v>203941935.78999999</v>
      </c>
      <c r="L42" s="101"/>
    </row>
    <row r="43" spans="1:12" s="13" customFormat="1" ht="70.5">
      <c r="A43" s="44" t="s">
        <v>147</v>
      </c>
      <c r="B43" s="108" t="s">
        <v>145</v>
      </c>
      <c r="C43" s="21"/>
      <c r="D43" s="11"/>
      <c r="E43" s="11"/>
      <c r="F43" s="11"/>
      <c r="G43" s="42">
        <f t="shared" ref="G43:G50" si="3">E43+F43</f>
        <v>0</v>
      </c>
      <c r="H43" s="12"/>
      <c r="I43" s="42">
        <f t="shared" ref="I43:I46" si="4">G43+H43</f>
        <v>0</v>
      </c>
      <c r="J43" s="110">
        <v>729349</v>
      </c>
      <c r="K43" s="42">
        <f t="shared" ref="K43:K46" si="5">I43+J43</f>
        <v>729349</v>
      </c>
      <c r="L43" s="101"/>
    </row>
    <row r="44" spans="1:12" s="13" customFormat="1" ht="68.25">
      <c r="A44" s="44" t="s">
        <v>148</v>
      </c>
      <c r="B44" s="108" t="s">
        <v>145</v>
      </c>
      <c r="C44" s="21"/>
      <c r="D44" s="11"/>
      <c r="E44" s="11"/>
      <c r="F44" s="11"/>
      <c r="G44" s="42">
        <f t="shared" si="3"/>
        <v>0</v>
      </c>
      <c r="H44" s="12"/>
      <c r="I44" s="42">
        <f t="shared" si="4"/>
        <v>0</v>
      </c>
      <c r="J44" s="110">
        <v>1721440</v>
      </c>
      <c r="K44" s="42">
        <f t="shared" si="5"/>
        <v>1721440</v>
      </c>
      <c r="L44" s="101"/>
    </row>
    <row r="45" spans="1:12" s="13" customFormat="1" ht="68.25">
      <c r="A45" s="44" t="s">
        <v>149</v>
      </c>
      <c r="B45" s="108" t="s">
        <v>146</v>
      </c>
      <c r="C45" s="21"/>
      <c r="D45" s="11"/>
      <c r="E45" s="11"/>
      <c r="F45" s="11"/>
      <c r="G45" s="42">
        <f t="shared" si="3"/>
        <v>0</v>
      </c>
      <c r="H45" s="12"/>
      <c r="I45" s="42">
        <f t="shared" si="4"/>
        <v>0</v>
      </c>
      <c r="J45" s="111">
        <v>1781000</v>
      </c>
      <c r="K45" s="42">
        <f t="shared" si="5"/>
        <v>1781000</v>
      </c>
      <c r="L45" s="101"/>
    </row>
    <row r="46" spans="1:12" s="13" customFormat="1" ht="68.25">
      <c r="A46" s="44" t="s">
        <v>150</v>
      </c>
      <c r="B46" s="108" t="s">
        <v>146</v>
      </c>
      <c r="C46" s="21"/>
      <c r="D46" s="11"/>
      <c r="E46" s="11"/>
      <c r="F46" s="11"/>
      <c r="G46" s="42">
        <f t="shared" si="3"/>
        <v>0</v>
      </c>
      <c r="H46" s="12"/>
      <c r="I46" s="42">
        <f t="shared" si="4"/>
        <v>0</v>
      </c>
      <c r="J46" s="111">
        <v>742000</v>
      </c>
      <c r="K46" s="42">
        <f t="shared" si="5"/>
        <v>742000</v>
      </c>
      <c r="L46" s="101"/>
    </row>
    <row r="47" spans="1:12" s="13" customFormat="1" ht="63.75">
      <c r="A47" s="44" t="s">
        <v>138</v>
      </c>
      <c r="B47" s="45" t="s">
        <v>137</v>
      </c>
      <c r="C47" s="21"/>
      <c r="D47" s="11"/>
      <c r="E47" s="11"/>
      <c r="F47" s="11"/>
      <c r="G47" s="42">
        <f t="shared" si="3"/>
        <v>0</v>
      </c>
      <c r="H47" s="42">
        <v>2978240.79</v>
      </c>
      <c r="I47" s="42">
        <f t="shared" ref="I47:I60" si="6">G47+H47</f>
        <v>2978240.79</v>
      </c>
      <c r="J47" s="42"/>
      <c r="K47" s="42">
        <f t="shared" ref="K47:K60" si="7">I47+J47</f>
        <v>2978240.79</v>
      </c>
      <c r="L47" s="101"/>
    </row>
    <row r="48" spans="1:12" s="13" customFormat="1" ht="27.75" customHeight="1">
      <c r="A48" s="113" t="s">
        <v>151</v>
      </c>
      <c r="B48" s="112" t="s">
        <v>152</v>
      </c>
      <c r="C48" s="21"/>
      <c r="D48" s="11"/>
      <c r="E48" s="11"/>
      <c r="F48" s="11"/>
      <c r="G48" s="42">
        <f t="shared" si="3"/>
        <v>0</v>
      </c>
      <c r="H48" s="42"/>
      <c r="I48" s="42">
        <f t="shared" si="6"/>
        <v>0</v>
      </c>
      <c r="J48" s="110">
        <v>20030640</v>
      </c>
      <c r="K48" s="42">
        <f t="shared" si="7"/>
        <v>20030640</v>
      </c>
      <c r="L48" s="101"/>
    </row>
    <row r="49" spans="1:12" s="13" customFormat="1" ht="51">
      <c r="A49" s="114" t="s">
        <v>153</v>
      </c>
      <c r="B49" s="109" t="s">
        <v>154</v>
      </c>
      <c r="C49" s="21"/>
      <c r="D49" s="11"/>
      <c r="E49" s="11"/>
      <c r="F49" s="11"/>
      <c r="G49" s="42">
        <f t="shared" si="3"/>
        <v>0</v>
      </c>
      <c r="H49" s="42"/>
      <c r="I49" s="42">
        <f t="shared" si="6"/>
        <v>0</v>
      </c>
      <c r="J49" s="111">
        <v>266666</v>
      </c>
      <c r="K49" s="42">
        <f t="shared" si="7"/>
        <v>266666</v>
      </c>
      <c r="L49" s="101"/>
    </row>
    <row r="50" spans="1:12" ht="51.75" customHeight="1">
      <c r="A50" s="46" t="s">
        <v>75</v>
      </c>
      <c r="B50" s="47" t="s">
        <v>108</v>
      </c>
      <c r="C50" s="27">
        <v>1689100</v>
      </c>
      <c r="D50" s="25"/>
      <c r="E50" s="25">
        <f>C50</f>
        <v>1689100</v>
      </c>
      <c r="F50" s="25"/>
      <c r="G50" s="42">
        <f t="shared" si="3"/>
        <v>1689100</v>
      </c>
      <c r="H50" s="25"/>
      <c r="I50" s="42">
        <f t="shared" si="6"/>
        <v>1689100</v>
      </c>
      <c r="J50" s="25"/>
      <c r="K50" s="42">
        <f t="shared" si="7"/>
        <v>1689100</v>
      </c>
    </row>
    <row r="51" spans="1:12" ht="38.25">
      <c r="A51" s="44" t="s">
        <v>112</v>
      </c>
      <c r="B51" s="47" t="s">
        <v>70</v>
      </c>
      <c r="C51" s="27"/>
      <c r="D51" s="42">
        <v>3000000</v>
      </c>
      <c r="E51" s="25">
        <f>C51+D51</f>
        <v>3000000</v>
      </c>
      <c r="F51" s="42">
        <v>4000000</v>
      </c>
      <c r="G51" s="42">
        <f t="shared" ref="G51:G60" si="8">E51+F51</f>
        <v>7000000</v>
      </c>
      <c r="H51" s="42">
        <f>5000000+4000000</f>
        <v>9000000</v>
      </c>
      <c r="I51" s="42">
        <f t="shared" si="6"/>
        <v>16000000</v>
      </c>
      <c r="J51" s="111">
        <v>4000000</v>
      </c>
      <c r="K51" s="42">
        <f t="shared" si="7"/>
        <v>20000000</v>
      </c>
    </row>
    <row r="52" spans="1:12" ht="38.25">
      <c r="A52" s="46" t="s">
        <v>111</v>
      </c>
      <c r="B52" s="47" t="s">
        <v>70</v>
      </c>
      <c r="C52" s="27"/>
      <c r="D52" s="42">
        <v>300000</v>
      </c>
      <c r="E52" s="25">
        <f>C52+D52</f>
        <v>300000</v>
      </c>
      <c r="F52" s="42"/>
      <c r="G52" s="42">
        <f t="shared" si="8"/>
        <v>300000</v>
      </c>
      <c r="H52" s="42"/>
      <c r="I52" s="42">
        <f t="shared" si="6"/>
        <v>300000</v>
      </c>
      <c r="J52" s="42"/>
      <c r="K52" s="42">
        <f t="shared" si="7"/>
        <v>300000</v>
      </c>
    </row>
    <row r="53" spans="1:12" ht="76.5">
      <c r="A53" s="46" t="s">
        <v>69</v>
      </c>
      <c r="B53" s="47" t="s">
        <v>70</v>
      </c>
      <c r="C53" s="27">
        <v>60000</v>
      </c>
      <c r="D53" s="25"/>
      <c r="E53" s="25">
        <f>C53</f>
        <v>60000</v>
      </c>
      <c r="F53" s="25"/>
      <c r="G53" s="42">
        <f t="shared" si="8"/>
        <v>60000</v>
      </c>
      <c r="H53" s="25"/>
      <c r="I53" s="42">
        <f t="shared" si="6"/>
        <v>60000</v>
      </c>
      <c r="J53" s="25"/>
      <c r="K53" s="42">
        <f t="shared" si="7"/>
        <v>60000</v>
      </c>
    </row>
    <row r="54" spans="1:12" s="13" customFormat="1" ht="38.25">
      <c r="A54" s="46" t="s">
        <v>71</v>
      </c>
      <c r="B54" s="47" t="s">
        <v>70</v>
      </c>
      <c r="C54" s="27">
        <v>6123000</v>
      </c>
      <c r="D54" s="11"/>
      <c r="E54" s="48">
        <f>C54</f>
        <v>6123000</v>
      </c>
      <c r="F54" s="11"/>
      <c r="G54" s="42">
        <f t="shared" si="8"/>
        <v>6123000</v>
      </c>
      <c r="H54" s="12"/>
      <c r="I54" s="42">
        <f t="shared" si="6"/>
        <v>6123000</v>
      </c>
      <c r="J54" s="12"/>
      <c r="K54" s="42">
        <f t="shared" si="7"/>
        <v>6123000</v>
      </c>
      <c r="L54" s="101"/>
    </row>
    <row r="55" spans="1:12" s="13" customFormat="1" ht="63.75">
      <c r="A55" s="46" t="s">
        <v>72</v>
      </c>
      <c r="B55" s="47" t="s">
        <v>70</v>
      </c>
      <c r="C55" s="27">
        <v>287200</v>
      </c>
      <c r="D55" s="11"/>
      <c r="E55" s="48">
        <f>C55</f>
        <v>287200</v>
      </c>
      <c r="F55" s="11"/>
      <c r="G55" s="42">
        <f t="shared" si="8"/>
        <v>287200</v>
      </c>
      <c r="H55" s="12"/>
      <c r="I55" s="42">
        <f t="shared" si="6"/>
        <v>287200</v>
      </c>
      <c r="J55" s="12"/>
      <c r="K55" s="42">
        <f t="shared" si="7"/>
        <v>287200</v>
      </c>
      <c r="L55" s="101"/>
    </row>
    <row r="56" spans="1:12" s="13" customFormat="1" ht="45">
      <c r="A56" s="46" t="s">
        <v>139</v>
      </c>
      <c r="B56" s="47" t="s">
        <v>70</v>
      </c>
      <c r="C56" s="27"/>
      <c r="D56" s="48"/>
      <c r="E56" s="48"/>
      <c r="F56" s="48"/>
      <c r="G56" s="42"/>
      <c r="H56" s="42">
        <v>110000</v>
      </c>
      <c r="I56" s="42">
        <f t="shared" si="6"/>
        <v>110000</v>
      </c>
      <c r="J56" s="42"/>
      <c r="K56" s="42">
        <f t="shared" si="7"/>
        <v>110000</v>
      </c>
      <c r="L56" s="101"/>
    </row>
    <row r="57" spans="1:12" s="13" customFormat="1" ht="38.25">
      <c r="A57" s="44" t="s">
        <v>140</v>
      </c>
      <c r="B57" s="45" t="s">
        <v>70</v>
      </c>
      <c r="C57" s="27"/>
      <c r="D57" s="48"/>
      <c r="E57" s="48"/>
      <c r="F57" s="48"/>
      <c r="G57" s="42"/>
      <c r="H57" s="42">
        <v>615100</v>
      </c>
      <c r="I57" s="42">
        <f t="shared" si="6"/>
        <v>615100</v>
      </c>
      <c r="J57" s="42"/>
      <c r="K57" s="42">
        <f t="shared" si="7"/>
        <v>615100</v>
      </c>
      <c r="L57" s="101"/>
    </row>
    <row r="58" spans="1:12" s="13" customFormat="1" ht="40.5" customHeight="1">
      <c r="A58" s="44" t="s">
        <v>129</v>
      </c>
      <c r="B58" s="47" t="s">
        <v>70</v>
      </c>
      <c r="C58" s="27"/>
      <c r="D58" s="49"/>
      <c r="E58" s="50"/>
      <c r="F58" s="50">
        <v>500000</v>
      </c>
      <c r="G58" s="51">
        <f t="shared" si="8"/>
        <v>500000</v>
      </c>
      <c r="H58" s="51"/>
      <c r="I58" s="51">
        <f t="shared" si="6"/>
        <v>500000</v>
      </c>
      <c r="J58" s="51"/>
      <c r="K58" s="51">
        <f t="shared" si="7"/>
        <v>500000</v>
      </c>
      <c r="L58" s="101"/>
    </row>
    <row r="59" spans="1:12" ht="38.25">
      <c r="A59" s="46" t="s">
        <v>73</v>
      </c>
      <c r="B59" s="47" t="s">
        <v>70</v>
      </c>
      <c r="C59" s="27">
        <v>770300</v>
      </c>
      <c r="D59" s="52"/>
      <c r="E59" s="53">
        <f>C59</f>
        <v>770300</v>
      </c>
      <c r="F59" s="53"/>
      <c r="G59" s="51">
        <f t="shared" si="8"/>
        <v>770300</v>
      </c>
      <c r="H59" s="54"/>
      <c r="I59" s="51">
        <f t="shared" si="6"/>
        <v>770300</v>
      </c>
      <c r="J59" s="54"/>
      <c r="K59" s="51">
        <f t="shared" si="7"/>
        <v>770300</v>
      </c>
    </row>
    <row r="60" spans="1:12" ht="15" customHeight="1">
      <c r="A60" s="46" t="s">
        <v>74</v>
      </c>
      <c r="B60" s="47" t="s">
        <v>70</v>
      </c>
      <c r="C60" s="27">
        <v>145237900</v>
      </c>
      <c r="D60" s="25"/>
      <c r="E60" s="25">
        <f>C60</f>
        <v>145237900</v>
      </c>
      <c r="F60" s="25"/>
      <c r="G60" s="42">
        <f t="shared" si="8"/>
        <v>145237900</v>
      </c>
      <c r="H60" s="25"/>
      <c r="I60" s="42">
        <f t="shared" si="6"/>
        <v>145237900</v>
      </c>
      <c r="J60" s="25"/>
      <c r="K60" s="42">
        <f t="shared" si="7"/>
        <v>145237900</v>
      </c>
    </row>
    <row r="61" spans="1:12" s="57" customFormat="1" ht="25.5">
      <c r="A61" s="55" t="s">
        <v>76</v>
      </c>
      <c r="B61" s="40" t="s">
        <v>77</v>
      </c>
      <c r="C61" s="21">
        <f t="shared" ref="C61:I61" si="9">SUM(C62:C78)</f>
        <v>479452800</v>
      </c>
      <c r="D61" s="56">
        <f t="shared" si="9"/>
        <v>548000</v>
      </c>
      <c r="E61" s="56">
        <f t="shared" si="9"/>
        <v>480000800</v>
      </c>
      <c r="F61" s="56">
        <f t="shared" si="9"/>
        <v>0</v>
      </c>
      <c r="G61" s="26">
        <f t="shared" si="9"/>
        <v>480000800</v>
      </c>
      <c r="H61" s="26">
        <f t="shared" si="9"/>
        <v>3872100</v>
      </c>
      <c r="I61" s="26">
        <f t="shared" si="9"/>
        <v>483872900</v>
      </c>
      <c r="J61" s="26">
        <f t="shared" ref="J61" si="10">SUM(J62:J78)</f>
        <v>0</v>
      </c>
      <c r="K61" s="26">
        <f>SUM(K62:K78)</f>
        <v>483872900</v>
      </c>
      <c r="L61" s="105"/>
    </row>
    <row r="62" spans="1:12" s="57" customFormat="1" ht="51.75" customHeight="1">
      <c r="A62" s="55" t="s">
        <v>78</v>
      </c>
      <c r="B62" s="40" t="s">
        <v>79</v>
      </c>
      <c r="C62" s="58">
        <v>27900</v>
      </c>
      <c r="D62" s="56"/>
      <c r="E62" s="59">
        <f>C62</f>
        <v>27900</v>
      </c>
      <c r="F62" s="56"/>
      <c r="G62" s="25">
        <f>E62+F62</f>
        <v>27900</v>
      </c>
      <c r="H62" s="26"/>
      <c r="I62" s="25">
        <f>G62+H62</f>
        <v>27900</v>
      </c>
      <c r="J62" s="26"/>
      <c r="K62" s="25">
        <f>I62+J62</f>
        <v>27900</v>
      </c>
      <c r="L62" s="105"/>
    </row>
    <row r="63" spans="1:12" ht="38.25">
      <c r="A63" s="46" t="s">
        <v>81</v>
      </c>
      <c r="B63" s="60" t="s">
        <v>80</v>
      </c>
      <c r="C63" s="27">
        <v>1609200</v>
      </c>
      <c r="D63" s="25"/>
      <c r="E63" s="59">
        <f t="shared" ref="E63:E81" si="11">C63</f>
        <v>1609200</v>
      </c>
      <c r="F63" s="25"/>
      <c r="G63" s="25">
        <f t="shared" ref="G63:G77" si="12">E63+F63</f>
        <v>1609200</v>
      </c>
      <c r="H63" s="25"/>
      <c r="I63" s="25">
        <f t="shared" ref="I63:I77" si="13">G63+H63</f>
        <v>1609200</v>
      </c>
      <c r="J63" s="25"/>
      <c r="K63" s="25">
        <f t="shared" ref="K63:K77" si="14">I63+J63</f>
        <v>1609200</v>
      </c>
    </row>
    <row r="64" spans="1:12" s="63" customFormat="1" ht="38.25">
      <c r="A64" s="61" t="s">
        <v>83</v>
      </c>
      <c r="B64" s="60" t="s">
        <v>82</v>
      </c>
      <c r="C64" s="62">
        <v>5877200</v>
      </c>
      <c r="D64" s="59"/>
      <c r="E64" s="59">
        <f t="shared" si="11"/>
        <v>5877200</v>
      </c>
      <c r="F64" s="59"/>
      <c r="G64" s="25">
        <f t="shared" si="12"/>
        <v>5877200</v>
      </c>
      <c r="H64" s="25"/>
      <c r="I64" s="25">
        <f t="shared" si="13"/>
        <v>5877200</v>
      </c>
      <c r="J64" s="25"/>
      <c r="K64" s="25">
        <f t="shared" si="14"/>
        <v>5877200</v>
      </c>
      <c r="L64" s="106"/>
    </row>
    <row r="65" spans="1:12" s="63" customFormat="1" ht="51">
      <c r="A65" s="44" t="s">
        <v>113</v>
      </c>
      <c r="B65" s="60" t="s">
        <v>82</v>
      </c>
      <c r="C65" s="62">
        <v>1469200</v>
      </c>
      <c r="D65" s="59">
        <v>-1469200</v>
      </c>
      <c r="E65" s="59">
        <f>C65+D65</f>
        <v>0</v>
      </c>
      <c r="F65" s="59"/>
      <c r="G65" s="25">
        <f t="shared" si="12"/>
        <v>0</v>
      </c>
      <c r="H65" s="25"/>
      <c r="I65" s="25">
        <f t="shared" si="13"/>
        <v>0</v>
      </c>
      <c r="J65" s="25"/>
      <c r="K65" s="25">
        <f t="shared" si="14"/>
        <v>0</v>
      </c>
      <c r="L65" s="106"/>
    </row>
    <row r="66" spans="1:12" s="63" customFormat="1" ht="51">
      <c r="A66" s="64" t="s">
        <v>84</v>
      </c>
      <c r="B66" s="60" t="s">
        <v>82</v>
      </c>
      <c r="C66" s="27">
        <v>3134300</v>
      </c>
      <c r="D66" s="59"/>
      <c r="E66" s="59">
        <f t="shared" si="11"/>
        <v>3134300</v>
      </c>
      <c r="F66" s="59"/>
      <c r="G66" s="25">
        <f t="shared" si="12"/>
        <v>3134300</v>
      </c>
      <c r="H66" s="25"/>
      <c r="I66" s="25">
        <f t="shared" si="13"/>
        <v>3134300</v>
      </c>
      <c r="J66" s="25"/>
      <c r="K66" s="25">
        <f t="shared" si="14"/>
        <v>3134300</v>
      </c>
      <c r="L66" s="106"/>
    </row>
    <row r="67" spans="1:12" ht="38.25">
      <c r="A67" s="46" t="s">
        <v>85</v>
      </c>
      <c r="B67" s="60" t="s">
        <v>82</v>
      </c>
      <c r="C67" s="27">
        <v>964400</v>
      </c>
      <c r="D67" s="25"/>
      <c r="E67" s="59">
        <f t="shared" si="11"/>
        <v>964400</v>
      </c>
      <c r="F67" s="25"/>
      <c r="G67" s="25">
        <f t="shared" si="12"/>
        <v>964400</v>
      </c>
      <c r="H67" s="25"/>
      <c r="I67" s="25">
        <f t="shared" si="13"/>
        <v>964400</v>
      </c>
      <c r="J67" s="25"/>
      <c r="K67" s="25">
        <f t="shared" si="14"/>
        <v>964400</v>
      </c>
    </row>
    <row r="68" spans="1:12" ht="25.5">
      <c r="A68" s="46" t="s">
        <v>86</v>
      </c>
      <c r="B68" s="60" t="s">
        <v>82</v>
      </c>
      <c r="C68" s="27">
        <v>241100</v>
      </c>
      <c r="D68" s="25"/>
      <c r="E68" s="59">
        <f t="shared" si="11"/>
        <v>241100</v>
      </c>
      <c r="F68" s="25"/>
      <c r="G68" s="25">
        <f t="shared" si="12"/>
        <v>241100</v>
      </c>
      <c r="H68" s="25"/>
      <c r="I68" s="25">
        <f t="shared" si="13"/>
        <v>241100</v>
      </c>
      <c r="J68" s="25"/>
      <c r="K68" s="25">
        <f t="shared" si="14"/>
        <v>241100</v>
      </c>
    </row>
    <row r="69" spans="1:12" ht="38.25">
      <c r="A69" s="46" t="s">
        <v>87</v>
      </c>
      <c r="B69" s="60" t="s">
        <v>82</v>
      </c>
      <c r="C69" s="27">
        <v>1012500</v>
      </c>
      <c r="D69" s="25"/>
      <c r="E69" s="59">
        <f t="shared" si="11"/>
        <v>1012500</v>
      </c>
      <c r="F69" s="25"/>
      <c r="G69" s="25">
        <f t="shared" si="12"/>
        <v>1012500</v>
      </c>
      <c r="H69" s="25"/>
      <c r="I69" s="25">
        <f t="shared" si="13"/>
        <v>1012500</v>
      </c>
      <c r="J69" s="25"/>
      <c r="K69" s="25">
        <f t="shared" si="14"/>
        <v>1012500</v>
      </c>
    </row>
    <row r="70" spans="1:12" ht="63.75">
      <c r="A70" s="46" t="s">
        <v>88</v>
      </c>
      <c r="B70" s="60" t="s">
        <v>82</v>
      </c>
      <c r="C70" s="27">
        <v>10000</v>
      </c>
      <c r="D70" s="25"/>
      <c r="E70" s="59">
        <f t="shared" si="11"/>
        <v>10000</v>
      </c>
      <c r="F70" s="25"/>
      <c r="G70" s="25">
        <f t="shared" si="12"/>
        <v>10000</v>
      </c>
      <c r="H70" s="25"/>
      <c r="I70" s="25">
        <f t="shared" si="13"/>
        <v>10000</v>
      </c>
      <c r="J70" s="25"/>
      <c r="K70" s="25">
        <f t="shared" si="14"/>
        <v>10000</v>
      </c>
    </row>
    <row r="71" spans="1:12" ht="38.25">
      <c r="A71" s="46" t="s">
        <v>89</v>
      </c>
      <c r="B71" s="60" t="s">
        <v>82</v>
      </c>
      <c r="C71" s="27">
        <v>45600</v>
      </c>
      <c r="D71" s="25"/>
      <c r="E71" s="59">
        <f t="shared" si="11"/>
        <v>45600</v>
      </c>
      <c r="F71" s="25"/>
      <c r="G71" s="25">
        <f t="shared" si="12"/>
        <v>45600</v>
      </c>
      <c r="H71" s="25"/>
      <c r="I71" s="25">
        <f t="shared" si="13"/>
        <v>45600</v>
      </c>
      <c r="J71" s="25"/>
      <c r="K71" s="25">
        <f t="shared" si="14"/>
        <v>45600</v>
      </c>
    </row>
    <row r="72" spans="1:12" ht="25.5">
      <c r="A72" s="46" t="s">
        <v>90</v>
      </c>
      <c r="B72" s="60" t="s">
        <v>82</v>
      </c>
      <c r="C72" s="27">
        <v>25000</v>
      </c>
      <c r="D72" s="25"/>
      <c r="E72" s="59">
        <f t="shared" si="11"/>
        <v>25000</v>
      </c>
      <c r="F72" s="25"/>
      <c r="G72" s="25">
        <f t="shared" si="12"/>
        <v>25000</v>
      </c>
      <c r="H72" s="25"/>
      <c r="I72" s="25">
        <f t="shared" si="13"/>
        <v>25000</v>
      </c>
      <c r="J72" s="25"/>
      <c r="K72" s="25">
        <f t="shared" si="14"/>
        <v>25000</v>
      </c>
    </row>
    <row r="73" spans="1:12" ht="63.75">
      <c r="A73" s="46" t="s">
        <v>92</v>
      </c>
      <c r="B73" s="65" t="s">
        <v>93</v>
      </c>
      <c r="C73" s="27"/>
      <c r="D73" s="25">
        <v>5756800</v>
      </c>
      <c r="E73" s="59">
        <f>C73+D73</f>
        <v>5756800</v>
      </c>
      <c r="F73" s="25"/>
      <c r="G73" s="25">
        <f t="shared" si="12"/>
        <v>5756800</v>
      </c>
      <c r="H73" s="25">
        <f>9223700-G73</f>
        <v>3466900</v>
      </c>
      <c r="I73" s="25">
        <f t="shared" si="13"/>
        <v>9223700</v>
      </c>
      <c r="J73" s="25">
        <f>9223700-I73</f>
        <v>0</v>
      </c>
      <c r="K73" s="25">
        <f t="shared" si="14"/>
        <v>9223700</v>
      </c>
    </row>
    <row r="74" spans="1:12" ht="76.5">
      <c r="A74" s="46" t="s">
        <v>91</v>
      </c>
      <c r="B74" s="66" t="s">
        <v>95</v>
      </c>
      <c r="C74" s="27">
        <v>3684200</v>
      </c>
      <c r="D74" s="25"/>
      <c r="E74" s="59">
        <f t="shared" si="11"/>
        <v>3684200</v>
      </c>
      <c r="F74" s="25"/>
      <c r="G74" s="25">
        <f t="shared" si="12"/>
        <v>3684200</v>
      </c>
      <c r="H74" s="25"/>
      <c r="I74" s="25">
        <f t="shared" si="13"/>
        <v>3684200</v>
      </c>
      <c r="J74" s="25"/>
      <c r="K74" s="25">
        <f t="shared" si="14"/>
        <v>3684200</v>
      </c>
    </row>
    <row r="75" spans="1:12" ht="76.5">
      <c r="A75" s="44" t="s">
        <v>94</v>
      </c>
      <c r="B75" s="66" t="s">
        <v>95</v>
      </c>
      <c r="C75" s="27">
        <v>3370000</v>
      </c>
      <c r="D75" s="25"/>
      <c r="E75" s="59">
        <f t="shared" si="11"/>
        <v>3370000</v>
      </c>
      <c r="F75" s="25"/>
      <c r="G75" s="25">
        <f t="shared" si="12"/>
        <v>3370000</v>
      </c>
      <c r="H75" s="25"/>
      <c r="I75" s="25">
        <f t="shared" si="13"/>
        <v>3370000</v>
      </c>
      <c r="J75" s="25"/>
      <c r="K75" s="25">
        <f t="shared" si="14"/>
        <v>3370000</v>
      </c>
    </row>
    <row r="76" spans="1:12" ht="51">
      <c r="A76" s="44" t="s">
        <v>113</v>
      </c>
      <c r="B76" s="45" t="s">
        <v>114</v>
      </c>
      <c r="C76" s="27"/>
      <c r="D76" s="25">
        <v>1469200</v>
      </c>
      <c r="E76" s="59">
        <f>C76+D76</f>
        <v>1469200</v>
      </c>
      <c r="F76" s="25"/>
      <c r="G76" s="25">
        <f t="shared" si="12"/>
        <v>1469200</v>
      </c>
      <c r="H76" s="25">
        <f>1248900-G76</f>
        <v>-220300</v>
      </c>
      <c r="I76" s="25">
        <f t="shared" si="13"/>
        <v>1248900</v>
      </c>
      <c r="J76" s="25">
        <f>1248900-I76</f>
        <v>0</v>
      </c>
      <c r="K76" s="25">
        <f t="shared" si="14"/>
        <v>1248900</v>
      </c>
    </row>
    <row r="77" spans="1:12" ht="63.75">
      <c r="A77" s="46" t="s">
        <v>92</v>
      </c>
      <c r="B77" s="65" t="s">
        <v>97</v>
      </c>
      <c r="C77" s="27">
        <v>5756800</v>
      </c>
      <c r="D77" s="25">
        <v>-5756800</v>
      </c>
      <c r="E77" s="59">
        <f>C77+D77</f>
        <v>0</v>
      </c>
      <c r="F77" s="25"/>
      <c r="G77" s="25">
        <f t="shared" si="12"/>
        <v>0</v>
      </c>
      <c r="H77" s="25"/>
      <c r="I77" s="25">
        <f t="shared" si="13"/>
        <v>0</v>
      </c>
      <c r="J77" s="25"/>
      <c r="K77" s="25">
        <f t="shared" si="14"/>
        <v>0</v>
      </c>
    </row>
    <row r="78" spans="1:12" ht="51">
      <c r="A78" s="67" t="s">
        <v>96</v>
      </c>
      <c r="B78" s="65" t="s">
        <v>97</v>
      </c>
      <c r="C78" s="27">
        <v>452225400</v>
      </c>
      <c r="D78" s="25">
        <v>548000</v>
      </c>
      <c r="E78" s="59">
        <f>C78+D78</f>
        <v>452773400</v>
      </c>
      <c r="F78" s="25"/>
      <c r="G78" s="25">
        <f>E78+F78</f>
        <v>452773400</v>
      </c>
      <c r="H78" s="25">
        <f>453398900-G78</f>
        <v>625500</v>
      </c>
      <c r="I78" s="25">
        <f>G78+H78</f>
        <v>453398900</v>
      </c>
      <c r="J78" s="25">
        <f>453398900-I78</f>
        <v>0</v>
      </c>
      <c r="K78" s="25">
        <f>I78+J78</f>
        <v>453398900</v>
      </c>
    </row>
    <row r="79" spans="1:12" s="63" customFormat="1">
      <c r="A79" s="55" t="s">
        <v>98</v>
      </c>
      <c r="B79" s="68" t="s">
        <v>99</v>
      </c>
      <c r="C79" s="24">
        <f>SUM(C81:C81)</f>
        <v>0</v>
      </c>
      <c r="D79" s="56">
        <f>SUM(D80:D83)</f>
        <v>374748.57999999996</v>
      </c>
      <c r="E79" s="56">
        <f>SUM(E80:E87)</f>
        <v>374748.57999999996</v>
      </c>
      <c r="F79" s="56">
        <f>SUM(F80:F87)</f>
        <v>516514.42</v>
      </c>
      <c r="G79" s="26">
        <f>SUM(G80:G85)</f>
        <v>891263</v>
      </c>
      <c r="H79" s="26">
        <f>SUM(H80:H87)</f>
        <v>2608989.02</v>
      </c>
      <c r="I79" s="26">
        <f>SUM(I80:I85)</f>
        <v>3500252.02</v>
      </c>
      <c r="J79" s="26">
        <f>SUM(J80:J87)</f>
        <v>30031</v>
      </c>
      <c r="K79" s="26">
        <f>SUM(K80:K85)</f>
        <v>3530283.02</v>
      </c>
      <c r="L79" s="106"/>
    </row>
    <row r="80" spans="1:12" s="63" customFormat="1" ht="24.75" customHeight="1">
      <c r="A80" s="44" t="s">
        <v>126</v>
      </c>
      <c r="B80" s="69" t="s">
        <v>127</v>
      </c>
      <c r="C80" s="24"/>
      <c r="D80" s="59">
        <v>171348.58</v>
      </c>
      <c r="E80" s="59">
        <f>D80</f>
        <v>171348.58</v>
      </c>
      <c r="F80" s="59">
        <v>19714.419999999998</v>
      </c>
      <c r="G80" s="25">
        <f>E80+F80</f>
        <v>191063</v>
      </c>
      <c r="H80" s="25">
        <v>6261</v>
      </c>
      <c r="I80" s="25">
        <f t="shared" ref="I80:I85" si="15">G80+H80</f>
        <v>197324</v>
      </c>
      <c r="J80" s="25">
        <v>30031</v>
      </c>
      <c r="K80" s="25">
        <f t="shared" ref="K80:K85" si="16">I80+J80</f>
        <v>227355</v>
      </c>
      <c r="L80" s="106"/>
    </row>
    <row r="81" spans="1:12" ht="63.75" hidden="1">
      <c r="A81" s="70" t="s">
        <v>100</v>
      </c>
      <c r="B81" s="71" t="s">
        <v>101</v>
      </c>
      <c r="C81" s="27"/>
      <c r="D81" s="25"/>
      <c r="E81" s="59">
        <f t="shared" si="11"/>
        <v>0</v>
      </c>
      <c r="F81" s="25"/>
      <c r="G81" s="25">
        <f>E81+F81</f>
        <v>0</v>
      </c>
      <c r="H81" s="25"/>
      <c r="I81" s="25">
        <f t="shared" si="15"/>
        <v>0</v>
      </c>
      <c r="J81" s="25"/>
      <c r="K81" s="25">
        <f t="shared" si="16"/>
        <v>0</v>
      </c>
    </row>
    <row r="82" spans="1:12" ht="51">
      <c r="A82" s="72" t="s">
        <v>142</v>
      </c>
      <c r="B82" s="73" t="s">
        <v>141</v>
      </c>
      <c r="C82" s="27"/>
      <c r="D82" s="25"/>
      <c r="E82" s="59"/>
      <c r="F82" s="25"/>
      <c r="G82" s="25"/>
      <c r="H82" s="25">
        <v>100000</v>
      </c>
      <c r="I82" s="25">
        <f t="shared" si="15"/>
        <v>100000</v>
      </c>
      <c r="J82" s="25"/>
      <c r="K82" s="25">
        <f t="shared" si="16"/>
        <v>100000</v>
      </c>
    </row>
    <row r="83" spans="1:12" ht="76.5">
      <c r="A83" s="74" t="s">
        <v>104</v>
      </c>
      <c r="B83" s="45" t="s">
        <v>115</v>
      </c>
      <c r="C83" s="27"/>
      <c r="D83" s="25">
        <v>203400</v>
      </c>
      <c r="E83" s="59">
        <f>C83+D83</f>
        <v>203400</v>
      </c>
      <c r="F83" s="25"/>
      <c r="G83" s="25">
        <f>E83+F83</f>
        <v>203400</v>
      </c>
      <c r="H83" s="25"/>
      <c r="I83" s="25">
        <f t="shared" si="15"/>
        <v>203400</v>
      </c>
      <c r="J83" s="25"/>
      <c r="K83" s="25">
        <f t="shared" si="16"/>
        <v>203400</v>
      </c>
    </row>
    <row r="84" spans="1:12" ht="25.5">
      <c r="A84" s="75" t="s">
        <v>144</v>
      </c>
      <c r="B84" s="45" t="s">
        <v>115</v>
      </c>
      <c r="C84" s="27"/>
      <c r="D84" s="25"/>
      <c r="E84" s="59"/>
      <c r="F84" s="25"/>
      <c r="G84" s="25"/>
      <c r="H84" s="25">
        <v>2502728.02</v>
      </c>
      <c r="I84" s="25">
        <f t="shared" si="15"/>
        <v>2502728.02</v>
      </c>
      <c r="J84" s="25"/>
      <c r="K84" s="25">
        <f t="shared" si="16"/>
        <v>2502728.02</v>
      </c>
    </row>
    <row r="85" spans="1:12" ht="29.25" customHeight="1">
      <c r="A85" s="75" t="s">
        <v>143</v>
      </c>
      <c r="B85" s="45" t="s">
        <v>115</v>
      </c>
      <c r="C85" s="27"/>
      <c r="D85" s="52"/>
      <c r="E85" s="76"/>
      <c r="F85" s="53">
        <v>496800</v>
      </c>
      <c r="G85" s="54">
        <f>E85+F85</f>
        <v>496800</v>
      </c>
      <c r="H85" s="54"/>
      <c r="I85" s="54">
        <f t="shared" si="15"/>
        <v>496800</v>
      </c>
      <c r="J85" s="54"/>
      <c r="K85" s="54">
        <f t="shared" si="16"/>
        <v>496800</v>
      </c>
    </row>
    <row r="86" spans="1:12" s="63" customFormat="1" ht="16.5" customHeight="1">
      <c r="A86" s="55" t="s">
        <v>102</v>
      </c>
      <c r="B86" s="68" t="s">
        <v>103</v>
      </c>
      <c r="C86" s="24">
        <f>SUM(C87:C87)</f>
        <v>203400</v>
      </c>
      <c r="D86" s="77">
        <f t="shared" ref="D86:K86" si="17">D87</f>
        <v>-203400</v>
      </c>
      <c r="E86" s="77">
        <f t="shared" si="17"/>
        <v>0</v>
      </c>
      <c r="F86" s="77">
        <f t="shared" si="17"/>
        <v>0</v>
      </c>
      <c r="G86" s="78">
        <f t="shared" si="17"/>
        <v>0</v>
      </c>
      <c r="H86" s="78">
        <f t="shared" si="17"/>
        <v>0</v>
      </c>
      <c r="I86" s="78">
        <f t="shared" si="17"/>
        <v>0</v>
      </c>
      <c r="J86" s="78">
        <f t="shared" si="17"/>
        <v>0</v>
      </c>
      <c r="K86" s="78">
        <f t="shared" si="17"/>
        <v>0</v>
      </c>
      <c r="L86" s="106"/>
    </row>
    <row r="87" spans="1:12" ht="76.5">
      <c r="A87" s="74" t="s">
        <v>104</v>
      </c>
      <c r="B87" s="38" t="s">
        <v>105</v>
      </c>
      <c r="C87" s="79">
        <v>203400</v>
      </c>
      <c r="D87" s="25">
        <v>-203400</v>
      </c>
      <c r="E87" s="25">
        <f>C87+D87</f>
        <v>0</v>
      </c>
      <c r="F87" s="25"/>
      <c r="G87" s="25">
        <f>E87+F87</f>
        <v>0</v>
      </c>
      <c r="H87" s="25"/>
      <c r="I87" s="25">
        <f>G87+H87</f>
        <v>0</v>
      </c>
      <c r="J87" s="25"/>
      <c r="K87" s="25">
        <f>I87+J87</f>
        <v>0</v>
      </c>
    </row>
    <row r="88" spans="1:12" ht="18.75" customHeight="1">
      <c r="A88" s="80" t="s">
        <v>130</v>
      </c>
      <c r="B88" s="81" t="s">
        <v>132</v>
      </c>
      <c r="C88" s="82"/>
      <c r="D88" s="83"/>
      <c r="E88" s="84"/>
      <c r="F88" s="85">
        <f t="shared" ref="F88:K88" si="18">F89</f>
        <v>2517110.2000000002</v>
      </c>
      <c r="G88" s="84">
        <f t="shared" si="18"/>
        <v>2517110.2000000002</v>
      </c>
      <c r="H88" s="84">
        <f t="shared" si="18"/>
        <v>247584.61</v>
      </c>
      <c r="I88" s="84">
        <f t="shared" si="18"/>
        <v>2764694.81</v>
      </c>
      <c r="J88" s="84">
        <f t="shared" si="18"/>
        <v>185688.45999999996</v>
      </c>
      <c r="K88" s="84">
        <f t="shared" si="18"/>
        <v>2950383.27</v>
      </c>
    </row>
    <row r="89" spans="1:12" ht="29.25" customHeight="1">
      <c r="A89" s="86" t="s">
        <v>131</v>
      </c>
      <c r="B89" s="69" t="s">
        <v>133</v>
      </c>
      <c r="C89" s="87"/>
      <c r="D89" s="52"/>
      <c r="E89" s="54"/>
      <c r="F89" s="53">
        <f>2331421.74+185688.46</f>
        <v>2517110.2000000002</v>
      </c>
      <c r="G89" s="54">
        <f>E89+F89</f>
        <v>2517110.2000000002</v>
      </c>
      <c r="H89" s="54">
        <v>247584.61</v>
      </c>
      <c r="I89" s="54">
        <f>G89+H89</f>
        <v>2764694.81</v>
      </c>
      <c r="J89" s="54">
        <f>2950383.27-I89</f>
        <v>185688.45999999996</v>
      </c>
      <c r="K89" s="54">
        <f>I89+J89</f>
        <v>2950383.27</v>
      </c>
    </row>
    <row r="90" spans="1:12" s="91" customFormat="1" ht="45.75" customHeight="1">
      <c r="A90" s="80" t="s">
        <v>116</v>
      </c>
      <c r="B90" s="88" t="s">
        <v>117</v>
      </c>
      <c r="C90" s="89">
        <f t="shared" ref="C90:K90" si="19">C91</f>
        <v>0</v>
      </c>
      <c r="D90" s="89">
        <f t="shared" si="19"/>
        <v>22451863.890000001</v>
      </c>
      <c r="E90" s="89">
        <f t="shared" si="19"/>
        <v>22451863.890000001</v>
      </c>
      <c r="F90" s="89">
        <f t="shared" si="19"/>
        <v>-18795538.5</v>
      </c>
      <c r="G90" s="90">
        <f t="shared" si="19"/>
        <v>3656325.3900000006</v>
      </c>
      <c r="H90" s="90">
        <f t="shared" si="19"/>
        <v>-350780.00000000047</v>
      </c>
      <c r="I90" s="90">
        <f t="shared" si="19"/>
        <v>3305545.39</v>
      </c>
      <c r="J90" s="90">
        <f t="shared" si="19"/>
        <v>0</v>
      </c>
      <c r="K90" s="90">
        <f t="shared" si="19"/>
        <v>3305545.39</v>
      </c>
      <c r="L90" s="107"/>
    </row>
    <row r="91" spans="1:12" ht="63.75">
      <c r="A91" s="92" t="s">
        <v>118</v>
      </c>
      <c r="B91" s="93" t="s">
        <v>119</v>
      </c>
      <c r="C91" s="90"/>
      <c r="D91" s="94">
        <v>22451863.890000001</v>
      </c>
      <c r="E91" s="94">
        <f>C91+D91</f>
        <v>22451863.890000001</v>
      </c>
      <c r="F91" s="94">
        <v>-18795538.5</v>
      </c>
      <c r="G91" s="94">
        <f>E91+F91</f>
        <v>3656325.3900000006</v>
      </c>
      <c r="H91" s="94">
        <f>3305545.39-G91</f>
        <v>-350780.00000000047</v>
      </c>
      <c r="I91" s="94">
        <f>G91+H91</f>
        <v>3305545.39</v>
      </c>
      <c r="J91" s="94">
        <f>3305545.39-I91</f>
        <v>0</v>
      </c>
      <c r="K91" s="94">
        <f>I91+J91</f>
        <v>3305545.39</v>
      </c>
    </row>
    <row r="92" spans="1:12" ht="25.5">
      <c r="A92" s="80" t="s">
        <v>120</v>
      </c>
      <c r="B92" s="88" t="s">
        <v>121</v>
      </c>
      <c r="C92" s="89">
        <f t="shared" ref="C92:K92" si="20">C93</f>
        <v>0</v>
      </c>
      <c r="D92" s="89">
        <f t="shared" si="20"/>
        <v>-25741489.640000001</v>
      </c>
      <c r="E92" s="89">
        <f t="shared" si="20"/>
        <v>-25741489.640000001</v>
      </c>
      <c r="F92" s="89">
        <f t="shared" si="20"/>
        <v>21888993.52</v>
      </c>
      <c r="G92" s="90">
        <f t="shared" si="20"/>
        <v>-3852496.120000001</v>
      </c>
      <c r="H92" s="90">
        <f t="shared" si="20"/>
        <v>-2046948.0199999986</v>
      </c>
      <c r="I92" s="90">
        <f t="shared" si="20"/>
        <v>-5899444.1399999997</v>
      </c>
      <c r="J92" s="90">
        <f t="shared" si="20"/>
        <v>0</v>
      </c>
      <c r="K92" s="90">
        <f t="shared" si="20"/>
        <v>-5899444.1399999997</v>
      </c>
    </row>
    <row r="93" spans="1:12" ht="51">
      <c r="A93" s="92" t="s">
        <v>122</v>
      </c>
      <c r="B93" s="93" t="s">
        <v>123</v>
      </c>
      <c r="C93" s="90"/>
      <c r="D93" s="94">
        <v>-25741489.640000001</v>
      </c>
      <c r="E93" s="94">
        <f>C93+D93</f>
        <v>-25741489.640000001</v>
      </c>
      <c r="F93" s="94">
        <v>21888993.52</v>
      </c>
      <c r="G93" s="94">
        <f>E93+F93</f>
        <v>-3852496.120000001</v>
      </c>
      <c r="H93" s="94">
        <f>-5899444.14-G93</f>
        <v>-2046948.0199999986</v>
      </c>
      <c r="I93" s="94">
        <f>G93+H93</f>
        <v>-5899444.1399999997</v>
      </c>
      <c r="J93" s="94">
        <f>-5899444.14-I93</f>
        <v>0</v>
      </c>
      <c r="K93" s="94">
        <f>I93+J93</f>
        <v>-5899444.1399999997</v>
      </c>
    </row>
    <row r="94" spans="1:12" s="57" customFormat="1">
      <c r="A94" s="95" t="s">
        <v>106</v>
      </c>
      <c r="B94" s="10"/>
      <c r="C94" s="21">
        <f t="shared" ref="C94:I94" si="21">C37+C11</f>
        <v>862769556</v>
      </c>
      <c r="D94" s="56">
        <f t="shared" si="21"/>
        <v>933122.82999999821</v>
      </c>
      <c r="E94" s="56">
        <f t="shared" si="21"/>
        <v>863702678.83000004</v>
      </c>
      <c r="F94" s="56">
        <f t="shared" si="21"/>
        <v>10627079.640000001</v>
      </c>
      <c r="G94" s="26">
        <f t="shared" si="21"/>
        <v>874329758.47000003</v>
      </c>
      <c r="H94" s="26">
        <f t="shared" si="21"/>
        <v>17034286.399999999</v>
      </c>
      <c r="I94" s="26">
        <f t="shared" si="21"/>
        <v>891364044.86999989</v>
      </c>
      <c r="J94" s="26">
        <f t="shared" ref="J94:K94" si="22">J37+J11</f>
        <v>29486814.460000001</v>
      </c>
      <c r="K94" s="26">
        <f t="shared" si="22"/>
        <v>920850859.32999992</v>
      </c>
      <c r="L94" s="101">
        <v>891364044.87</v>
      </c>
    </row>
    <row r="95" spans="1:12">
      <c r="I95" s="98">
        <f>888599350.06-I94</f>
        <v>-2764694.8099999428</v>
      </c>
      <c r="K95" s="98">
        <f>888599350.06-K94</f>
        <v>-32251509.269999981</v>
      </c>
    </row>
  </sheetData>
  <mergeCells count="7">
    <mergeCell ref="A8:K8"/>
    <mergeCell ref="A6:C6"/>
    <mergeCell ref="A1:C1"/>
    <mergeCell ref="A2:C2"/>
    <mergeCell ref="A3:C3"/>
    <mergeCell ref="A4:C4"/>
    <mergeCell ref="A5:C5"/>
  </mergeCells>
  <phoneticPr fontId="18" type="noConversion"/>
  <pageMargins left="0.70866141732283472" right="0.19685039370078741" top="0.31" bottom="0.21" header="0.26" footer="0.21"/>
  <pageSetup paperSize="9" scale="8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4"/>
  <sheetViews>
    <sheetView tabSelected="1" workbookViewId="0">
      <selection activeCell="Q14" sqref="Q14"/>
    </sheetView>
  </sheetViews>
  <sheetFormatPr defaultColWidth="8" defaultRowHeight="12.75"/>
  <cols>
    <col min="1" max="1" width="65" style="3" customWidth="1"/>
    <col min="2" max="2" width="22" style="96" customWidth="1"/>
    <col min="3" max="3" width="14.85546875" style="97" hidden="1" customWidth="1"/>
    <col min="4" max="4" width="15.42578125" style="98" hidden="1" customWidth="1"/>
    <col min="5" max="5" width="17.7109375" style="98" hidden="1" customWidth="1"/>
    <col min="6" max="6" width="1" style="98" hidden="1" customWidth="1"/>
    <col min="7" max="7" width="14.5703125" style="98" hidden="1" customWidth="1"/>
    <col min="8" max="9" width="15.7109375" style="98" hidden="1" customWidth="1"/>
    <col min="10" max="10" width="3.5703125" style="98" hidden="1" customWidth="1"/>
    <col min="11" max="11" width="28.140625" style="115" customWidth="1"/>
    <col min="12" max="12" width="17.140625" style="99" hidden="1" customWidth="1"/>
    <col min="13" max="13" width="1" style="3" hidden="1" customWidth="1"/>
    <col min="14" max="14" width="0.42578125" style="3" customWidth="1"/>
    <col min="15" max="223" width="8" style="3"/>
    <col min="224" max="224" width="69.85546875" style="3" customWidth="1"/>
    <col min="225" max="225" width="21.7109375" style="3" customWidth="1"/>
    <col min="226" max="226" width="0" style="3" hidden="1" customWidth="1"/>
    <col min="227" max="227" width="15.5703125" style="3" customWidth="1"/>
    <col min="228" max="231" width="0" style="3" hidden="1" customWidth="1"/>
    <col min="232" max="232" width="8" style="3"/>
    <col min="233" max="233" width="13.7109375" style="3" customWidth="1"/>
    <col min="234" max="16384" width="8" style="3"/>
  </cols>
  <sheetData>
    <row r="1" spans="1:14">
      <c r="A1" s="133" t="s">
        <v>160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>
      <c r="A3" s="134" t="s">
        <v>161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>
      <c r="A4" s="133" t="s">
        <v>134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>
      <c r="A5" s="133" t="s">
        <v>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>
      <c r="A6" s="134" t="s">
        <v>158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4">
      <c r="A7" s="133" t="s">
        <v>157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</row>
    <row r="8" spans="1:14">
      <c r="A8" s="133" t="s">
        <v>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>
      <c r="A9" s="134" t="s">
        <v>156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>
      <c r="A10" s="133" t="s">
        <v>134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>
      <c r="A11" s="133" t="s">
        <v>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>
      <c r="A12" s="134" t="s">
        <v>135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>
      <c r="A13" s="135" t="s">
        <v>136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 s="4" customFormat="1">
      <c r="A14" s="135" t="s">
        <v>1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</row>
    <row r="15" spans="1:14" s="4" customFormat="1">
      <c r="A15" s="132" t="s">
        <v>155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s="4" customFormat="1">
      <c r="A16" s="131" t="s">
        <v>1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2" ht="39.75" customHeight="1">
      <c r="A17" s="127" t="s">
        <v>159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</row>
    <row r="18" spans="1:12" s="13" customFormat="1" ht="49.5" customHeight="1">
      <c r="A18" s="9" t="s">
        <v>2</v>
      </c>
      <c r="B18" s="10" t="s">
        <v>3</v>
      </c>
      <c r="C18" s="11" t="s">
        <v>4</v>
      </c>
      <c r="D18" s="11" t="s">
        <v>109</v>
      </c>
      <c r="E18" s="11" t="s">
        <v>110</v>
      </c>
      <c r="F18" s="11" t="s">
        <v>109</v>
      </c>
      <c r="G18" s="11" t="s">
        <v>110</v>
      </c>
      <c r="H18" s="11" t="s">
        <v>109</v>
      </c>
      <c r="I18" s="11" t="s">
        <v>110</v>
      </c>
      <c r="J18" s="11" t="s">
        <v>109</v>
      </c>
      <c r="K18" s="11" t="s">
        <v>110</v>
      </c>
      <c r="L18" s="101"/>
    </row>
    <row r="19" spans="1:12" s="18" customFormat="1" ht="15">
      <c r="A19" s="14">
        <v>1</v>
      </c>
      <c r="B19" s="14">
        <v>2</v>
      </c>
      <c r="C19" s="15">
        <v>3</v>
      </c>
      <c r="D19" s="16">
        <v>4</v>
      </c>
      <c r="E19" s="16">
        <v>5</v>
      </c>
      <c r="F19" s="16">
        <v>4</v>
      </c>
      <c r="G19" s="17">
        <v>3</v>
      </c>
      <c r="H19" s="17">
        <v>4</v>
      </c>
      <c r="I19" s="17">
        <v>5</v>
      </c>
      <c r="J19" s="17">
        <v>4</v>
      </c>
      <c r="K19" s="126">
        <v>3</v>
      </c>
      <c r="L19" s="102"/>
    </row>
    <row r="20" spans="1:12" s="13" customFormat="1">
      <c r="A20" s="19" t="s">
        <v>5</v>
      </c>
      <c r="B20" s="20" t="s">
        <v>6</v>
      </c>
      <c r="C20" s="21">
        <f>C21+C23+C25+C29+C32+C38+C40+C42+C45</f>
        <v>174720256</v>
      </c>
      <c r="D20" s="11"/>
      <c r="E20" s="11">
        <f>E21+E23+E25+E29+E32+E38+E42+E45</f>
        <v>174720256</v>
      </c>
      <c r="F20" s="11"/>
      <c r="G20" s="12">
        <f>G21+G23+G25+G29+G32+G38+G42+G45</f>
        <v>174720256</v>
      </c>
      <c r="H20" s="12"/>
      <c r="I20" s="12">
        <f>I21+I23+I25+I29+I32+I38+I42+I45</f>
        <v>174720256</v>
      </c>
      <c r="J20" s="12"/>
      <c r="K20" s="116">
        <f>K21+K23+K25+K29+K32+K38+K42+K45</f>
        <v>174720256</v>
      </c>
      <c r="L20" s="101"/>
    </row>
    <row r="21" spans="1:12">
      <c r="A21" s="22" t="s">
        <v>7</v>
      </c>
      <c r="B21" s="23" t="s">
        <v>8</v>
      </c>
      <c r="C21" s="24">
        <f>C22</f>
        <v>105162800</v>
      </c>
      <c r="D21" s="25"/>
      <c r="E21" s="26">
        <f>E22</f>
        <v>105162800</v>
      </c>
      <c r="F21" s="25"/>
      <c r="G21" s="26">
        <f>G22</f>
        <v>105162800</v>
      </c>
      <c r="H21" s="25"/>
      <c r="I21" s="26">
        <f>I22</f>
        <v>105162800</v>
      </c>
      <c r="J21" s="25"/>
      <c r="K21" s="116">
        <f>K22</f>
        <v>105162800</v>
      </c>
      <c r="L21" s="99">
        <v>174720256</v>
      </c>
    </row>
    <row r="22" spans="1:12">
      <c r="A22" s="22" t="s">
        <v>9</v>
      </c>
      <c r="B22" s="23" t="s">
        <v>10</v>
      </c>
      <c r="C22" s="27">
        <v>105162800</v>
      </c>
      <c r="D22" s="25"/>
      <c r="E22" s="25">
        <f>C22</f>
        <v>105162800</v>
      </c>
      <c r="F22" s="25"/>
      <c r="G22" s="25">
        <f>E22+F22</f>
        <v>105162800</v>
      </c>
      <c r="H22" s="25"/>
      <c r="I22" s="25">
        <f>G22+H22</f>
        <v>105162800</v>
      </c>
      <c r="J22" s="25"/>
      <c r="K22" s="117">
        <f>I22+J22</f>
        <v>105162800</v>
      </c>
    </row>
    <row r="23" spans="1:12" ht="25.5">
      <c r="A23" s="28" t="s">
        <v>11</v>
      </c>
      <c r="B23" s="23" t="s">
        <v>12</v>
      </c>
      <c r="C23" s="24">
        <f>C24</f>
        <v>21095367</v>
      </c>
      <c r="D23" s="25"/>
      <c r="E23" s="26">
        <f>E24</f>
        <v>21095367</v>
      </c>
      <c r="F23" s="25"/>
      <c r="G23" s="26">
        <f>G24</f>
        <v>21095367</v>
      </c>
      <c r="H23" s="25"/>
      <c r="I23" s="26">
        <f>I24</f>
        <v>21095367</v>
      </c>
      <c r="J23" s="25"/>
      <c r="K23" s="116">
        <f>K24</f>
        <v>21095367</v>
      </c>
    </row>
    <row r="24" spans="1:12" ht="25.5">
      <c r="A24" s="29" t="s">
        <v>13</v>
      </c>
      <c r="B24" s="23" t="s">
        <v>14</v>
      </c>
      <c r="C24" s="27">
        <v>21095367</v>
      </c>
      <c r="D24" s="25"/>
      <c r="E24" s="25">
        <f>C24</f>
        <v>21095367</v>
      </c>
      <c r="F24" s="25"/>
      <c r="G24" s="25">
        <f>E24+F24</f>
        <v>21095367</v>
      </c>
      <c r="H24" s="25"/>
      <c r="I24" s="25">
        <f>G24+H24</f>
        <v>21095367</v>
      </c>
      <c r="J24" s="25"/>
      <c r="K24" s="117">
        <f>I24+J24</f>
        <v>21095367</v>
      </c>
    </row>
    <row r="25" spans="1:12">
      <c r="A25" s="22" t="s">
        <v>15</v>
      </c>
      <c r="B25" s="23" t="s">
        <v>16</v>
      </c>
      <c r="C25" s="24">
        <f>SUM(C26:C28)</f>
        <v>25124589</v>
      </c>
      <c r="D25" s="25"/>
      <c r="E25" s="26">
        <f>SUM(E26:E28)</f>
        <v>25124589</v>
      </c>
      <c r="F25" s="25"/>
      <c r="G25" s="26">
        <f>SUM(G26:G28)</f>
        <v>25124589</v>
      </c>
      <c r="H25" s="25"/>
      <c r="I25" s="26">
        <f>SUM(I26:I28)</f>
        <v>25124589</v>
      </c>
      <c r="J25" s="25"/>
      <c r="K25" s="116">
        <f>SUM(K26:K28)</f>
        <v>25124589</v>
      </c>
    </row>
    <row r="26" spans="1:12">
      <c r="A26" s="30" t="s">
        <v>17</v>
      </c>
      <c r="B26" s="31" t="s">
        <v>18</v>
      </c>
      <c r="C26" s="27">
        <v>25037529</v>
      </c>
      <c r="D26" s="25"/>
      <c r="E26" s="25">
        <f>C26</f>
        <v>25037529</v>
      </c>
      <c r="F26" s="25"/>
      <c r="G26" s="25">
        <f>E26+F26</f>
        <v>25037529</v>
      </c>
      <c r="H26" s="25"/>
      <c r="I26" s="25">
        <f>G26+H26</f>
        <v>25037529</v>
      </c>
      <c r="J26" s="25"/>
      <c r="K26" s="117">
        <f>I26+J26</f>
        <v>25037529</v>
      </c>
    </row>
    <row r="27" spans="1:12">
      <c r="A27" s="30" t="s">
        <v>19</v>
      </c>
      <c r="B27" s="31" t="s">
        <v>20</v>
      </c>
      <c r="C27" s="27">
        <v>84770</v>
      </c>
      <c r="D27" s="25"/>
      <c r="E27" s="25">
        <f>C27</f>
        <v>84770</v>
      </c>
      <c r="F27" s="25"/>
      <c r="G27" s="25">
        <f>E27+F27</f>
        <v>84770</v>
      </c>
      <c r="H27" s="25"/>
      <c r="I27" s="25">
        <f>G27+H27</f>
        <v>84770</v>
      </c>
      <c r="J27" s="25"/>
      <c r="K27" s="117">
        <f>I27+J27</f>
        <v>84770</v>
      </c>
    </row>
    <row r="28" spans="1:12" ht="25.5">
      <c r="A28" s="30" t="s">
        <v>21</v>
      </c>
      <c r="B28" s="31" t="s">
        <v>22</v>
      </c>
      <c r="C28" s="27">
        <v>2290</v>
      </c>
      <c r="D28" s="25"/>
      <c r="E28" s="25">
        <f>C28</f>
        <v>2290</v>
      </c>
      <c r="F28" s="25"/>
      <c r="G28" s="25">
        <f>E28+F28</f>
        <v>2290</v>
      </c>
      <c r="H28" s="25"/>
      <c r="I28" s="25">
        <f>G28+H28</f>
        <v>2290</v>
      </c>
      <c r="J28" s="25"/>
      <c r="K28" s="117">
        <f>I28+J28</f>
        <v>2290</v>
      </c>
    </row>
    <row r="29" spans="1:12">
      <c r="A29" s="22" t="s">
        <v>23</v>
      </c>
      <c r="B29" s="23" t="s">
        <v>24</v>
      </c>
      <c r="C29" s="24">
        <f>C30+C31</f>
        <v>2861402</v>
      </c>
      <c r="D29" s="25"/>
      <c r="E29" s="26">
        <f>SUM(E30:E31)</f>
        <v>2861402</v>
      </c>
      <c r="F29" s="25"/>
      <c r="G29" s="26">
        <f>SUM(G30:G31)</f>
        <v>2861402</v>
      </c>
      <c r="H29" s="25"/>
      <c r="I29" s="26">
        <f>SUM(I30:I31)</f>
        <v>2861402</v>
      </c>
      <c r="J29" s="25"/>
      <c r="K29" s="116">
        <f>SUM(K30:K31)</f>
        <v>2861402</v>
      </c>
    </row>
    <row r="30" spans="1:12" ht="25.5">
      <c r="A30" s="22" t="s">
        <v>25</v>
      </c>
      <c r="B30" s="23" t="s">
        <v>26</v>
      </c>
      <c r="C30" s="27">
        <v>2061402</v>
      </c>
      <c r="D30" s="25"/>
      <c r="E30" s="25">
        <f>C30</f>
        <v>2061402</v>
      </c>
      <c r="F30" s="25"/>
      <c r="G30" s="25">
        <f>E30+F30</f>
        <v>2061402</v>
      </c>
      <c r="H30" s="25"/>
      <c r="I30" s="25">
        <f>G30+H30</f>
        <v>2061402</v>
      </c>
      <c r="J30" s="25"/>
      <c r="K30" s="117">
        <f>I30+J30</f>
        <v>2061402</v>
      </c>
    </row>
    <row r="31" spans="1:12" ht="25.5">
      <c r="A31" s="32" t="s">
        <v>27</v>
      </c>
      <c r="B31" s="33" t="s">
        <v>28</v>
      </c>
      <c r="C31" s="27">
        <v>800000</v>
      </c>
      <c r="D31" s="25"/>
      <c r="E31" s="25">
        <f>C31</f>
        <v>800000</v>
      </c>
      <c r="F31" s="25"/>
      <c r="G31" s="25">
        <f>E31+F31</f>
        <v>800000</v>
      </c>
      <c r="H31" s="25"/>
      <c r="I31" s="25">
        <f>G31+H31</f>
        <v>800000</v>
      </c>
      <c r="J31" s="25"/>
      <c r="K31" s="117">
        <f>I31+J31</f>
        <v>800000</v>
      </c>
    </row>
    <row r="32" spans="1:12" ht="25.5">
      <c r="A32" s="22" t="s">
        <v>29</v>
      </c>
      <c r="B32" s="23" t="s">
        <v>30</v>
      </c>
      <c r="C32" s="24">
        <f>SUM(C33:C37)</f>
        <v>14260000</v>
      </c>
      <c r="D32" s="25"/>
      <c r="E32" s="26">
        <f>SUM(E33:E37)</f>
        <v>14260000</v>
      </c>
      <c r="F32" s="25"/>
      <c r="G32" s="26">
        <f>SUM(G33:G37)</f>
        <v>14260000</v>
      </c>
      <c r="H32" s="25"/>
      <c r="I32" s="26">
        <f>SUM(I33:I37)</f>
        <v>14260000</v>
      </c>
      <c r="J32" s="25"/>
      <c r="K32" s="116">
        <f>SUM(K33:K37)</f>
        <v>14260000</v>
      </c>
    </row>
    <row r="33" spans="1:12" s="4" customFormat="1" ht="25.5">
      <c r="A33" s="34" t="s">
        <v>31</v>
      </c>
      <c r="B33" s="33" t="s">
        <v>32</v>
      </c>
      <c r="C33" s="35">
        <v>9141000</v>
      </c>
      <c r="D33" s="36"/>
      <c r="E33" s="36">
        <f>C33</f>
        <v>9141000</v>
      </c>
      <c r="F33" s="36"/>
      <c r="G33" s="36">
        <f>E33+F33</f>
        <v>9141000</v>
      </c>
      <c r="H33" s="36"/>
      <c r="I33" s="36">
        <f>G33+H33</f>
        <v>9141000</v>
      </c>
      <c r="J33" s="36"/>
      <c r="K33" s="118">
        <f>I33+J33</f>
        <v>9141000</v>
      </c>
      <c r="L33" s="100"/>
    </row>
    <row r="34" spans="1:12" s="4" customFormat="1" ht="51">
      <c r="A34" s="34" t="s">
        <v>33</v>
      </c>
      <c r="B34" s="33" t="s">
        <v>34</v>
      </c>
      <c r="C34" s="35">
        <v>19000</v>
      </c>
      <c r="D34" s="36"/>
      <c r="E34" s="36">
        <f>C34</f>
        <v>19000</v>
      </c>
      <c r="F34" s="36"/>
      <c r="G34" s="36">
        <f>E34+F34</f>
        <v>19000</v>
      </c>
      <c r="H34" s="36"/>
      <c r="I34" s="36">
        <f>G34+H34</f>
        <v>19000</v>
      </c>
      <c r="J34" s="36"/>
      <c r="K34" s="118">
        <f>I34+J34</f>
        <v>19000</v>
      </c>
      <c r="L34" s="100"/>
    </row>
    <row r="35" spans="1:12" s="4" customFormat="1" ht="25.5">
      <c r="A35" s="34" t="s">
        <v>35</v>
      </c>
      <c r="B35" s="33" t="s">
        <v>36</v>
      </c>
      <c r="C35" s="35">
        <v>1412000</v>
      </c>
      <c r="D35" s="36"/>
      <c r="E35" s="36">
        <f>C35</f>
        <v>1412000</v>
      </c>
      <c r="F35" s="36"/>
      <c r="G35" s="36">
        <f>E35+F35</f>
        <v>1412000</v>
      </c>
      <c r="H35" s="36"/>
      <c r="I35" s="36">
        <f>G35+H35</f>
        <v>1412000</v>
      </c>
      <c r="J35" s="36"/>
      <c r="K35" s="118">
        <f>I35+J35</f>
        <v>1412000</v>
      </c>
      <c r="L35" s="100"/>
    </row>
    <row r="36" spans="1:12" s="37" customFormat="1" ht="38.25">
      <c r="A36" s="32" t="s">
        <v>37</v>
      </c>
      <c r="B36" s="33" t="s">
        <v>38</v>
      </c>
      <c r="C36" s="35">
        <v>13000</v>
      </c>
      <c r="D36" s="36"/>
      <c r="E36" s="36">
        <f>C36</f>
        <v>13000</v>
      </c>
      <c r="F36" s="36"/>
      <c r="G36" s="36">
        <f>E36+F36</f>
        <v>13000</v>
      </c>
      <c r="H36" s="36"/>
      <c r="I36" s="36">
        <f>G36+H36</f>
        <v>13000</v>
      </c>
      <c r="J36" s="36"/>
      <c r="K36" s="118">
        <f>I36+J36</f>
        <v>13000</v>
      </c>
      <c r="L36" s="103"/>
    </row>
    <row r="37" spans="1:12" s="37" customFormat="1" ht="51">
      <c r="A37" s="32" t="s">
        <v>39</v>
      </c>
      <c r="B37" s="38" t="s">
        <v>40</v>
      </c>
      <c r="C37" s="35">
        <v>3675000</v>
      </c>
      <c r="D37" s="36"/>
      <c r="E37" s="36">
        <f>C37</f>
        <v>3675000</v>
      </c>
      <c r="F37" s="36"/>
      <c r="G37" s="36">
        <f>E37+F37</f>
        <v>3675000</v>
      </c>
      <c r="H37" s="36"/>
      <c r="I37" s="36">
        <f>G37+H37</f>
        <v>3675000</v>
      </c>
      <c r="J37" s="36"/>
      <c r="K37" s="118">
        <f>I37+J37</f>
        <v>3675000</v>
      </c>
      <c r="L37" s="103"/>
    </row>
    <row r="38" spans="1:12">
      <c r="A38" s="22" t="s">
        <v>41</v>
      </c>
      <c r="B38" s="23" t="s">
        <v>42</v>
      </c>
      <c r="C38" s="24">
        <f>C39</f>
        <v>341000</v>
      </c>
      <c r="D38" s="25"/>
      <c r="E38" s="26">
        <f>E39</f>
        <v>341000</v>
      </c>
      <c r="F38" s="25"/>
      <c r="G38" s="26">
        <f>G39</f>
        <v>341000</v>
      </c>
      <c r="H38" s="25"/>
      <c r="I38" s="26">
        <f>I39</f>
        <v>341000</v>
      </c>
      <c r="J38" s="25"/>
      <c r="K38" s="116">
        <f>K39</f>
        <v>341000</v>
      </c>
    </row>
    <row r="39" spans="1:12" s="4" customFormat="1">
      <c r="A39" s="22" t="s">
        <v>43</v>
      </c>
      <c r="B39" s="23" t="s">
        <v>44</v>
      </c>
      <c r="C39" s="35">
        <v>341000</v>
      </c>
      <c r="D39" s="36"/>
      <c r="E39" s="36">
        <f>C39</f>
        <v>341000</v>
      </c>
      <c r="F39" s="36"/>
      <c r="G39" s="36">
        <f>E39+F39</f>
        <v>341000</v>
      </c>
      <c r="H39" s="36"/>
      <c r="I39" s="36">
        <f>G39+H39</f>
        <v>341000</v>
      </c>
      <c r="J39" s="36"/>
      <c r="K39" s="118">
        <f>I39+J39</f>
        <v>341000</v>
      </c>
      <c r="L39" s="100"/>
    </row>
    <row r="40" spans="1:12" ht="25.5">
      <c r="A40" s="22" t="s">
        <v>45</v>
      </c>
      <c r="B40" s="39" t="s">
        <v>46</v>
      </c>
      <c r="C40" s="24">
        <f>C41</f>
        <v>0</v>
      </c>
      <c r="D40" s="25"/>
      <c r="E40" s="25">
        <f>C40</f>
        <v>0</v>
      </c>
      <c r="F40" s="25"/>
      <c r="G40" s="25">
        <f>E40+F40</f>
        <v>0</v>
      </c>
      <c r="H40" s="25"/>
      <c r="I40" s="25">
        <f>G40+H40</f>
        <v>0</v>
      </c>
      <c r="J40" s="25"/>
      <c r="K40" s="117">
        <f>I40+J40</f>
        <v>0</v>
      </c>
    </row>
    <row r="41" spans="1:12">
      <c r="A41" s="32" t="s">
        <v>47</v>
      </c>
      <c r="B41" s="33" t="s">
        <v>48</v>
      </c>
      <c r="C41" s="27"/>
      <c r="D41" s="25"/>
      <c r="E41" s="25"/>
      <c r="F41" s="25"/>
      <c r="G41" s="25">
        <f>E41+F41</f>
        <v>0</v>
      </c>
      <c r="H41" s="25"/>
      <c r="I41" s="25">
        <f>G41+H41</f>
        <v>0</v>
      </c>
      <c r="J41" s="25"/>
      <c r="K41" s="117">
        <f>I41+J41</f>
        <v>0</v>
      </c>
    </row>
    <row r="42" spans="1:12" ht="25.5">
      <c r="A42" s="22" t="s">
        <v>49</v>
      </c>
      <c r="B42" s="39" t="s">
        <v>50</v>
      </c>
      <c r="C42" s="24">
        <f>SUM(C43:C44)</f>
        <v>2923098</v>
      </c>
      <c r="D42" s="25"/>
      <c r="E42" s="26">
        <f>SUM(E43:E44)</f>
        <v>2923098</v>
      </c>
      <c r="F42" s="25"/>
      <c r="G42" s="26">
        <f>SUM(G43:G44)</f>
        <v>2923098</v>
      </c>
      <c r="H42" s="25"/>
      <c r="I42" s="26">
        <f>SUM(I43:I44)</f>
        <v>2923098</v>
      </c>
      <c r="J42" s="25"/>
      <c r="K42" s="116">
        <f>SUM(K43:K44)</f>
        <v>2923098</v>
      </c>
    </row>
    <row r="43" spans="1:12" ht="51">
      <c r="A43" s="32" t="s">
        <v>51</v>
      </c>
      <c r="B43" s="33" t="s">
        <v>52</v>
      </c>
      <c r="C43" s="27">
        <v>1973098</v>
      </c>
      <c r="D43" s="25"/>
      <c r="E43" s="25">
        <f>C43</f>
        <v>1973098</v>
      </c>
      <c r="F43" s="25"/>
      <c r="G43" s="25">
        <f>E43+F43</f>
        <v>1973098</v>
      </c>
      <c r="H43" s="25"/>
      <c r="I43" s="25">
        <f>G43+H43</f>
        <v>1973098</v>
      </c>
      <c r="J43" s="25"/>
      <c r="K43" s="117">
        <f>I43+J43</f>
        <v>1973098</v>
      </c>
    </row>
    <row r="44" spans="1:12" ht="38.25">
      <c r="A44" s="32" t="s">
        <v>53</v>
      </c>
      <c r="B44" s="33" t="s">
        <v>54</v>
      </c>
      <c r="C44" s="27">
        <v>950000</v>
      </c>
      <c r="D44" s="25"/>
      <c r="E44" s="25">
        <f>C44</f>
        <v>950000</v>
      </c>
      <c r="F44" s="25"/>
      <c r="G44" s="25">
        <f>E44+F44</f>
        <v>950000</v>
      </c>
      <c r="H44" s="25"/>
      <c r="I44" s="25">
        <f>G44+H44</f>
        <v>950000</v>
      </c>
      <c r="J44" s="25"/>
      <c r="K44" s="117">
        <f>I44+J44</f>
        <v>950000</v>
      </c>
    </row>
    <row r="45" spans="1:12">
      <c r="A45" s="22" t="s">
        <v>55</v>
      </c>
      <c r="B45" s="39" t="s">
        <v>56</v>
      </c>
      <c r="C45" s="24">
        <v>2952000</v>
      </c>
      <c r="D45" s="25"/>
      <c r="E45" s="26">
        <f>C45</f>
        <v>2952000</v>
      </c>
      <c r="F45" s="25"/>
      <c r="G45" s="26">
        <v>2952000</v>
      </c>
      <c r="H45" s="25"/>
      <c r="I45" s="26">
        <v>2952000</v>
      </c>
      <c r="J45" s="25"/>
      <c r="K45" s="116">
        <v>2952000</v>
      </c>
    </row>
    <row r="46" spans="1:12" s="13" customFormat="1">
      <c r="A46" s="19" t="s">
        <v>57</v>
      </c>
      <c r="B46" s="40" t="s">
        <v>58</v>
      </c>
      <c r="C46" s="21">
        <f>C47+C99+C101</f>
        <v>688049300</v>
      </c>
      <c r="D46" s="11">
        <f>D47+D99+D101</f>
        <v>933122.82999999821</v>
      </c>
      <c r="E46" s="11">
        <f>E47+E99+E101</f>
        <v>688982422.83000004</v>
      </c>
      <c r="F46" s="11">
        <f t="shared" ref="F46:K46" si="0">F47+F97+F99+F101</f>
        <v>10627079.640000001</v>
      </c>
      <c r="G46" s="12">
        <f t="shared" si="0"/>
        <v>699609502.47000003</v>
      </c>
      <c r="H46" s="12">
        <f t="shared" si="0"/>
        <v>17034286.399999999</v>
      </c>
      <c r="I46" s="12">
        <f t="shared" si="0"/>
        <v>716643788.86999989</v>
      </c>
      <c r="J46" s="12">
        <f t="shared" si="0"/>
        <v>29486814.460000001</v>
      </c>
      <c r="K46" s="116">
        <f t="shared" si="0"/>
        <v>746130603.32999992</v>
      </c>
      <c r="L46" s="101">
        <v>716643788.87</v>
      </c>
    </row>
    <row r="47" spans="1:12" s="43" customFormat="1" ht="25.5">
      <c r="A47" s="41" t="s">
        <v>59</v>
      </c>
      <c r="B47" s="38" t="s">
        <v>60</v>
      </c>
      <c r="C47" s="27">
        <f>C48+C51+C70+C88+C94</f>
        <v>688049300</v>
      </c>
      <c r="D47" s="42">
        <f>D48+D51+D70+D88+D94</f>
        <v>4222748.58</v>
      </c>
      <c r="E47" s="42">
        <f>E48+E51+E70+E88+E94</f>
        <v>692272048.58000004</v>
      </c>
      <c r="F47" s="42">
        <f>F51+F70+F88+F95</f>
        <v>5016514.42</v>
      </c>
      <c r="G47" s="42">
        <f>G48+G51+G70+G88+G95</f>
        <v>697288563</v>
      </c>
      <c r="H47" s="42">
        <f>H51+H70+H88+H95</f>
        <v>19184429.809999999</v>
      </c>
      <c r="I47" s="42">
        <f>I48+I51+I70+I88+I95</f>
        <v>716472992.80999994</v>
      </c>
      <c r="J47" s="42">
        <f>J48+J51+J70+J88+J95</f>
        <v>29301126</v>
      </c>
      <c r="K47" s="117">
        <f>K48+K51+K70+K88+K95</f>
        <v>745774118.80999994</v>
      </c>
      <c r="L47" s="104">
        <v>716472992.80999994</v>
      </c>
    </row>
    <row r="48" spans="1:12" s="13" customFormat="1" ht="25.5">
      <c r="A48" s="19" t="s">
        <v>61</v>
      </c>
      <c r="B48" s="40" t="s">
        <v>62</v>
      </c>
      <c r="C48" s="21">
        <f>C49+C50</f>
        <v>54429000</v>
      </c>
      <c r="D48" s="11">
        <f t="shared" ref="D48:J48" si="1">SUM(D49:D50)</f>
        <v>0</v>
      </c>
      <c r="E48" s="11">
        <f t="shared" si="1"/>
        <v>54429000</v>
      </c>
      <c r="F48" s="11">
        <f t="shared" si="1"/>
        <v>0</v>
      </c>
      <c r="G48" s="12">
        <f t="shared" si="1"/>
        <v>54429000</v>
      </c>
      <c r="H48" s="12">
        <f t="shared" si="1"/>
        <v>0</v>
      </c>
      <c r="I48" s="12">
        <f t="shared" si="1"/>
        <v>54429000</v>
      </c>
      <c r="J48" s="12">
        <f t="shared" si="1"/>
        <v>0</v>
      </c>
      <c r="K48" s="116">
        <f>SUM(K49:K50)</f>
        <v>54429000</v>
      </c>
      <c r="L48" s="101"/>
    </row>
    <row r="49" spans="1:12" s="43" customFormat="1" ht="25.5">
      <c r="A49" s="28" t="s">
        <v>63</v>
      </c>
      <c r="B49" s="38" t="s">
        <v>64</v>
      </c>
      <c r="C49" s="27">
        <v>54429000</v>
      </c>
      <c r="D49" s="12"/>
      <c r="E49" s="42">
        <f>C49</f>
        <v>54429000</v>
      </c>
      <c r="F49" s="12"/>
      <c r="G49" s="42">
        <f>E49+F49</f>
        <v>54429000</v>
      </c>
      <c r="H49" s="12"/>
      <c r="I49" s="42">
        <f>G49+H49</f>
        <v>54429000</v>
      </c>
      <c r="J49" s="12"/>
      <c r="K49" s="117">
        <f>I49+J49</f>
        <v>54429000</v>
      </c>
      <c r="L49" s="104"/>
    </row>
    <row r="50" spans="1:12" s="43" customFormat="1" ht="25.5">
      <c r="A50" s="28" t="s">
        <v>65</v>
      </c>
      <c r="B50" s="38" t="s">
        <v>66</v>
      </c>
      <c r="C50" s="27"/>
      <c r="D50" s="12"/>
      <c r="E50" s="42">
        <f>C50</f>
        <v>0</v>
      </c>
      <c r="F50" s="12"/>
      <c r="G50" s="42">
        <v>0</v>
      </c>
      <c r="H50" s="12"/>
      <c r="I50" s="42">
        <v>0</v>
      </c>
      <c r="J50" s="12"/>
      <c r="K50" s="117">
        <v>0</v>
      </c>
      <c r="L50" s="104"/>
    </row>
    <row r="51" spans="1:12" s="13" customFormat="1">
      <c r="A51" s="19" t="s">
        <v>67</v>
      </c>
      <c r="B51" s="40" t="s">
        <v>68</v>
      </c>
      <c r="C51" s="21">
        <f>SUM(C59:C69)</f>
        <v>154167500</v>
      </c>
      <c r="D51" s="11">
        <f>SUM(D59:D69)</f>
        <v>3300000</v>
      </c>
      <c r="E51" s="11">
        <f>SUM(E59:E69)</f>
        <v>157467500</v>
      </c>
      <c r="F51" s="11">
        <f>SUM(F59:F69)</f>
        <v>4500000</v>
      </c>
      <c r="G51" s="11">
        <f>SUM(G52:G69)</f>
        <v>161967500</v>
      </c>
      <c r="H51" s="11">
        <f>SUM(H52:H69)</f>
        <v>12703340.789999999</v>
      </c>
      <c r="I51" s="11">
        <f>SUM(I52:I69)</f>
        <v>174670840.78999999</v>
      </c>
      <c r="J51" s="11">
        <f>SUM(J52:J69)</f>
        <v>29271095</v>
      </c>
      <c r="K51" s="119">
        <f>SUM(K52:K69)</f>
        <v>203941935.78999999</v>
      </c>
      <c r="L51" s="101"/>
    </row>
    <row r="52" spans="1:12" s="13" customFormat="1" ht="42.75">
      <c r="A52" s="44" t="s">
        <v>147</v>
      </c>
      <c r="B52" s="108" t="s">
        <v>145</v>
      </c>
      <c r="C52" s="21"/>
      <c r="D52" s="11"/>
      <c r="E52" s="11"/>
      <c r="F52" s="11"/>
      <c r="G52" s="42">
        <f t="shared" ref="G52:G69" si="2">E52+F52</f>
        <v>0</v>
      </c>
      <c r="H52" s="12"/>
      <c r="I52" s="42">
        <f t="shared" ref="I52:I69" si="3">G52+H52</f>
        <v>0</v>
      </c>
      <c r="J52" s="110">
        <v>729349</v>
      </c>
      <c r="K52" s="117">
        <f t="shared" ref="K52:K69" si="4">I52+J52</f>
        <v>729349</v>
      </c>
      <c r="L52" s="101"/>
    </row>
    <row r="53" spans="1:12" s="13" customFormat="1" ht="40.5">
      <c r="A53" s="44" t="s">
        <v>148</v>
      </c>
      <c r="B53" s="108" t="s">
        <v>145</v>
      </c>
      <c r="C53" s="21"/>
      <c r="D53" s="11"/>
      <c r="E53" s="11"/>
      <c r="F53" s="11"/>
      <c r="G53" s="42">
        <f t="shared" si="2"/>
        <v>0</v>
      </c>
      <c r="H53" s="12"/>
      <c r="I53" s="42">
        <f t="shared" si="3"/>
        <v>0</v>
      </c>
      <c r="J53" s="110">
        <v>1721440</v>
      </c>
      <c r="K53" s="117">
        <f t="shared" si="4"/>
        <v>1721440</v>
      </c>
      <c r="L53" s="101"/>
    </row>
    <row r="54" spans="1:12" s="13" customFormat="1" ht="42.75">
      <c r="A54" s="44" t="s">
        <v>149</v>
      </c>
      <c r="B54" s="108" t="s">
        <v>146</v>
      </c>
      <c r="C54" s="21"/>
      <c r="D54" s="11"/>
      <c r="E54" s="11"/>
      <c r="F54" s="11"/>
      <c r="G54" s="42">
        <f t="shared" si="2"/>
        <v>0</v>
      </c>
      <c r="H54" s="12"/>
      <c r="I54" s="42">
        <f t="shared" si="3"/>
        <v>0</v>
      </c>
      <c r="J54" s="111">
        <v>1781000</v>
      </c>
      <c r="K54" s="117">
        <f t="shared" si="4"/>
        <v>1781000</v>
      </c>
      <c r="L54" s="101"/>
    </row>
    <row r="55" spans="1:12" s="13" customFormat="1" ht="55.5">
      <c r="A55" s="44" t="s">
        <v>150</v>
      </c>
      <c r="B55" s="108" t="s">
        <v>146</v>
      </c>
      <c r="C55" s="21"/>
      <c r="D55" s="11"/>
      <c r="E55" s="11"/>
      <c r="F55" s="11"/>
      <c r="G55" s="42">
        <f t="shared" si="2"/>
        <v>0</v>
      </c>
      <c r="H55" s="12"/>
      <c r="I55" s="42">
        <f t="shared" si="3"/>
        <v>0</v>
      </c>
      <c r="J55" s="111">
        <v>742000</v>
      </c>
      <c r="K55" s="117">
        <f t="shared" si="4"/>
        <v>742000</v>
      </c>
      <c r="L55" s="101"/>
    </row>
    <row r="56" spans="1:12" s="13" customFormat="1" ht="51">
      <c r="A56" s="44" t="s">
        <v>138</v>
      </c>
      <c r="B56" s="45" t="s">
        <v>137</v>
      </c>
      <c r="C56" s="21"/>
      <c r="D56" s="11"/>
      <c r="E56" s="11"/>
      <c r="F56" s="11"/>
      <c r="G56" s="42">
        <f t="shared" si="2"/>
        <v>0</v>
      </c>
      <c r="H56" s="42">
        <v>2978240.79</v>
      </c>
      <c r="I56" s="42">
        <f t="shared" si="3"/>
        <v>2978240.79</v>
      </c>
      <c r="J56" s="42"/>
      <c r="K56" s="117">
        <f t="shared" si="4"/>
        <v>2978240.79</v>
      </c>
      <c r="L56" s="101"/>
    </row>
    <row r="57" spans="1:12" s="13" customFormat="1">
      <c r="A57" s="113" t="s">
        <v>151</v>
      </c>
      <c r="B57" s="112" t="s">
        <v>152</v>
      </c>
      <c r="C57" s="21"/>
      <c r="D57" s="11"/>
      <c r="E57" s="11"/>
      <c r="F57" s="11"/>
      <c r="G57" s="42">
        <f t="shared" si="2"/>
        <v>0</v>
      </c>
      <c r="H57" s="42"/>
      <c r="I57" s="42">
        <f t="shared" si="3"/>
        <v>0</v>
      </c>
      <c r="J57" s="110">
        <v>20030640</v>
      </c>
      <c r="K57" s="117">
        <f t="shared" si="4"/>
        <v>20030640</v>
      </c>
      <c r="L57" s="101"/>
    </row>
    <row r="58" spans="1:12" s="13" customFormat="1" ht="25.5">
      <c r="A58" s="114" t="s">
        <v>153</v>
      </c>
      <c r="B58" s="109" t="s">
        <v>154</v>
      </c>
      <c r="C58" s="21"/>
      <c r="D58" s="11"/>
      <c r="E58" s="11"/>
      <c r="F58" s="11"/>
      <c r="G58" s="42">
        <f t="shared" si="2"/>
        <v>0</v>
      </c>
      <c r="H58" s="42"/>
      <c r="I58" s="42">
        <f t="shared" si="3"/>
        <v>0</v>
      </c>
      <c r="J58" s="111">
        <v>266666</v>
      </c>
      <c r="K58" s="117">
        <f t="shared" si="4"/>
        <v>266666</v>
      </c>
      <c r="L58" s="101"/>
    </row>
    <row r="59" spans="1:12" ht="76.5">
      <c r="A59" s="46" t="s">
        <v>75</v>
      </c>
      <c r="B59" s="47" t="s">
        <v>108</v>
      </c>
      <c r="C59" s="27">
        <v>1689100</v>
      </c>
      <c r="D59" s="25"/>
      <c r="E59" s="25">
        <f>C59</f>
        <v>1689100</v>
      </c>
      <c r="F59" s="25"/>
      <c r="G59" s="42">
        <f t="shared" si="2"/>
        <v>1689100</v>
      </c>
      <c r="H59" s="25"/>
      <c r="I59" s="42">
        <f t="shared" si="3"/>
        <v>1689100</v>
      </c>
      <c r="J59" s="25"/>
      <c r="K59" s="117">
        <f t="shared" si="4"/>
        <v>1689100</v>
      </c>
    </row>
    <row r="60" spans="1:12" ht="25.5">
      <c r="A60" s="44" t="s">
        <v>112</v>
      </c>
      <c r="B60" s="47" t="s">
        <v>70</v>
      </c>
      <c r="C60" s="27"/>
      <c r="D60" s="42">
        <v>3000000</v>
      </c>
      <c r="E60" s="25">
        <f>C60+D60</f>
        <v>3000000</v>
      </c>
      <c r="F60" s="42">
        <v>4000000</v>
      </c>
      <c r="G60" s="42">
        <f t="shared" si="2"/>
        <v>7000000</v>
      </c>
      <c r="H60" s="42">
        <f>5000000+4000000</f>
        <v>9000000</v>
      </c>
      <c r="I60" s="42">
        <f t="shared" si="3"/>
        <v>16000000</v>
      </c>
      <c r="J60" s="111">
        <v>4000000</v>
      </c>
      <c r="K60" s="117">
        <f t="shared" si="4"/>
        <v>20000000</v>
      </c>
    </row>
    <row r="61" spans="1:12" ht="25.5">
      <c r="A61" s="46" t="s">
        <v>111</v>
      </c>
      <c r="B61" s="47" t="s">
        <v>70</v>
      </c>
      <c r="C61" s="27"/>
      <c r="D61" s="42">
        <v>300000</v>
      </c>
      <c r="E61" s="25">
        <f>C61+D61</f>
        <v>300000</v>
      </c>
      <c r="F61" s="42"/>
      <c r="G61" s="42">
        <f t="shared" si="2"/>
        <v>300000</v>
      </c>
      <c r="H61" s="42"/>
      <c r="I61" s="42">
        <f t="shared" si="3"/>
        <v>300000</v>
      </c>
      <c r="J61" s="42"/>
      <c r="K61" s="117">
        <f t="shared" si="4"/>
        <v>300000</v>
      </c>
    </row>
    <row r="62" spans="1:12" ht="51">
      <c r="A62" s="46" t="s">
        <v>69</v>
      </c>
      <c r="B62" s="47" t="s">
        <v>70</v>
      </c>
      <c r="C62" s="27">
        <v>60000</v>
      </c>
      <c r="D62" s="25"/>
      <c r="E62" s="25">
        <f>C62</f>
        <v>60000</v>
      </c>
      <c r="F62" s="25"/>
      <c r="G62" s="42">
        <f t="shared" si="2"/>
        <v>60000</v>
      </c>
      <c r="H62" s="25"/>
      <c r="I62" s="42">
        <f t="shared" si="3"/>
        <v>60000</v>
      </c>
      <c r="J62" s="25"/>
      <c r="K62" s="117">
        <f t="shared" si="4"/>
        <v>60000</v>
      </c>
    </row>
    <row r="63" spans="1:12" s="13" customFormat="1" ht="25.5">
      <c r="A63" s="46" t="s">
        <v>71</v>
      </c>
      <c r="B63" s="47" t="s">
        <v>70</v>
      </c>
      <c r="C63" s="27">
        <v>6123000</v>
      </c>
      <c r="D63" s="11"/>
      <c r="E63" s="48">
        <f>C63</f>
        <v>6123000</v>
      </c>
      <c r="F63" s="11"/>
      <c r="G63" s="42">
        <f t="shared" si="2"/>
        <v>6123000</v>
      </c>
      <c r="H63" s="12"/>
      <c r="I63" s="42">
        <f t="shared" si="3"/>
        <v>6123000</v>
      </c>
      <c r="J63" s="12"/>
      <c r="K63" s="117">
        <f t="shared" si="4"/>
        <v>6123000</v>
      </c>
      <c r="L63" s="101"/>
    </row>
    <row r="64" spans="1:12" s="13" customFormat="1" ht="51">
      <c r="A64" s="46" t="s">
        <v>72</v>
      </c>
      <c r="B64" s="47" t="s">
        <v>70</v>
      </c>
      <c r="C64" s="27">
        <v>287200</v>
      </c>
      <c r="D64" s="11"/>
      <c r="E64" s="48">
        <f>C64</f>
        <v>287200</v>
      </c>
      <c r="F64" s="11"/>
      <c r="G64" s="42">
        <f t="shared" si="2"/>
        <v>287200</v>
      </c>
      <c r="H64" s="12"/>
      <c r="I64" s="42">
        <f t="shared" si="3"/>
        <v>287200</v>
      </c>
      <c r="J64" s="12"/>
      <c r="K64" s="117">
        <f t="shared" si="4"/>
        <v>287200</v>
      </c>
      <c r="L64" s="101"/>
    </row>
    <row r="65" spans="1:12" s="13" customFormat="1" ht="30">
      <c r="A65" s="46" t="s">
        <v>139</v>
      </c>
      <c r="B65" s="47" t="s">
        <v>70</v>
      </c>
      <c r="C65" s="27"/>
      <c r="D65" s="48"/>
      <c r="E65" s="48"/>
      <c r="F65" s="48"/>
      <c r="G65" s="42"/>
      <c r="H65" s="42">
        <v>110000</v>
      </c>
      <c r="I65" s="42">
        <f t="shared" si="3"/>
        <v>110000</v>
      </c>
      <c r="J65" s="42"/>
      <c r="K65" s="117">
        <f t="shared" si="4"/>
        <v>110000</v>
      </c>
      <c r="L65" s="101"/>
    </row>
    <row r="66" spans="1:12" s="13" customFormat="1" ht="25.5">
      <c r="A66" s="44" t="s">
        <v>140</v>
      </c>
      <c r="B66" s="45" t="s">
        <v>70</v>
      </c>
      <c r="C66" s="27"/>
      <c r="D66" s="48"/>
      <c r="E66" s="48"/>
      <c r="F66" s="48"/>
      <c r="G66" s="42"/>
      <c r="H66" s="42">
        <v>615100</v>
      </c>
      <c r="I66" s="42">
        <f t="shared" si="3"/>
        <v>615100</v>
      </c>
      <c r="J66" s="42"/>
      <c r="K66" s="117">
        <f t="shared" si="4"/>
        <v>615100</v>
      </c>
      <c r="L66" s="101"/>
    </row>
    <row r="67" spans="1:12" s="13" customFormat="1" ht="25.5">
      <c r="A67" s="44" t="s">
        <v>129</v>
      </c>
      <c r="B67" s="47" t="s">
        <v>70</v>
      </c>
      <c r="C67" s="27"/>
      <c r="D67" s="49"/>
      <c r="E67" s="50"/>
      <c r="F67" s="50">
        <v>500000</v>
      </c>
      <c r="G67" s="51">
        <f t="shared" si="2"/>
        <v>500000</v>
      </c>
      <c r="H67" s="51"/>
      <c r="I67" s="51">
        <f t="shared" si="3"/>
        <v>500000</v>
      </c>
      <c r="J67" s="51"/>
      <c r="K67" s="120">
        <f t="shared" si="4"/>
        <v>500000</v>
      </c>
      <c r="L67" s="101"/>
    </row>
    <row r="68" spans="1:12" ht="25.5">
      <c r="A68" s="46" t="s">
        <v>73</v>
      </c>
      <c r="B68" s="47" t="s">
        <v>70</v>
      </c>
      <c r="C68" s="27">
        <v>770300</v>
      </c>
      <c r="D68" s="52"/>
      <c r="E68" s="53">
        <f>C68</f>
        <v>770300</v>
      </c>
      <c r="F68" s="53"/>
      <c r="G68" s="51">
        <f t="shared" si="2"/>
        <v>770300</v>
      </c>
      <c r="H68" s="54"/>
      <c r="I68" s="51">
        <f t="shared" si="3"/>
        <v>770300</v>
      </c>
      <c r="J68" s="54"/>
      <c r="K68" s="120">
        <f t="shared" si="4"/>
        <v>770300</v>
      </c>
    </row>
    <row r="69" spans="1:12">
      <c r="A69" s="46" t="s">
        <v>74</v>
      </c>
      <c r="B69" s="47" t="s">
        <v>70</v>
      </c>
      <c r="C69" s="27">
        <v>145237900</v>
      </c>
      <c r="D69" s="25"/>
      <c r="E69" s="25">
        <f>C69</f>
        <v>145237900</v>
      </c>
      <c r="F69" s="25"/>
      <c r="G69" s="42">
        <f t="shared" si="2"/>
        <v>145237900</v>
      </c>
      <c r="H69" s="25"/>
      <c r="I69" s="42">
        <f t="shared" si="3"/>
        <v>145237900</v>
      </c>
      <c r="J69" s="25"/>
      <c r="K69" s="117">
        <f t="shared" si="4"/>
        <v>145237900</v>
      </c>
    </row>
    <row r="70" spans="1:12" s="57" customFormat="1" ht="25.5">
      <c r="A70" s="55" t="s">
        <v>76</v>
      </c>
      <c r="B70" s="40" t="s">
        <v>77</v>
      </c>
      <c r="C70" s="21">
        <f t="shared" ref="C70:J70" si="5">SUM(C71:C87)</f>
        <v>479452800</v>
      </c>
      <c r="D70" s="56">
        <f t="shared" si="5"/>
        <v>548000</v>
      </c>
      <c r="E70" s="56">
        <f t="shared" si="5"/>
        <v>480000800</v>
      </c>
      <c r="F70" s="56">
        <f t="shared" si="5"/>
        <v>0</v>
      </c>
      <c r="G70" s="26">
        <f t="shared" si="5"/>
        <v>480000800</v>
      </c>
      <c r="H70" s="26">
        <f t="shared" si="5"/>
        <v>3872100</v>
      </c>
      <c r="I70" s="26">
        <f t="shared" si="5"/>
        <v>483872900</v>
      </c>
      <c r="J70" s="26">
        <f t="shared" si="5"/>
        <v>0</v>
      </c>
      <c r="K70" s="121">
        <f>SUM(K71:K87)</f>
        <v>483872900</v>
      </c>
      <c r="L70" s="105"/>
    </row>
    <row r="71" spans="1:12" s="57" customFormat="1" ht="51">
      <c r="A71" s="55" t="s">
        <v>78</v>
      </c>
      <c r="B71" s="40" t="s">
        <v>79</v>
      </c>
      <c r="C71" s="58">
        <v>27900</v>
      </c>
      <c r="D71" s="56"/>
      <c r="E71" s="59">
        <f>C71</f>
        <v>27900</v>
      </c>
      <c r="F71" s="56"/>
      <c r="G71" s="25">
        <f>E71+F71</f>
        <v>27900</v>
      </c>
      <c r="H71" s="26"/>
      <c r="I71" s="25">
        <f>G71+H71</f>
        <v>27900</v>
      </c>
      <c r="J71" s="26"/>
      <c r="K71" s="117">
        <f>I71+J71</f>
        <v>27900</v>
      </c>
      <c r="L71" s="105"/>
    </row>
    <row r="72" spans="1:12" ht="38.25">
      <c r="A72" s="46" t="s">
        <v>81</v>
      </c>
      <c r="B72" s="60" t="s">
        <v>80</v>
      </c>
      <c r="C72" s="27">
        <v>1609200</v>
      </c>
      <c r="D72" s="25"/>
      <c r="E72" s="59">
        <f t="shared" ref="E72:E90" si="6">C72</f>
        <v>1609200</v>
      </c>
      <c r="F72" s="25"/>
      <c r="G72" s="25">
        <f t="shared" ref="G72:G86" si="7">E72+F72</f>
        <v>1609200</v>
      </c>
      <c r="H72" s="25"/>
      <c r="I72" s="25">
        <f t="shared" ref="I72:I86" si="8">G72+H72</f>
        <v>1609200</v>
      </c>
      <c r="J72" s="25"/>
      <c r="K72" s="117">
        <f t="shared" ref="K72:K86" si="9">I72+J72</f>
        <v>1609200</v>
      </c>
    </row>
    <row r="73" spans="1:12" s="63" customFormat="1" ht="25.5">
      <c r="A73" s="61" t="s">
        <v>83</v>
      </c>
      <c r="B73" s="60" t="s">
        <v>82</v>
      </c>
      <c r="C73" s="62">
        <v>5877200</v>
      </c>
      <c r="D73" s="59"/>
      <c r="E73" s="59">
        <f t="shared" si="6"/>
        <v>5877200</v>
      </c>
      <c r="F73" s="59"/>
      <c r="G73" s="25">
        <f t="shared" si="7"/>
        <v>5877200</v>
      </c>
      <c r="H73" s="25"/>
      <c r="I73" s="25">
        <f t="shared" si="8"/>
        <v>5877200</v>
      </c>
      <c r="J73" s="25"/>
      <c r="K73" s="117">
        <f t="shared" si="9"/>
        <v>5877200</v>
      </c>
      <c r="L73" s="106"/>
    </row>
    <row r="74" spans="1:12" s="63" customFormat="1" ht="38.25">
      <c r="A74" s="44" t="s">
        <v>113</v>
      </c>
      <c r="B74" s="60" t="s">
        <v>82</v>
      </c>
      <c r="C74" s="62">
        <v>1469200</v>
      </c>
      <c r="D74" s="59">
        <v>-1469200</v>
      </c>
      <c r="E74" s="59">
        <f>C74+D74</f>
        <v>0</v>
      </c>
      <c r="F74" s="59"/>
      <c r="G74" s="25">
        <f t="shared" si="7"/>
        <v>0</v>
      </c>
      <c r="H74" s="25"/>
      <c r="I74" s="25">
        <f t="shared" si="8"/>
        <v>0</v>
      </c>
      <c r="J74" s="25"/>
      <c r="K74" s="117">
        <f t="shared" si="9"/>
        <v>0</v>
      </c>
      <c r="L74" s="106"/>
    </row>
    <row r="75" spans="1:12" s="63" customFormat="1" ht="38.25">
      <c r="A75" s="64" t="s">
        <v>84</v>
      </c>
      <c r="B75" s="60" t="s">
        <v>82</v>
      </c>
      <c r="C75" s="27">
        <v>3134300</v>
      </c>
      <c r="D75" s="59"/>
      <c r="E75" s="59">
        <f t="shared" si="6"/>
        <v>3134300</v>
      </c>
      <c r="F75" s="59"/>
      <c r="G75" s="25">
        <f t="shared" si="7"/>
        <v>3134300</v>
      </c>
      <c r="H75" s="25"/>
      <c r="I75" s="25">
        <f t="shared" si="8"/>
        <v>3134300</v>
      </c>
      <c r="J75" s="25"/>
      <c r="K75" s="117">
        <f t="shared" si="9"/>
        <v>3134300</v>
      </c>
      <c r="L75" s="106"/>
    </row>
    <row r="76" spans="1:12" ht="25.5">
      <c r="A76" s="46" t="s">
        <v>85</v>
      </c>
      <c r="B76" s="60" t="s">
        <v>82</v>
      </c>
      <c r="C76" s="27">
        <v>964400</v>
      </c>
      <c r="D76" s="25"/>
      <c r="E76" s="59">
        <f t="shared" si="6"/>
        <v>964400</v>
      </c>
      <c r="F76" s="25"/>
      <c r="G76" s="25">
        <f t="shared" si="7"/>
        <v>964400</v>
      </c>
      <c r="H76" s="25"/>
      <c r="I76" s="25">
        <f t="shared" si="8"/>
        <v>964400</v>
      </c>
      <c r="J76" s="25"/>
      <c r="K76" s="117">
        <f t="shared" si="9"/>
        <v>964400</v>
      </c>
    </row>
    <row r="77" spans="1:12" ht="25.5">
      <c r="A77" s="46" t="s">
        <v>86</v>
      </c>
      <c r="B77" s="60" t="s">
        <v>82</v>
      </c>
      <c r="C77" s="27">
        <v>241100</v>
      </c>
      <c r="D77" s="25"/>
      <c r="E77" s="59">
        <f t="shared" si="6"/>
        <v>241100</v>
      </c>
      <c r="F77" s="25"/>
      <c r="G77" s="25">
        <f t="shared" si="7"/>
        <v>241100</v>
      </c>
      <c r="H77" s="25"/>
      <c r="I77" s="25">
        <f t="shared" si="8"/>
        <v>241100</v>
      </c>
      <c r="J77" s="25"/>
      <c r="K77" s="117">
        <f t="shared" si="9"/>
        <v>241100</v>
      </c>
    </row>
    <row r="78" spans="1:12" ht="25.5">
      <c r="A78" s="46" t="s">
        <v>87</v>
      </c>
      <c r="B78" s="60" t="s">
        <v>82</v>
      </c>
      <c r="C78" s="27">
        <v>1012500</v>
      </c>
      <c r="D78" s="25"/>
      <c r="E78" s="59">
        <f t="shared" si="6"/>
        <v>1012500</v>
      </c>
      <c r="F78" s="25"/>
      <c r="G78" s="25">
        <f t="shared" si="7"/>
        <v>1012500</v>
      </c>
      <c r="H78" s="25"/>
      <c r="I78" s="25">
        <f t="shared" si="8"/>
        <v>1012500</v>
      </c>
      <c r="J78" s="25"/>
      <c r="K78" s="117">
        <f t="shared" si="9"/>
        <v>1012500</v>
      </c>
    </row>
    <row r="79" spans="1:12" ht="51">
      <c r="A79" s="46" t="s">
        <v>88</v>
      </c>
      <c r="B79" s="60" t="s">
        <v>82</v>
      </c>
      <c r="C79" s="27">
        <v>10000</v>
      </c>
      <c r="D79" s="25"/>
      <c r="E79" s="59">
        <f t="shared" si="6"/>
        <v>10000</v>
      </c>
      <c r="F79" s="25"/>
      <c r="G79" s="25">
        <f t="shared" si="7"/>
        <v>10000</v>
      </c>
      <c r="H79" s="25"/>
      <c r="I79" s="25">
        <f t="shared" si="8"/>
        <v>10000</v>
      </c>
      <c r="J79" s="25"/>
      <c r="K79" s="117">
        <f t="shared" si="9"/>
        <v>10000</v>
      </c>
    </row>
    <row r="80" spans="1:12" ht="25.5">
      <c r="A80" s="46" t="s">
        <v>89</v>
      </c>
      <c r="B80" s="60" t="s">
        <v>82</v>
      </c>
      <c r="C80" s="27">
        <v>45600</v>
      </c>
      <c r="D80" s="25"/>
      <c r="E80" s="59">
        <f t="shared" si="6"/>
        <v>45600</v>
      </c>
      <c r="F80" s="25"/>
      <c r="G80" s="25">
        <f t="shared" si="7"/>
        <v>45600</v>
      </c>
      <c r="H80" s="25"/>
      <c r="I80" s="25">
        <f t="shared" si="8"/>
        <v>45600</v>
      </c>
      <c r="J80" s="25"/>
      <c r="K80" s="117">
        <f t="shared" si="9"/>
        <v>45600</v>
      </c>
    </row>
    <row r="81" spans="1:12" ht="25.5">
      <c r="A81" s="46" t="s">
        <v>90</v>
      </c>
      <c r="B81" s="60" t="s">
        <v>82</v>
      </c>
      <c r="C81" s="27">
        <v>25000</v>
      </c>
      <c r="D81" s="25"/>
      <c r="E81" s="59">
        <f t="shared" si="6"/>
        <v>25000</v>
      </c>
      <c r="F81" s="25"/>
      <c r="G81" s="25">
        <f t="shared" si="7"/>
        <v>25000</v>
      </c>
      <c r="H81" s="25"/>
      <c r="I81" s="25">
        <f t="shared" si="8"/>
        <v>25000</v>
      </c>
      <c r="J81" s="25"/>
      <c r="K81" s="117">
        <f t="shared" si="9"/>
        <v>25000</v>
      </c>
    </row>
    <row r="82" spans="1:12" ht="42" customHeight="1">
      <c r="A82" s="46" t="s">
        <v>92</v>
      </c>
      <c r="B82" s="65" t="s">
        <v>93</v>
      </c>
      <c r="C82" s="27"/>
      <c r="D82" s="25">
        <v>5756800</v>
      </c>
      <c r="E82" s="59">
        <f>C82+D82</f>
        <v>5756800</v>
      </c>
      <c r="F82" s="25"/>
      <c r="G82" s="25">
        <f t="shared" si="7"/>
        <v>5756800</v>
      </c>
      <c r="H82" s="25">
        <f>9223700-G82</f>
        <v>3466900</v>
      </c>
      <c r="I82" s="25">
        <f t="shared" si="8"/>
        <v>9223700</v>
      </c>
      <c r="J82" s="25">
        <f>9223700-I82</f>
        <v>0</v>
      </c>
      <c r="K82" s="117">
        <f t="shared" si="9"/>
        <v>9223700</v>
      </c>
    </row>
    <row r="83" spans="1:12" ht="51">
      <c r="A83" s="46" t="s">
        <v>91</v>
      </c>
      <c r="B83" s="66" t="s">
        <v>95</v>
      </c>
      <c r="C83" s="27">
        <v>3684200</v>
      </c>
      <c r="D83" s="25"/>
      <c r="E83" s="59">
        <f t="shared" si="6"/>
        <v>3684200</v>
      </c>
      <c r="F83" s="25"/>
      <c r="G83" s="25">
        <f t="shared" si="7"/>
        <v>3684200</v>
      </c>
      <c r="H83" s="25"/>
      <c r="I83" s="25">
        <f t="shared" si="8"/>
        <v>3684200</v>
      </c>
      <c r="J83" s="25"/>
      <c r="K83" s="117">
        <f t="shared" si="9"/>
        <v>3684200</v>
      </c>
    </row>
    <row r="84" spans="1:12" ht="54.75" customHeight="1">
      <c r="A84" s="44" t="s">
        <v>94</v>
      </c>
      <c r="B84" s="66" t="s">
        <v>95</v>
      </c>
      <c r="C84" s="27">
        <v>3370000</v>
      </c>
      <c r="D84" s="25"/>
      <c r="E84" s="59">
        <f t="shared" si="6"/>
        <v>3370000</v>
      </c>
      <c r="F84" s="25"/>
      <c r="G84" s="25">
        <f t="shared" si="7"/>
        <v>3370000</v>
      </c>
      <c r="H84" s="25"/>
      <c r="I84" s="25">
        <f t="shared" si="8"/>
        <v>3370000</v>
      </c>
      <c r="J84" s="25"/>
      <c r="K84" s="117">
        <f t="shared" si="9"/>
        <v>3370000</v>
      </c>
    </row>
    <row r="85" spans="1:12" ht="38.25">
      <c r="A85" s="44" t="s">
        <v>113</v>
      </c>
      <c r="B85" s="45" t="s">
        <v>114</v>
      </c>
      <c r="C85" s="27"/>
      <c r="D85" s="25">
        <v>1469200</v>
      </c>
      <c r="E85" s="59">
        <f>C85+D85</f>
        <v>1469200</v>
      </c>
      <c r="F85" s="25"/>
      <c r="G85" s="25">
        <f t="shared" si="7"/>
        <v>1469200</v>
      </c>
      <c r="H85" s="25">
        <f>1248900-G85</f>
        <v>-220300</v>
      </c>
      <c r="I85" s="25">
        <f t="shared" si="8"/>
        <v>1248900</v>
      </c>
      <c r="J85" s="25">
        <f>1248900-I85</f>
        <v>0</v>
      </c>
      <c r="K85" s="117">
        <f t="shared" si="9"/>
        <v>1248900</v>
      </c>
    </row>
    <row r="86" spans="1:12" ht="51">
      <c r="A86" s="46" t="s">
        <v>92</v>
      </c>
      <c r="B86" s="65" t="s">
        <v>97</v>
      </c>
      <c r="C86" s="27">
        <v>5756800</v>
      </c>
      <c r="D86" s="25">
        <v>-5756800</v>
      </c>
      <c r="E86" s="59">
        <f>C86+D86</f>
        <v>0</v>
      </c>
      <c r="F86" s="25"/>
      <c r="G86" s="25">
        <f t="shared" si="7"/>
        <v>0</v>
      </c>
      <c r="H86" s="25"/>
      <c r="I86" s="25">
        <f t="shared" si="8"/>
        <v>0</v>
      </c>
      <c r="J86" s="25"/>
      <c r="K86" s="117">
        <f t="shared" si="9"/>
        <v>0</v>
      </c>
    </row>
    <row r="87" spans="1:12" ht="38.25">
      <c r="A87" s="67" t="s">
        <v>96</v>
      </c>
      <c r="B87" s="65" t="s">
        <v>97</v>
      </c>
      <c r="C87" s="27">
        <v>452225400</v>
      </c>
      <c r="D87" s="25">
        <v>548000</v>
      </c>
      <c r="E87" s="59">
        <f>C87+D87</f>
        <v>452773400</v>
      </c>
      <c r="F87" s="25"/>
      <c r="G87" s="25">
        <f>E87+F87</f>
        <v>452773400</v>
      </c>
      <c r="H87" s="25">
        <f>453398900-G87</f>
        <v>625500</v>
      </c>
      <c r="I87" s="25">
        <f>G87+H87</f>
        <v>453398900</v>
      </c>
      <c r="J87" s="25">
        <f>453398900-I87</f>
        <v>0</v>
      </c>
      <c r="K87" s="117">
        <f>I87+J87</f>
        <v>453398900</v>
      </c>
    </row>
    <row r="88" spans="1:12" s="63" customFormat="1" ht="14.25">
      <c r="A88" s="55" t="s">
        <v>98</v>
      </c>
      <c r="B88" s="68" t="s">
        <v>99</v>
      </c>
      <c r="C88" s="24">
        <f>SUM(C90:C90)</f>
        <v>0</v>
      </c>
      <c r="D88" s="56">
        <f>SUM(D89:D92)</f>
        <v>374748.57999999996</v>
      </c>
      <c r="E88" s="56">
        <f>SUM(E89:E96)</f>
        <v>374748.57999999996</v>
      </c>
      <c r="F88" s="56">
        <f>SUM(F89:F96)</f>
        <v>516514.42</v>
      </c>
      <c r="G88" s="26">
        <f>SUM(G89:G94)</f>
        <v>891263</v>
      </c>
      <c r="H88" s="26">
        <f>SUM(H89:H96)</f>
        <v>2608989.02</v>
      </c>
      <c r="I88" s="26">
        <f>SUM(I89:I94)</f>
        <v>3500252.02</v>
      </c>
      <c r="J88" s="26">
        <f>SUM(J89:J96)</f>
        <v>30031</v>
      </c>
      <c r="K88" s="121">
        <f>SUM(K89:K94)</f>
        <v>3530283.02</v>
      </c>
      <c r="L88" s="106"/>
    </row>
    <row r="89" spans="1:12" s="63" customFormat="1" ht="25.5">
      <c r="A89" s="44" t="s">
        <v>126</v>
      </c>
      <c r="B89" s="69" t="s">
        <v>127</v>
      </c>
      <c r="C89" s="24"/>
      <c r="D89" s="59">
        <v>171348.58</v>
      </c>
      <c r="E89" s="59">
        <f>D89</f>
        <v>171348.58</v>
      </c>
      <c r="F89" s="59">
        <v>19714.419999999998</v>
      </c>
      <c r="G89" s="25">
        <f>E89+F89</f>
        <v>191063</v>
      </c>
      <c r="H89" s="25">
        <v>6261</v>
      </c>
      <c r="I89" s="25">
        <f t="shared" ref="I89:I94" si="10">G89+H89</f>
        <v>197324</v>
      </c>
      <c r="J89" s="25">
        <v>30031</v>
      </c>
      <c r="K89" s="117">
        <f t="shared" ref="K89:K94" si="11">I89+J89</f>
        <v>227355</v>
      </c>
      <c r="L89" s="106"/>
    </row>
    <row r="90" spans="1:12" ht="38.25">
      <c r="A90" s="70" t="s">
        <v>100</v>
      </c>
      <c r="B90" s="71" t="s">
        <v>101</v>
      </c>
      <c r="C90" s="27"/>
      <c r="D90" s="25"/>
      <c r="E90" s="59">
        <f t="shared" si="6"/>
        <v>0</v>
      </c>
      <c r="F90" s="25"/>
      <c r="G90" s="25">
        <f>E90+F90</f>
        <v>0</v>
      </c>
      <c r="H90" s="25"/>
      <c r="I90" s="25">
        <f t="shared" si="10"/>
        <v>0</v>
      </c>
      <c r="J90" s="25"/>
      <c r="K90" s="117">
        <f t="shared" si="11"/>
        <v>0</v>
      </c>
    </row>
    <row r="91" spans="1:12" ht="25.5">
      <c r="A91" s="72" t="s">
        <v>142</v>
      </c>
      <c r="B91" s="73" t="s">
        <v>141</v>
      </c>
      <c r="C91" s="27"/>
      <c r="D91" s="25"/>
      <c r="E91" s="59"/>
      <c r="F91" s="25"/>
      <c r="G91" s="25"/>
      <c r="H91" s="25">
        <v>100000</v>
      </c>
      <c r="I91" s="25">
        <f t="shared" si="10"/>
        <v>100000</v>
      </c>
      <c r="J91" s="25"/>
      <c r="K91" s="117">
        <f t="shared" si="11"/>
        <v>100000</v>
      </c>
    </row>
    <row r="92" spans="1:12" ht="51">
      <c r="A92" s="74" t="s">
        <v>104</v>
      </c>
      <c r="B92" s="45" t="s">
        <v>115</v>
      </c>
      <c r="C92" s="27"/>
      <c r="D92" s="25">
        <v>203400</v>
      </c>
      <c r="E92" s="59">
        <f>C92+D92</f>
        <v>203400</v>
      </c>
      <c r="F92" s="25"/>
      <c r="G92" s="25">
        <f>E92+F92</f>
        <v>203400</v>
      </c>
      <c r="H92" s="25"/>
      <c r="I92" s="25">
        <f t="shared" si="10"/>
        <v>203400</v>
      </c>
      <c r="J92" s="25"/>
      <c r="K92" s="117">
        <f t="shared" si="11"/>
        <v>203400</v>
      </c>
    </row>
    <row r="93" spans="1:12" ht="25.5">
      <c r="A93" s="75" t="s">
        <v>144</v>
      </c>
      <c r="B93" s="45" t="s">
        <v>115</v>
      </c>
      <c r="C93" s="27"/>
      <c r="D93" s="25"/>
      <c r="E93" s="59"/>
      <c r="F93" s="25"/>
      <c r="G93" s="25"/>
      <c r="H93" s="25">
        <v>2502728.02</v>
      </c>
      <c r="I93" s="25">
        <f t="shared" si="10"/>
        <v>2502728.02</v>
      </c>
      <c r="J93" s="25"/>
      <c r="K93" s="117">
        <f t="shared" si="11"/>
        <v>2502728.02</v>
      </c>
    </row>
    <row r="94" spans="1:12" ht="25.5">
      <c r="A94" s="75" t="s">
        <v>143</v>
      </c>
      <c r="B94" s="45" t="s">
        <v>115</v>
      </c>
      <c r="C94" s="27"/>
      <c r="D94" s="52"/>
      <c r="E94" s="76"/>
      <c r="F94" s="53">
        <v>496800</v>
      </c>
      <c r="G94" s="54">
        <f>E94+F94</f>
        <v>496800</v>
      </c>
      <c r="H94" s="54"/>
      <c r="I94" s="54">
        <f t="shared" si="10"/>
        <v>496800</v>
      </c>
      <c r="J94" s="54"/>
      <c r="K94" s="120">
        <f t="shared" si="11"/>
        <v>496800</v>
      </c>
    </row>
    <row r="95" spans="1:12" s="63" customFormat="1" ht="25.5">
      <c r="A95" s="55" t="s">
        <v>102</v>
      </c>
      <c r="B95" s="68" t="s">
        <v>103</v>
      </c>
      <c r="C95" s="24">
        <f>SUM(C96:C96)</f>
        <v>203400</v>
      </c>
      <c r="D95" s="77">
        <f t="shared" ref="D95:K95" si="12">D96</f>
        <v>-203400</v>
      </c>
      <c r="E95" s="77">
        <f t="shared" si="12"/>
        <v>0</v>
      </c>
      <c r="F95" s="77">
        <f t="shared" si="12"/>
        <v>0</v>
      </c>
      <c r="G95" s="78">
        <f t="shared" si="12"/>
        <v>0</v>
      </c>
      <c r="H95" s="78">
        <f t="shared" si="12"/>
        <v>0</v>
      </c>
      <c r="I95" s="78">
        <f t="shared" si="12"/>
        <v>0</v>
      </c>
      <c r="J95" s="78">
        <f t="shared" si="12"/>
        <v>0</v>
      </c>
      <c r="K95" s="122">
        <f t="shared" si="12"/>
        <v>0</v>
      </c>
      <c r="L95" s="106"/>
    </row>
    <row r="96" spans="1:12" ht="51">
      <c r="A96" s="74" t="s">
        <v>104</v>
      </c>
      <c r="B96" s="38" t="s">
        <v>105</v>
      </c>
      <c r="C96" s="79">
        <v>203400</v>
      </c>
      <c r="D96" s="25">
        <v>-203400</v>
      </c>
      <c r="E96" s="25">
        <f>C96+D96</f>
        <v>0</v>
      </c>
      <c r="F96" s="25"/>
      <c r="G96" s="25">
        <f>E96+F96</f>
        <v>0</v>
      </c>
      <c r="H96" s="25"/>
      <c r="I96" s="25">
        <f>G96+H96</f>
        <v>0</v>
      </c>
      <c r="J96" s="25"/>
      <c r="K96" s="117">
        <f>I96+J96</f>
        <v>0</v>
      </c>
    </row>
    <row r="97" spans="1:12" ht="14.25">
      <c r="A97" s="80" t="s">
        <v>130</v>
      </c>
      <c r="B97" s="81" t="s">
        <v>132</v>
      </c>
      <c r="C97" s="82"/>
      <c r="D97" s="83"/>
      <c r="E97" s="84"/>
      <c r="F97" s="85">
        <f t="shared" ref="F97:K97" si="13">F98</f>
        <v>2517110.2000000002</v>
      </c>
      <c r="G97" s="84">
        <f t="shared" si="13"/>
        <v>2517110.2000000002</v>
      </c>
      <c r="H97" s="84">
        <f t="shared" si="13"/>
        <v>247584.61</v>
      </c>
      <c r="I97" s="84">
        <f t="shared" si="13"/>
        <v>2764694.81</v>
      </c>
      <c r="J97" s="84">
        <f t="shared" si="13"/>
        <v>185688.45999999996</v>
      </c>
      <c r="K97" s="123">
        <f t="shared" si="13"/>
        <v>2950383.27</v>
      </c>
    </row>
    <row r="98" spans="1:12">
      <c r="A98" s="86" t="s">
        <v>131</v>
      </c>
      <c r="B98" s="69" t="s">
        <v>133</v>
      </c>
      <c r="C98" s="87"/>
      <c r="D98" s="52"/>
      <c r="E98" s="54"/>
      <c r="F98" s="53">
        <f>2331421.74+185688.46</f>
        <v>2517110.2000000002</v>
      </c>
      <c r="G98" s="54">
        <f>E98+F98</f>
        <v>2517110.2000000002</v>
      </c>
      <c r="H98" s="54">
        <v>247584.61</v>
      </c>
      <c r="I98" s="54">
        <f>G98+H98</f>
        <v>2764694.81</v>
      </c>
      <c r="J98" s="54">
        <f>2950383.27-I98</f>
        <v>185688.45999999996</v>
      </c>
      <c r="K98" s="120">
        <f>I98+J98</f>
        <v>2950383.27</v>
      </c>
    </row>
    <row r="99" spans="1:12" s="91" customFormat="1" ht="38.25">
      <c r="A99" s="80" t="s">
        <v>116</v>
      </c>
      <c r="B99" s="88" t="s">
        <v>117</v>
      </c>
      <c r="C99" s="89">
        <f t="shared" ref="C99:K99" si="14">C100</f>
        <v>0</v>
      </c>
      <c r="D99" s="89">
        <f t="shared" si="14"/>
        <v>22451863.890000001</v>
      </c>
      <c r="E99" s="89">
        <f t="shared" si="14"/>
        <v>22451863.890000001</v>
      </c>
      <c r="F99" s="89">
        <f t="shared" si="14"/>
        <v>-18795538.5</v>
      </c>
      <c r="G99" s="90">
        <f t="shared" si="14"/>
        <v>3656325.3900000006</v>
      </c>
      <c r="H99" s="90">
        <f t="shared" si="14"/>
        <v>-350780.00000000047</v>
      </c>
      <c r="I99" s="90">
        <f t="shared" si="14"/>
        <v>3305545.39</v>
      </c>
      <c r="J99" s="90">
        <f t="shared" si="14"/>
        <v>0</v>
      </c>
      <c r="K99" s="124">
        <f t="shared" si="14"/>
        <v>3305545.39</v>
      </c>
      <c r="L99" s="107"/>
    </row>
    <row r="100" spans="1:12" ht="51">
      <c r="A100" s="92" t="s">
        <v>118</v>
      </c>
      <c r="B100" s="93" t="s">
        <v>119</v>
      </c>
      <c r="C100" s="90"/>
      <c r="D100" s="94">
        <v>22451863.890000001</v>
      </c>
      <c r="E100" s="94">
        <f>C100+D100</f>
        <v>22451863.890000001</v>
      </c>
      <c r="F100" s="94">
        <v>-18795538.5</v>
      </c>
      <c r="G100" s="94">
        <f>E100+F100</f>
        <v>3656325.3900000006</v>
      </c>
      <c r="H100" s="94">
        <f>3305545.39-G100</f>
        <v>-350780.00000000047</v>
      </c>
      <c r="I100" s="94">
        <f>G100+H100</f>
        <v>3305545.39</v>
      </c>
      <c r="J100" s="94">
        <f>3305545.39-I100</f>
        <v>0</v>
      </c>
      <c r="K100" s="125">
        <f>I100+J100</f>
        <v>3305545.39</v>
      </c>
    </row>
    <row r="101" spans="1:12" ht="14.25">
      <c r="A101" s="80" t="s">
        <v>120</v>
      </c>
      <c r="B101" s="88" t="s">
        <v>121</v>
      </c>
      <c r="C101" s="89">
        <f t="shared" ref="C101:K101" si="15">C102</f>
        <v>0</v>
      </c>
      <c r="D101" s="89">
        <f t="shared" si="15"/>
        <v>-25741489.640000001</v>
      </c>
      <c r="E101" s="89">
        <f t="shared" si="15"/>
        <v>-25741489.640000001</v>
      </c>
      <c r="F101" s="89">
        <f t="shared" si="15"/>
        <v>21888993.52</v>
      </c>
      <c r="G101" s="90">
        <f t="shared" si="15"/>
        <v>-3852496.120000001</v>
      </c>
      <c r="H101" s="90">
        <f t="shared" si="15"/>
        <v>-2046948.0199999986</v>
      </c>
      <c r="I101" s="90">
        <f t="shared" si="15"/>
        <v>-5899444.1399999997</v>
      </c>
      <c r="J101" s="90">
        <f t="shared" si="15"/>
        <v>0</v>
      </c>
      <c r="K101" s="124">
        <f t="shared" si="15"/>
        <v>-5899444.1399999997</v>
      </c>
    </row>
    <row r="102" spans="1:12" ht="38.25">
      <c r="A102" s="92" t="s">
        <v>122</v>
      </c>
      <c r="B102" s="93" t="s">
        <v>123</v>
      </c>
      <c r="C102" s="90"/>
      <c r="D102" s="94">
        <v>-25741489.640000001</v>
      </c>
      <c r="E102" s="94">
        <f>C102+D102</f>
        <v>-25741489.640000001</v>
      </c>
      <c r="F102" s="94">
        <v>21888993.52</v>
      </c>
      <c r="G102" s="94">
        <f>E102+F102</f>
        <v>-3852496.120000001</v>
      </c>
      <c r="H102" s="94">
        <f>-5899444.14-G102</f>
        <v>-2046948.0199999986</v>
      </c>
      <c r="I102" s="94">
        <f>G102+H102</f>
        <v>-5899444.1399999997</v>
      </c>
      <c r="J102" s="94">
        <f>-5899444.14-I102</f>
        <v>0</v>
      </c>
      <c r="K102" s="125">
        <f>I102+J102</f>
        <v>-5899444.1399999997</v>
      </c>
    </row>
    <row r="103" spans="1:12" s="57" customFormat="1" ht="14.25">
      <c r="A103" s="95" t="s">
        <v>106</v>
      </c>
      <c r="B103" s="10"/>
      <c r="C103" s="21">
        <f t="shared" ref="C103:K103" si="16">C46+C20</f>
        <v>862769556</v>
      </c>
      <c r="D103" s="56">
        <f t="shared" si="16"/>
        <v>933122.82999999821</v>
      </c>
      <c r="E103" s="56">
        <f t="shared" si="16"/>
        <v>863702678.83000004</v>
      </c>
      <c r="F103" s="56">
        <f t="shared" si="16"/>
        <v>10627079.640000001</v>
      </c>
      <c r="G103" s="26">
        <f t="shared" si="16"/>
        <v>874329758.47000003</v>
      </c>
      <c r="H103" s="26">
        <f t="shared" si="16"/>
        <v>17034286.399999999</v>
      </c>
      <c r="I103" s="26">
        <f t="shared" si="16"/>
        <v>891364044.86999989</v>
      </c>
      <c r="J103" s="26">
        <f t="shared" si="16"/>
        <v>29486814.460000001</v>
      </c>
      <c r="K103" s="121">
        <f t="shared" si="16"/>
        <v>920850859.32999992</v>
      </c>
      <c r="L103" s="101">
        <v>891364044.87</v>
      </c>
    </row>
    <row r="104" spans="1:12">
      <c r="I104" s="98">
        <f>888599350.06-I103</f>
        <v>-2764694.8099999428</v>
      </c>
      <c r="K104" s="115">
        <f>K103-920850859.33</f>
        <v>0</v>
      </c>
    </row>
  </sheetData>
  <mergeCells count="17">
    <mergeCell ref="A17:K17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N14"/>
    <mergeCell ref="A15:N15"/>
    <mergeCell ref="A16:N16"/>
    <mergeCell ref="A1:N1"/>
    <mergeCell ref="A2:N2"/>
    <mergeCell ref="A3:N3"/>
  </mergeCells>
  <pageMargins left="0.70866141732283472" right="0.19685039370078741" top="0.31" bottom="0.21" header="0.26" footer="0.21"/>
  <pageSetup paperSize="9" scale="8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Пояснит.записка</vt:lpstr>
      <vt:lpstr>Приложение по доходам</vt:lpstr>
      <vt:lpstr>Пояснит.записка!Заголовки_для_печати</vt:lpstr>
      <vt:lpstr>'Приложение по доходам'!Заголовки_для_печати</vt:lpstr>
      <vt:lpstr>Пояснит.записка!Область_печати</vt:lpstr>
      <vt:lpstr>'Приложение по доходам'!Область_печати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2016-06-27T11:10:56Z</cp:lastPrinted>
  <dcterms:created xsi:type="dcterms:W3CDTF">2015-11-20T04:47:03Z</dcterms:created>
  <dcterms:modified xsi:type="dcterms:W3CDTF">2016-06-27T11:14:45Z</dcterms:modified>
</cp:coreProperties>
</file>