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20" windowWidth="15480" windowHeight="11640" activeTab="1"/>
  </bookViews>
  <sheets>
    <sheet name="Пояснит.зап." sheetId="7" r:id="rId1"/>
    <sheet name="Прил.дох. на 1.11.2015г." sheetId="8" r:id="rId2"/>
  </sheets>
  <definedNames>
    <definedName name="А134">#REF!</definedName>
    <definedName name="_xlnm.Print_Titles" localSheetId="0">Пояснит.зап.!$18:$18</definedName>
    <definedName name="_xlnm.Print_Titles" localSheetId="1">'Прил.дох. на 1.11.2015г.'!$23:$23</definedName>
    <definedName name="_xlnm.Print_Area" localSheetId="0">Пояснит.зап.!$A$1:$O$118</definedName>
    <definedName name="_xlnm.Print_Area" localSheetId="1">'Прил.дох. на 1.11.2015г.'!$A$1:$O$123</definedName>
  </definedNames>
  <calcPr calcId="124519"/>
</workbook>
</file>

<file path=xl/calcChain.xml><?xml version="1.0" encoding="utf-8"?>
<calcChain xmlns="http://schemas.openxmlformats.org/spreadsheetml/2006/main">
  <c r="L122" i="8"/>
  <c r="L121" s="1"/>
  <c r="J122"/>
  <c r="J121" s="1"/>
  <c r="J52" s="1"/>
  <c r="D122"/>
  <c r="E122" s="1"/>
  <c r="O121"/>
  <c r="N121"/>
  <c r="M121"/>
  <c r="K121"/>
  <c r="I121"/>
  <c r="H121"/>
  <c r="F121"/>
  <c r="D121"/>
  <c r="C121"/>
  <c r="K120"/>
  <c r="K119" s="1"/>
  <c r="D120"/>
  <c r="D119" s="1"/>
  <c r="I119"/>
  <c r="H119"/>
  <c r="F119"/>
  <c r="C119"/>
  <c r="H118"/>
  <c r="H117" s="1"/>
  <c r="G118"/>
  <c r="I118" s="1"/>
  <c r="E118"/>
  <c r="E117" s="1"/>
  <c r="N117"/>
  <c r="L117"/>
  <c r="J117"/>
  <c r="F117"/>
  <c r="D117"/>
  <c r="C117"/>
  <c r="E116"/>
  <c r="G116" s="1"/>
  <c r="I116" s="1"/>
  <c r="K116" s="1"/>
  <c r="M116" s="1"/>
  <c r="N115"/>
  <c r="L115"/>
  <c r="L105" s="1"/>
  <c r="J115"/>
  <c r="H115"/>
  <c r="F115"/>
  <c r="D115"/>
  <c r="C115"/>
  <c r="M114"/>
  <c r="O114" s="1"/>
  <c r="M113"/>
  <c r="N113" s="1"/>
  <c r="N105" s="1"/>
  <c r="E112"/>
  <c r="G112" s="1"/>
  <c r="I112" s="1"/>
  <c r="K112" s="1"/>
  <c r="M112" s="1"/>
  <c r="O112" s="1"/>
  <c r="E111"/>
  <c r="G111" s="1"/>
  <c r="I111" s="1"/>
  <c r="K111" s="1"/>
  <c r="M111" s="1"/>
  <c r="O111" s="1"/>
  <c r="O110"/>
  <c r="M110"/>
  <c r="K109"/>
  <c r="M109" s="1"/>
  <c r="O109" s="1"/>
  <c r="E108"/>
  <c r="G108" s="1"/>
  <c r="I108" s="1"/>
  <c r="K108" s="1"/>
  <c r="M108" s="1"/>
  <c r="O108" s="1"/>
  <c r="E107"/>
  <c r="G107"/>
  <c r="I107" s="1"/>
  <c r="K107" s="1"/>
  <c r="M107" s="1"/>
  <c r="O106"/>
  <c r="M106"/>
  <c r="J105"/>
  <c r="H105"/>
  <c r="F105"/>
  <c r="D105"/>
  <c r="C105"/>
  <c r="E104"/>
  <c r="G104" s="1"/>
  <c r="I104" s="1"/>
  <c r="K104" s="1"/>
  <c r="M104" s="1"/>
  <c r="O104" s="1"/>
  <c r="E103"/>
  <c r="G103"/>
  <c r="I103" s="1"/>
  <c r="K103" s="1"/>
  <c r="M103" s="1"/>
  <c r="O103" s="1"/>
  <c r="E102"/>
  <c r="G102"/>
  <c r="I102" s="1"/>
  <c r="K102" s="1"/>
  <c r="M102" s="1"/>
  <c r="O102" s="1"/>
  <c r="E101"/>
  <c r="G101"/>
  <c r="I101" s="1"/>
  <c r="K101" s="1"/>
  <c r="M101" s="1"/>
  <c r="O101" s="1"/>
  <c r="E100"/>
  <c r="G100" s="1"/>
  <c r="I100" s="1"/>
  <c r="K100" s="1"/>
  <c r="M100" s="1"/>
  <c r="O100" s="1"/>
  <c r="E99"/>
  <c r="G99" s="1"/>
  <c r="I99" s="1"/>
  <c r="K99" s="1"/>
  <c r="M99" s="1"/>
  <c r="O99" s="1"/>
  <c r="E98"/>
  <c r="G98" s="1"/>
  <c r="I98" s="1"/>
  <c r="K98" s="1"/>
  <c r="M98" s="1"/>
  <c r="O98" s="1"/>
  <c r="E97"/>
  <c r="G97" s="1"/>
  <c r="I97" s="1"/>
  <c r="K97" s="1"/>
  <c r="M97" s="1"/>
  <c r="O97" s="1"/>
  <c r="E96"/>
  <c r="G96" s="1"/>
  <c r="I96" s="1"/>
  <c r="K96" s="1"/>
  <c r="M96" s="1"/>
  <c r="O96" s="1"/>
  <c r="E95"/>
  <c r="G95" s="1"/>
  <c r="I95" s="1"/>
  <c r="K95" s="1"/>
  <c r="M95" s="1"/>
  <c r="O95" s="1"/>
  <c r="E94"/>
  <c r="G94" s="1"/>
  <c r="I94" s="1"/>
  <c r="K94" s="1"/>
  <c r="M94" s="1"/>
  <c r="O94" s="1"/>
  <c r="E93"/>
  <c r="G93" s="1"/>
  <c r="I93" s="1"/>
  <c r="K93" s="1"/>
  <c r="M93" s="1"/>
  <c r="O93" s="1"/>
  <c r="E92"/>
  <c r="G92" s="1"/>
  <c r="I92" s="1"/>
  <c r="K92" s="1"/>
  <c r="M92" s="1"/>
  <c r="O92" s="1"/>
  <c r="E91"/>
  <c r="G91" s="1"/>
  <c r="I91" s="1"/>
  <c r="K91" s="1"/>
  <c r="M91" s="1"/>
  <c r="O91" s="1"/>
  <c r="E90"/>
  <c r="G90" s="1"/>
  <c r="I90" s="1"/>
  <c r="K90" s="1"/>
  <c r="M90" s="1"/>
  <c r="O90" s="1"/>
  <c r="E89"/>
  <c r="G89" s="1"/>
  <c r="I89" s="1"/>
  <c r="K89" s="1"/>
  <c r="M89" s="1"/>
  <c r="N88"/>
  <c r="L88"/>
  <c r="J88"/>
  <c r="H88"/>
  <c r="F88"/>
  <c r="D88"/>
  <c r="C88"/>
  <c r="G87"/>
  <c r="I87" s="1"/>
  <c r="K87" s="1"/>
  <c r="M87" s="1"/>
  <c r="O87" s="1"/>
  <c r="I86"/>
  <c r="K86"/>
  <c r="M86" s="1"/>
  <c r="O86" s="1"/>
  <c r="G85"/>
  <c r="I85"/>
  <c r="K85" s="1"/>
  <c r="M85" s="1"/>
  <c r="O85" s="1"/>
  <c r="G84"/>
  <c r="I84" s="1"/>
  <c r="K84" s="1"/>
  <c r="M84" s="1"/>
  <c r="O84" s="1"/>
  <c r="I83"/>
  <c r="K83"/>
  <c r="M83" s="1"/>
  <c r="O83" s="1"/>
  <c r="E83"/>
  <c r="E82"/>
  <c r="G82" s="1"/>
  <c r="I82" s="1"/>
  <c r="K82" s="1"/>
  <c r="M82" s="1"/>
  <c r="O82" s="1"/>
  <c r="G81"/>
  <c r="I81" s="1"/>
  <c r="K81" s="1"/>
  <c r="M81" s="1"/>
  <c r="O81" s="1"/>
  <c r="E81"/>
  <c r="E80"/>
  <c r="G80" s="1"/>
  <c r="I80" s="1"/>
  <c r="K80" s="1"/>
  <c r="M80" s="1"/>
  <c r="O80" s="1"/>
  <c r="G79"/>
  <c r="I79" s="1"/>
  <c r="K79" s="1"/>
  <c r="M79" s="1"/>
  <c r="O79" s="1"/>
  <c r="E79"/>
  <c r="E78"/>
  <c r="G78" s="1"/>
  <c r="I78" s="1"/>
  <c r="K78" s="1"/>
  <c r="M78" s="1"/>
  <c r="O78" s="1"/>
  <c r="E77"/>
  <c r="G77" s="1"/>
  <c r="G76"/>
  <c r="I76" s="1"/>
  <c r="K76" s="1"/>
  <c r="M76" s="1"/>
  <c r="O76" s="1"/>
  <c r="E76"/>
  <c r="M75"/>
  <c r="O75" s="1"/>
  <c r="O74"/>
  <c r="M74"/>
  <c r="I73"/>
  <c r="K73" s="1"/>
  <c r="M73" s="1"/>
  <c r="O73" s="1"/>
  <c r="H72"/>
  <c r="E71"/>
  <c r="G71"/>
  <c r="I71" s="1"/>
  <c r="K71" s="1"/>
  <c r="M71" s="1"/>
  <c r="O71" s="1"/>
  <c r="M70"/>
  <c r="O70" s="1"/>
  <c r="M69"/>
  <c r="M68"/>
  <c r="O68" s="1"/>
  <c r="I67"/>
  <c r="K67"/>
  <c r="M67" s="1"/>
  <c r="O67" s="1"/>
  <c r="M66"/>
  <c r="O66"/>
  <c r="K66"/>
  <c r="M65"/>
  <c r="O65" s="1"/>
  <c r="G64"/>
  <c r="I64" s="1"/>
  <c r="K64" s="1"/>
  <c r="M64" s="1"/>
  <c r="O64" s="1"/>
  <c r="E64"/>
  <c r="N63"/>
  <c r="M63"/>
  <c r="O62"/>
  <c r="M62"/>
  <c r="M61"/>
  <c r="O61" s="1"/>
  <c r="K60"/>
  <c r="M60" s="1"/>
  <c r="O59"/>
  <c r="M59"/>
  <c r="L58"/>
  <c r="J58"/>
  <c r="F58"/>
  <c r="D58"/>
  <c r="C58"/>
  <c r="E58"/>
  <c r="M57"/>
  <c r="O57" s="1"/>
  <c r="M56"/>
  <c r="G55"/>
  <c r="G54" s="1"/>
  <c r="E55"/>
  <c r="E54" s="1"/>
  <c r="L54"/>
  <c r="J54"/>
  <c r="H54"/>
  <c r="F54"/>
  <c r="D54"/>
  <c r="D53" s="1"/>
  <c r="C54"/>
  <c r="C52" s="1"/>
  <c r="E51"/>
  <c r="G51" s="1"/>
  <c r="I51" s="1"/>
  <c r="K51" s="1"/>
  <c r="M51" s="1"/>
  <c r="O51" s="1"/>
  <c r="G50"/>
  <c r="I50" s="1"/>
  <c r="E50"/>
  <c r="J49"/>
  <c r="J48" s="1"/>
  <c r="E49"/>
  <c r="E48"/>
  <c r="N48"/>
  <c r="L48"/>
  <c r="H48"/>
  <c r="F48"/>
  <c r="D48"/>
  <c r="C48"/>
  <c r="E47"/>
  <c r="G47" s="1"/>
  <c r="N46"/>
  <c r="L46"/>
  <c r="J46"/>
  <c r="H46"/>
  <c r="F46"/>
  <c r="D46"/>
  <c r="C46"/>
  <c r="E45"/>
  <c r="G45"/>
  <c r="I45" s="1"/>
  <c r="N44"/>
  <c r="L44"/>
  <c r="J44"/>
  <c r="H44"/>
  <c r="F44"/>
  <c r="D44"/>
  <c r="C44"/>
  <c r="C25" s="1"/>
  <c r="E43"/>
  <c r="G43" s="1"/>
  <c r="I43" s="1"/>
  <c r="K43" s="1"/>
  <c r="M43" s="1"/>
  <c r="O43" s="1"/>
  <c r="E42"/>
  <c r="G42" s="1"/>
  <c r="I42" s="1"/>
  <c r="K42" s="1"/>
  <c r="M42" s="1"/>
  <c r="O42" s="1"/>
  <c r="E41"/>
  <c r="G41" s="1"/>
  <c r="E40"/>
  <c r="E39"/>
  <c r="G39"/>
  <c r="I39" s="1"/>
  <c r="N38"/>
  <c r="L38"/>
  <c r="J38"/>
  <c r="H38"/>
  <c r="F38"/>
  <c r="D38"/>
  <c r="E37"/>
  <c r="G37"/>
  <c r="I37" s="1"/>
  <c r="K37" s="1"/>
  <c r="M37" s="1"/>
  <c r="O37" s="1"/>
  <c r="E36"/>
  <c r="G36" s="1"/>
  <c r="N35"/>
  <c r="L35"/>
  <c r="J35"/>
  <c r="H35"/>
  <c r="F35"/>
  <c r="D35"/>
  <c r="G34"/>
  <c r="I34" s="1"/>
  <c r="K34" s="1"/>
  <c r="M34" s="1"/>
  <c r="O34" s="1"/>
  <c r="E33"/>
  <c r="G33"/>
  <c r="I33" s="1"/>
  <c r="K33" s="1"/>
  <c r="M33" s="1"/>
  <c r="O33" s="1"/>
  <c r="E32"/>
  <c r="G32"/>
  <c r="I32" s="1"/>
  <c r="K32" s="1"/>
  <c r="M32" s="1"/>
  <c r="O32" s="1"/>
  <c r="E31"/>
  <c r="G31" s="1"/>
  <c r="N30"/>
  <c r="L30"/>
  <c r="J30"/>
  <c r="H30"/>
  <c r="F30"/>
  <c r="D30"/>
  <c r="D25" s="1"/>
  <c r="E29"/>
  <c r="G29"/>
  <c r="G28" s="1"/>
  <c r="N28"/>
  <c r="L28"/>
  <c r="J28"/>
  <c r="H28"/>
  <c r="F28"/>
  <c r="E28"/>
  <c r="D28"/>
  <c r="E27"/>
  <c r="G27" s="1"/>
  <c r="N26"/>
  <c r="L26"/>
  <c r="J26"/>
  <c r="H26"/>
  <c r="H25" s="1"/>
  <c r="F26"/>
  <c r="F25" s="1"/>
  <c r="F123" s="1"/>
  <c r="E26"/>
  <c r="E25" s="1"/>
  <c r="D26"/>
  <c r="N58" i="7"/>
  <c r="M65"/>
  <c r="O65" s="1"/>
  <c r="M60"/>
  <c r="O60"/>
  <c r="O57"/>
  <c r="M57"/>
  <c r="M58"/>
  <c r="O58" s="1"/>
  <c r="M52"/>
  <c r="O52"/>
  <c r="E38" i="8"/>
  <c r="E44"/>
  <c r="L25"/>
  <c r="G49"/>
  <c r="G48"/>
  <c r="J53"/>
  <c r="I55"/>
  <c r="K55" s="1"/>
  <c r="O63"/>
  <c r="E88"/>
  <c r="E115"/>
  <c r="M120"/>
  <c r="O120" s="1"/>
  <c r="O119" s="1"/>
  <c r="E30"/>
  <c r="F53"/>
  <c r="E105"/>
  <c r="I29"/>
  <c r="I28" s="1"/>
  <c r="G44"/>
  <c r="G105"/>
  <c r="I105"/>
  <c r="K105" s="1"/>
  <c r="E35"/>
  <c r="G40"/>
  <c r="I40" s="1"/>
  <c r="K40" s="1"/>
  <c r="M40" s="1"/>
  <c r="O40" s="1"/>
  <c r="E46"/>
  <c r="F52"/>
  <c r="N56"/>
  <c r="O56" s="1"/>
  <c r="N69"/>
  <c r="I72"/>
  <c r="K72"/>
  <c r="M72" s="1"/>
  <c r="G117"/>
  <c r="E120"/>
  <c r="E119" s="1"/>
  <c r="G88"/>
  <c r="I88" s="1"/>
  <c r="K88" s="1"/>
  <c r="I49"/>
  <c r="K49"/>
  <c r="M49" s="1"/>
  <c r="K29"/>
  <c r="K28" s="1"/>
  <c r="G120"/>
  <c r="G119" s="1"/>
  <c r="O69"/>
  <c r="P70" s="1"/>
  <c r="M29"/>
  <c r="M28" s="1"/>
  <c r="O29"/>
  <c r="O28" s="1"/>
  <c r="N116" i="7"/>
  <c r="O116"/>
  <c r="N112"/>
  <c r="N110"/>
  <c r="N83"/>
  <c r="N43"/>
  <c r="N41"/>
  <c r="N39"/>
  <c r="N33"/>
  <c r="N30"/>
  <c r="N25"/>
  <c r="N23"/>
  <c r="N21"/>
  <c r="L53"/>
  <c r="M56"/>
  <c r="O56"/>
  <c r="M54"/>
  <c r="O54"/>
  <c r="K55"/>
  <c r="M55"/>
  <c r="E59"/>
  <c r="G59"/>
  <c r="I59" s="1"/>
  <c r="K59" s="1"/>
  <c r="M59" s="1"/>
  <c r="O59" s="1"/>
  <c r="L83"/>
  <c r="M109"/>
  <c r="O109" s="1"/>
  <c r="M108"/>
  <c r="M105"/>
  <c r="O105" s="1"/>
  <c r="M101"/>
  <c r="O101" s="1"/>
  <c r="M70"/>
  <c r="O70" s="1"/>
  <c r="M69"/>
  <c r="O69" s="1"/>
  <c r="M64"/>
  <c r="N64" s="1"/>
  <c r="M63"/>
  <c r="O63"/>
  <c r="L49"/>
  <c r="M51"/>
  <c r="N51" s="1"/>
  <c r="N49" s="1"/>
  <c r="C53"/>
  <c r="D53"/>
  <c r="D48" s="1"/>
  <c r="F53"/>
  <c r="J53"/>
  <c r="L117"/>
  <c r="M116"/>
  <c r="L116"/>
  <c r="L112"/>
  <c r="L110"/>
  <c r="L100"/>
  <c r="L43"/>
  <c r="L41"/>
  <c r="L39"/>
  <c r="L33"/>
  <c r="L30"/>
  <c r="L25"/>
  <c r="L23"/>
  <c r="L21"/>
  <c r="J44"/>
  <c r="J43"/>
  <c r="K115"/>
  <c r="M115"/>
  <c r="K104"/>
  <c r="M104"/>
  <c r="O104" s="1"/>
  <c r="K61"/>
  <c r="M61" s="1"/>
  <c r="O61" s="1"/>
  <c r="F100"/>
  <c r="H116"/>
  <c r="H114"/>
  <c r="H113"/>
  <c r="H112"/>
  <c r="H100"/>
  <c r="H67"/>
  <c r="I67" s="1"/>
  <c r="K67" s="1"/>
  <c r="M67" s="1"/>
  <c r="H83"/>
  <c r="H110"/>
  <c r="H49"/>
  <c r="H43"/>
  <c r="H41"/>
  <c r="H39"/>
  <c r="H33"/>
  <c r="H30"/>
  <c r="H25"/>
  <c r="H23"/>
  <c r="H21"/>
  <c r="H20"/>
  <c r="E27"/>
  <c r="G27"/>
  <c r="I27" s="1"/>
  <c r="K27" s="1"/>
  <c r="M27" s="1"/>
  <c r="O27" s="1"/>
  <c r="O25" s="1"/>
  <c r="E26"/>
  <c r="G26"/>
  <c r="D49"/>
  <c r="E97"/>
  <c r="G97" s="1"/>
  <c r="I97" s="1"/>
  <c r="K97" s="1"/>
  <c r="M97" s="1"/>
  <c r="O97" s="1"/>
  <c r="E96"/>
  <c r="G96" s="1"/>
  <c r="I96" s="1"/>
  <c r="K96" s="1"/>
  <c r="M96" s="1"/>
  <c r="O96" s="1"/>
  <c r="C49"/>
  <c r="E28"/>
  <c r="G28"/>
  <c r="I28" s="1"/>
  <c r="K28" s="1"/>
  <c r="M28" s="1"/>
  <c r="O28" s="1"/>
  <c r="J83"/>
  <c r="F83"/>
  <c r="D83"/>
  <c r="C83"/>
  <c r="C48" s="1"/>
  <c r="J100"/>
  <c r="D100"/>
  <c r="E100" s="1"/>
  <c r="G100" s="1"/>
  <c r="I100" s="1"/>
  <c r="K100" s="1"/>
  <c r="C100"/>
  <c r="E111"/>
  <c r="G111" s="1"/>
  <c r="G110" s="1"/>
  <c r="K116"/>
  <c r="J21"/>
  <c r="J23"/>
  <c r="J25"/>
  <c r="J30"/>
  <c r="J33"/>
  <c r="J39"/>
  <c r="J41"/>
  <c r="J49"/>
  <c r="J110"/>
  <c r="J112"/>
  <c r="J117"/>
  <c r="J116"/>
  <c r="E107"/>
  <c r="G107"/>
  <c r="I107" s="1"/>
  <c r="K107" s="1"/>
  <c r="M107" s="1"/>
  <c r="O107" s="1"/>
  <c r="I81"/>
  <c r="K81"/>
  <c r="M81" s="1"/>
  <c r="O81" s="1"/>
  <c r="I78"/>
  <c r="K78"/>
  <c r="M78" s="1"/>
  <c r="O78" s="1"/>
  <c r="I68"/>
  <c r="K68"/>
  <c r="M68" s="1"/>
  <c r="O68" s="1"/>
  <c r="I62"/>
  <c r="K62"/>
  <c r="M62" s="1"/>
  <c r="O62" s="1"/>
  <c r="F49"/>
  <c r="D117"/>
  <c r="D116" s="1"/>
  <c r="I116"/>
  <c r="C116"/>
  <c r="D115"/>
  <c r="E115" s="1"/>
  <c r="G115" s="1"/>
  <c r="G114" s="1"/>
  <c r="I114"/>
  <c r="C114"/>
  <c r="E113"/>
  <c r="E112" s="1"/>
  <c r="F112"/>
  <c r="D112"/>
  <c r="C112"/>
  <c r="F110"/>
  <c r="D110"/>
  <c r="C110"/>
  <c r="E106"/>
  <c r="G106" s="1"/>
  <c r="I106" s="1"/>
  <c r="K106" s="1"/>
  <c r="M106" s="1"/>
  <c r="O106" s="1"/>
  <c r="E103"/>
  <c r="G103" s="1"/>
  <c r="I103" s="1"/>
  <c r="K103" s="1"/>
  <c r="M103" s="1"/>
  <c r="O103" s="1"/>
  <c r="E102"/>
  <c r="G102" s="1"/>
  <c r="I102" s="1"/>
  <c r="K102" s="1"/>
  <c r="M102" s="1"/>
  <c r="E99"/>
  <c r="G99" s="1"/>
  <c r="I99" s="1"/>
  <c r="K99" s="1"/>
  <c r="M99" s="1"/>
  <c r="O99" s="1"/>
  <c r="E98"/>
  <c r="G98" s="1"/>
  <c r="I98" s="1"/>
  <c r="K98" s="1"/>
  <c r="M98" s="1"/>
  <c r="O98" s="1"/>
  <c r="E95"/>
  <c r="G95" s="1"/>
  <c r="I95" s="1"/>
  <c r="K95" s="1"/>
  <c r="M95" s="1"/>
  <c r="O95" s="1"/>
  <c r="E94"/>
  <c r="G94" s="1"/>
  <c r="I94" s="1"/>
  <c r="K94" s="1"/>
  <c r="M94" s="1"/>
  <c r="O94" s="1"/>
  <c r="E93"/>
  <c r="G93" s="1"/>
  <c r="I93" s="1"/>
  <c r="K93" s="1"/>
  <c r="M93" s="1"/>
  <c r="O93" s="1"/>
  <c r="E92"/>
  <c r="G92" s="1"/>
  <c r="I92" s="1"/>
  <c r="K92" s="1"/>
  <c r="M92" s="1"/>
  <c r="O92" s="1"/>
  <c r="E91"/>
  <c r="G91" s="1"/>
  <c r="I91" s="1"/>
  <c r="K91" s="1"/>
  <c r="M91" s="1"/>
  <c r="O91" s="1"/>
  <c r="E90"/>
  <c r="G90" s="1"/>
  <c r="I90" s="1"/>
  <c r="K90" s="1"/>
  <c r="M90" s="1"/>
  <c r="O90" s="1"/>
  <c r="E89"/>
  <c r="G89" s="1"/>
  <c r="I89" s="1"/>
  <c r="K89" s="1"/>
  <c r="M89" s="1"/>
  <c r="O89" s="1"/>
  <c r="E88"/>
  <c r="G88" s="1"/>
  <c r="I88" s="1"/>
  <c r="K88" s="1"/>
  <c r="M88" s="1"/>
  <c r="O88" s="1"/>
  <c r="E87"/>
  <c r="G87" s="1"/>
  <c r="I87" s="1"/>
  <c r="K87" s="1"/>
  <c r="M87" s="1"/>
  <c r="O87" s="1"/>
  <c r="E86"/>
  <c r="G86" s="1"/>
  <c r="I86" s="1"/>
  <c r="K86" s="1"/>
  <c r="M86" s="1"/>
  <c r="O86" s="1"/>
  <c r="E85"/>
  <c r="G85" s="1"/>
  <c r="I85" s="1"/>
  <c r="K85" s="1"/>
  <c r="M85" s="1"/>
  <c r="O85" s="1"/>
  <c r="E84"/>
  <c r="G84" s="1"/>
  <c r="I84" s="1"/>
  <c r="K84" s="1"/>
  <c r="M84" s="1"/>
  <c r="G82"/>
  <c r="I82"/>
  <c r="K82" s="1"/>
  <c r="M82" s="1"/>
  <c r="O82" s="1"/>
  <c r="G80"/>
  <c r="I80" s="1"/>
  <c r="K80" s="1"/>
  <c r="M80" s="1"/>
  <c r="O80" s="1"/>
  <c r="G79"/>
  <c r="I79"/>
  <c r="K79" s="1"/>
  <c r="M79" s="1"/>
  <c r="O79" s="1"/>
  <c r="E78"/>
  <c r="E77"/>
  <c r="G77"/>
  <c r="I77" s="1"/>
  <c r="K77" s="1"/>
  <c r="M77" s="1"/>
  <c r="O77" s="1"/>
  <c r="E76"/>
  <c r="G76"/>
  <c r="I76" s="1"/>
  <c r="K76" s="1"/>
  <c r="M76" s="1"/>
  <c r="O76" s="1"/>
  <c r="E75"/>
  <c r="G75"/>
  <c r="I75" s="1"/>
  <c r="K75" s="1"/>
  <c r="M75" s="1"/>
  <c r="O75" s="1"/>
  <c r="E74"/>
  <c r="G74"/>
  <c r="I74" s="1"/>
  <c r="K74" s="1"/>
  <c r="M74" s="1"/>
  <c r="O74" s="1"/>
  <c r="E73"/>
  <c r="G73"/>
  <c r="I73" s="1"/>
  <c r="K73" s="1"/>
  <c r="M73" s="1"/>
  <c r="O73" s="1"/>
  <c r="E72"/>
  <c r="G72"/>
  <c r="E71"/>
  <c r="G71"/>
  <c r="I71" s="1"/>
  <c r="K71" s="1"/>
  <c r="M71" s="1"/>
  <c r="O71" s="1"/>
  <c r="E66"/>
  <c r="G66"/>
  <c r="I66" s="1"/>
  <c r="K66" s="1"/>
  <c r="M66" s="1"/>
  <c r="O66" s="1"/>
  <c r="E50"/>
  <c r="E49" s="1"/>
  <c r="E46"/>
  <c r="G46" s="1"/>
  <c r="I46" s="1"/>
  <c r="K46" s="1"/>
  <c r="M46" s="1"/>
  <c r="O46" s="1"/>
  <c r="E45"/>
  <c r="G45" s="1"/>
  <c r="I45" s="1"/>
  <c r="K45" s="1"/>
  <c r="M45" s="1"/>
  <c r="O45" s="1"/>
  <c r="E44"/>
  <c r="G44" s="1"/>
  <c r="I44" s="1"/>
  <c r="I43" s="1"/>
  <c r="F43"/>
  <c r="D43"/>
  <c r="C43"/>
  <c r="E42"/>
  <c r="G42"/>
  <c r="G41" s="1"/>
  <c r="F41"/>
  <c r="D41"/>
  <c r="C41"/>
  <c r="E40"/>
  <c r="G40"/>
  <c r="G39" s="1"/>
  <c r="F39"/>
  <c r="D39"/>
  <c r="C39"/>
  <c r="C20"/>
  <c r="C118" s="1"/>
  <c r="E38"/>
  <c r="G38"/>
  <c r="I38" s="1"/>
  <c r="K38" s="1"/>
  <c r="M38" s="1"/>
  <c r="O38" s="1"/>
  <c r="E37"/>
  <c r="G37"/>
  <c r="I37" s="1"/>
  <c r="K37" s="1"/>
  <c r="M37" s="1"/>
  <c r="O37" s="1"/>
  <c r="E36"/>
  <c r="G36"/>
  <c r="I36" s="1"/>
  <c r="K36" s="1"/>
  <c r="M36" s="1"/>
  <c r="O36" s="1"/>
  <c r="E35"/>
  <c r="G35"/>
  <c r="E34"/>
  <c r="G34"/>
  <c r="I34" s="1"/>
  <c r="K34" s="1"/>
  <c r="M34" s="1"/>
  <c r="F33"/>
  <c r="D33"/>
  <c r="E32"/>
  <c r="G32" s="1"/>
  <c r="E31"/>
  <c r="E30" s="1"/>
  <c r="F30"/>
  <c r="F20" s="1"/>
  <c r="F118" s="1"/>
  <c r="D30"/>
  <c r="G29"/>
  <c r="I29" s="1"/>
  <c r="K29" s="1"/>
  <c r="M29" s="1"/>
  <c r="O29" s="1"/>
  <c r="F25"/>
  <c r="D25"/>
  <c r="E24"/>
  <c r="G24"/>
  <c r="I24" s="1"/>
  <c r="F23"/>
  <c r="D23"/>
  <c r="D20" s="1"/>
  <c r="E22"/>
  <c r="E21"/>
  <c r="F21"/>
  <c r="D21"/>
  <c r="F114"/>
  <c r="F116"/>
  <c r="G22"/>
  <c r="G21" s="1"/>
  <c r="E117"/>
  <c r="G117" s="1"/>
  <c r="G116" s="1"/>
  <c r="I22"/>
  <c r="I21" s="1"/>
  <c r="I42"/>
  <c r="I41" s="1"/>
  <c r="E41"/>
  <c r="I40"/>
  <c r="K40" s="1"/>
  <c r="H72"/>
  <c r="F47"/>
  <c r="K22"/>
  <c r="K21" s="1"/>
  <c r="E39"/>
  <c r="G113"/>
  <c r="I113" s="1"/>
  <c r="D114"/>
  <c r="J20"/>
  <c r="F48"/>
  <c r="L20"/>
  <c r="G23"/>
  <c r="I39"/>
  <c r="E23"/>
  <c r="K114"/>
  <c r="C47"/>
  <c r="G112"/>
  <c r="E53"/>
  <c r="G53"/>
  <c r="L47"/>
  <c r="E25"/>
  <c r="L118"/>
  <c r="E83"/>
  <c r="G83" s="1"/>
  <c r="I83" s="1"/>
  <c r="K83" s="1"/>
  <c r="J47"/>
  <c r="J118" s="1"/>
  <c r="J48"/>
  <c r="D47"/>
  <c r="I32"/>
  <c r="O55"/>
  <c r="G25"/>
  <c r="I26"/>
  <c r="O84"/>
  <c r="I35"/>
  <c r="K35" s="1"/>
  <c r="M35" s="1"/>
  <c r="O35" s="1"/>
  <c r="G33"/>
  <c r="G43"/>
  <c r="M114"/>
  <c r="O115"/>
  <c r="O114" s="1"/>
  <c r="L48"/>
  <c r="E116"/>
  <c r="O51"/>
  <c r="I72"/>
  <c r="K72" s="1"/>
  <c r="M72" s="1"/>
  <c r="E33"/>
  <c r="N20"/>
  <c r="K44"/>
  <c r="M44" s="1"/>
  <c r="O44" s="1"/>
  <c r="K26"/>
  <c r="K32"/>
  <c r="M32" s="1"/>
  <c r="O32" s="1"/>
  <c r="O34"/>
  <c r="M26"/>
  <c r="O26" s="1"/>
  <c r="O43"/>
  <c r="G58" i="8"/>
  <c r="E53"/>
  <c r="C53"/>
  <c r="N72" i="7" l="1"/>
  <c r="O72"/>
  <c r="M53"/>
  <c r="M33"/>
  <c r="M100"/>
  <c r="O102"/>
  <c r="O100" s="1"/>
  <c r="P100" s="1"/>
  <c r="O116" i="8"/>
  <c r="O115" s="1"/>
  <c r="M115"/>
  <c r="M40" i="7"/>
  <c r="K39"/>
  <c r="O67"/>
  <c r="N67"/>
  <c r="N72" i="8"/>
  <c r="O72" s="1"/>
  <c r="K45"/>
  <c r="I44"/>
  <c r="K50"/>
  <c r="I48"/>
  <c r="O60"/>
  <c r="O107"/>
  <c r="M105"/>
  <c r="I33" i="7"/>
  <c r="C123" i="8"/>
  <c r="K115"/>
  <c r="G115"/>
  <c r="K43" i="7"/>
  <c r="O83"/>
  <c r="P83" s="1"/>
  <c r="E114"/>
  <c r="M83"/>
  <c r="N53"/>
  <c r="N47" s="1"/>
  <c r="N118" s="1"/>
  <c r="G46" i="8"/>
  <c r="I47"/>
  <c r="I112" i="7"/>
  <c r="K113"/>
  <c r="K24"/>
  <c r="I23"/>
  <c r="O49" i="8"/>
  <c r="K54"/>
  <c r="M55"/>
  <c r="K39"/>
  <c r="L53"/>
  <c r="L52"/>
  <c r="L123" s="1"/>
  <c r="M25" i="7"/>
  <c r="I25"/>
  <c r="I111"/>
  <c r="D118"/>
  <c r="E120" s="1"/>
  <c r="O108"/>
  <c r="I115" i="8"/>
  <c r="M43" i="7"/>
  <c r="K33"/>
  <c r="K25"/>
  <c r="J25" i="8"/>
  <c r="J123" s="1"/>
  <c r="I27"/>
  <c r="G26"/>
  <c r="I31"/>
  <c r="G30"/>
  <c r="I36"/>
  <c r="G35"/>
  <c r="G38"/>
  <c r="I41"/>
  <c r="K41" s="1"/>
  <c r="M41" s="1"/>
  <c r="O41" s="1"/>
  <c r="H77"/>
  <c r="H58" s="1"/>
  <c r="I77"/>
  <c r="K77" s="1"/>
  <c r="M77" s="1"/>
  <c r="M58" s="1"/>
  <c r="O89"/>
  <c r="O88" s="1"/>
  <c r="P88" s="1"/>
  <c r="M88"/>
  <c r="G122"/>
  <c r="G121" s="1"/>
  <c r="E121"/>
  <c r="E52" s="1"/>
  <c r="E123" s="1"/>
  <c r="G125" s="1"/>
  <c r="I117"/>
  <c r="K118"/>
  <c r="O33" i="7"/>
  <c r="K42"/>
  <c r="E43"/>
  <c r="E20" s="1"/>
  <c r="M22"/>
  <c r="H53"/>
  <c r="G31"/>
  <c r="E110"/>
  <c r="E48" s="1"/>
  <c r="O64"/>
  <c r="N54" i="8"/>
  <c r="I54"/>
  <c r="N25"/>
  <c r="N108" i="7"/>
  <c r="N100" s="1"/>
  <c r="G50"/>
  <c r="M119" i="8"/>
  <c r="D52"/>
  <c r="D123" s="1"/>
  <c r="O113"/>
  <c r="M54" l="1"/>
  <c r="O55"/>
  <c r="O54" s="1"/>
  <c r="P65" i="7"/>
  <c r="O53"/>
  <c r="P53" s="1"/>
  <c r="M21"/>
  <c r="O22"/>
  <c r="O21" s="1"/>
  <c r="K117" i="8"/>
  <c r="M118"/>
  <c r="H53"/>
  <c r="H123"/>
  <c r="I35"/>
  <c r="K36"/>
  <c r="K27"/>
  <c r="I26"/>
  <c r="M39"/>
  <c r="K38"/>
  <c r="E47" i="7"/>
  <c r="E118" s="1"/>
  <c r="G120" s="1"/>
  <c r="H52" i="8"/>
  <c r="I58"/>
  <c r="K58" s="1"/>
  <c r="I31" i="7"/>
  <c r="G30"/>
  <c r="G20" s="1"/>
  <c r="M42"/>
  <c r="K41"/>
  <c r="G49"/>
  <c r="I50"/>
  <c r="I53"/>
  <c r="K53" s="1"/>
  <c r="H48"/>
  <c r="H47"/>
  <c r="H118"/>
  <c r="N77" i="8"/>
  <c r="N58" s="1"/>
  <c r="N52" s="1"/>
  <c r="N123" s="1"/>
  <c r="O77"/>
  <c r="O58" s="1"/>
  <c r="P58" s="1"/>
  <c r="I46"/>
  <c r="K47"/>
  <c r="K48"/>
  <c r="M50"/>
  <c r="M39" i="7"/>
  <c r="O40"/>
  <c r="O39" s="1"/>
  <c r="G25" i="8"/>
  <c r="I38"/>
  <c r="N48" i="7"/>
  <c r="O105" i="8"/>
  <c r="P105" s="1"/>
  <c r="I30"/>
  <c r="K31"/>
  <c r="K111" i="7"/>
  <c r="I110"/>
  <c r="K52" i="8"/>
  <c r="K53"/>
  <c r="K23" i="7"/>
  <c r="M24"/>
  <c r="G52" i="8"/>
  <c r="G53"/>
  <c r="I53"/>
  <c r="I52"/>
  <c r="M113" i="7"/>
  <c r="K112"/>
  <c r="K44" i="8"/>
  <c r="M45"/>
  <c r="E125"/>
  <c r="M41" i="7" l="1"/>
  <c r="O42"/>
  <c r="O41" s="1"/>
  <c r="O52" i="8"/>
  <c r="P52" s="1"/>
  <c r="O53"/>
  <c r="M44"/>
  <c r="O45"/>
  <c r="O44" s="1"/>
  <c r="O24" i="7"/>
  <c r="O23" s="1"/>
  <c r="M23"/>
  <c r="O50" i="8"/>
  <c r="O48" s="1"/>
  <c r="M48"/>
  <c r="M38"/>
  <c r="O39"/>
  <c r="O38" s="1"/>
  <c r="N53"/>
  <c r="I25"/>
  <c r="I123" s="1"/>
  <c r="G123"/>
  <c r="M112" i="7"/>
  <c r="O113"/>
  <c r="O112" s="1"/>
  <c r="G47"/>
  <c r="G118" s="1"/>
  <c r="G48"/>
  <c r="K31"/>
  <c r="I30"/>
  <c r="I20" s="1"/>
  <c r="M36" i="8"/>
  <c r="K35"/>
  <c r="O118"/>
  <c r="O117" s="1"/>
  <c r="M117"/>
  <c r="I49" i="7"/>
  <c r="K50"/>
  <c r="M27" i="8"/>
  <c r="K26"/>
  <c r="K25" s="1"/>
  <c r="K123" s="1"/>
  <c r="M52"/>
  <c r="M53"/>
  <c r="M31"/>
  <c r="K30"/>
  <c r="K46"/>
  <c r="M47"/>
  <c r="M111" i="7"/>
  <c r="K110"/>
  <c r="I47" l="1"/>
  <c r="I118" s="1"/>
  <c r="I48"/>
  <c r="K49"/>
  <c r="M50"/>
  <c r="M26" i="8"/>
  <c r="O27"/>
  <c r="O26" s="1"/>
  <c r="M31" i="7"/>
  <c r="K30"/>
  <c r="K20" s="1"/>
  <c r="M46" i="8"/>
  <c r="O47"/>
  <c r="O46" s="1"/>
  <c r="O111" i="7"/>
  <c r="O110" s="1"/>
  <c r="M110"/>
  <c r="O31" i="8"/>
  <c r="O30" s="1"/>
  <c r="M30"/>
  <c r="O36"/>
  <c r="O35" s="1"/>
  <c r="M35"/>
  <c r="M30" i="7" l="1"/>
  <c r="M20" s="1"/>
  <c r="O31"/>
  <c r="O30" s="1"/>
  <c r="O20" s="1"/>
  <c r="K47"/>
  <c r="K118" s="1"/>
  <c r="K48"/>
  <c r="O50"/>
  <c r="O49" s="1"/>
  <c r="M49"/>
  <c r="M25" i="8"/>
  <c r="M123" s="1"/>
  <c r="O25"/>
  <c r="O123" l="1"/>
  <c r="P25"/>
  <c r="O48" i="7"/>
  <c r="O47"/>
  <c r="P47" s="1"/>
  <c r="M48"/>
  <c r="M47"/>
  <c r="M118" s="1"/>
  <c r="O118"/>
</calcChain>
</file>

<file path=xl/sharedStrings.xml><?xml version="1.0" encoding="utf-8"?>
<sst xmlns="http://schemas.openxmlformats.org/spreadsheetml/2006/main" count="447" uniqueCount="185">
  <si>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</si>
  <si>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</si>
  <si>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</si>
  <si>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</si>
  <si>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</si>
  <si>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</si>
  <si>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</si>
  <si>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</si>
  <si>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</si>
  <si>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</si>
  <si>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</si>
  <si>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</si>
  <si>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</si>
  <si>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</si>
  <si>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</si>
  <si>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</si>
  <si>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</si>
  <si>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</si>
  <si>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</si>
  <si>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</si>
  <si>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</si>
  <si>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</si>
  <si>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</si>
  <si>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</si>
  <si>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</si>
  <si>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</si>
  <si>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</si>
  <si>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</si>
  <si>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</si>
  <si>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</si>
  <si>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</si>
  <si>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</si>
  <si>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</si>
  <si>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</si>
  <si>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</si>
  <si>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</si>
  <si>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</si>
  <si>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</si>
  <si>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</si>
  <si>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</si>
  <si>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</si>
  <si>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</si>
  <si>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системыы Российской Федерации</t>
  </si>
  <si>
    <t>2 02 00000 00 000 0000</t>
  </si>
  <si>
    <t>Дотации  бюджетам субъектов  Россйской Федерации и муниципальных образований</t>
  </si>
  <si>
    <t>2 02 01000 00 0000 151</t>
  </si>
  <si>
    <t>Дотаций бюджетам муниципальных образований Архангельской области и Ненецкого автономного округа на выравнивание бюджетной обеспеченности муниципальных районов (городских округов)</t>
  </si>
  <si>
    <t>2 02 01001 05 0000 151</t>
  </si>
  <si>
    <t>Субсидии от других бюджетов бюджетной системы Российской Федерации</t>
  </si>
  <si>
    <t>2 02 02000 00 0000 151</t>
  </si>
  <si>
    <t>2 02 02077 05 0000 151</t>
  </si>
  <si>
    <t>2 02 02999 05 0000 151</t>
  </si>
  <si>
    <t>Субвенции бюджетам субъектов Российской Федерации и муниципальных образований</t>
  </si>
  <si>
    <t>2 02 03000 00 0000 151</t>
  </si>
  <si>
    <t>2 02 03015 05 0000 151</t>
  </si>
  <si>
    <t>2 02 03024 05 0000 151</t>
  </si>
  <si>
    <t>2 02 03026 05 0000 151</t>
  </si>
  <si>
    <t>2 02 03029 05 0000 151</t>
  </si>
  <si>
    <t>Субвенций бюджетам муниципальных образований Архангельской области и Ненецкого автономного округа на реализацию основных общеобразовательных программ на 2013 год</t>
  </si>
  <si>
    <t>2 02 03999 05 0000 151</t>
  </si>
  <si>
    <t>Иные межбюджетные трансферты</t>
  </si>
  <si>
    <t>2 02 04000 00 0000 151</t>
  </si>
  <si>
    <t>2 02 04025 05 0000 151</t>
  </si>
  <si>
    <t>Прочие безвозмездные поступления от других бюджетов бюджетнойсистемы</t>
  </si>
  <si>
    <t>2 02 09000 00 0000 151</t>
  </si>
  <si>
    <t>2 02 09024 05 0000 151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</si>
  <si>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2013 год</t>
  </si>
  <si>
    <t xml:space="preserve">Приложение № 5     </t>
  </si>
  <si>
    <t>к решению сессии пятого созыва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</si>
  <si>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</si>
  <si>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</si>
  <si>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</si>
  <si>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</si>
  <si>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Субсидии на 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</si>
  <si>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Субсидии на мероприятия по проведению оздоровительной кампании детей за счет средств областного бюджета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</si>
  <si>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</si>
  <si>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</si>
  <si>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</si>
  <si>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осуществление первичного воинского учета на территориях, где отсутствуют военные комиссариаты</t>
  </si>
  <si>
    <t>Субвенция бюджету мун. района для осущ. гос. полномочий по расчету и предоставлению дотаций из областного фонда финансовой подддержки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</si>
  <si>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</si>
  <si>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</si>
  <si>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</si>
  <si>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</si>
  <si>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</si>
  <si>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</si>
  <si>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</si>
  <si>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</si>
  <si>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</si>
  <si>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компенсацию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</si>
  <si>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Утверждено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</si>
  <si>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</si>
  <si>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</si>
  <si>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</si>
  <si>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2 07 05000 05 0000 180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</si>
  <si>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</si>
  <si>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</si>
  <si>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</si>
  <si>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2 18 05000 05 0000 151</t>
  </si>
  <si>
    <t>Возврат остатков,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</si>
  <si>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</si>
  <si>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</si>
  <si>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2 19 05000 05 0000 151</t>
  </si>
  <si>
    <t>Доходы бюджета - Всего</t>
  </si>
  <si>
    <t>2 02 02216 05 0000 151</t>
  </si>
  <si>
    <t>Субсидии на софинансирование расходов по созданию условий для обеспечения поселений услугами торговли</t>
  </si>
  <si>
    <t>Субвенции бюджетам муниципальных образований на осуществление государственных полномочий по присваению спортивных разрядов, подпрограмма "Спорт Беломорья"</t>
  </si>
  <si>
    <t>2 02 03119 05 0000 151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</si>
  <si>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</si>
  <si>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</si>
  <si>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</si>
  <si>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</si>
  <si>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</si>
  <si>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</si>
  <si>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</si>
  <si>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</si>
  <si>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</si>
  <si>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</si>
  <si>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2 02 01003 05 0000 151</t>
  </si>
  <si>
    <t>Государственная программа Архангельской области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годы)»</t>
  </si>
  <si>
    <t>Собрания депутатов №172 от 19 декабря 2014г.</t>
  </si>
  <si>
    <t>Прогнозируемое поступление доходов бюджета МО "Устьянский муниципальный район" в 2015 году.</t>
  </si>
  <si>
    <t>2 02  04014 05 0000 151</t>
  </si>
  <si>
    <t xml:space="preserve">Средства, передаваемые бюджетам муниципальных районов из бюджетов поселений КРС по соглашениями </t>
  </si>
  <si>
    <t>2 02 04014 05 0000 151</t>
  </si>
  <si>
    <t>2 02 04999 05 0000 151</t>
  </si>
  <si>
    <t>Субвенции на возмещение части процентной ставки по долгосрочным, среднесрочным и краткосрочным кредитам, взятым гражданами, ведущими личное подсобное хозяйство</t>
  </si>
  <si>
    <t>Субсидии бюджетам МО на обеспечение мероприятий по переселению граждан из аварийного жилья с учетом необходимости развития малоэтажного жилищного строительства за счет средств Фонда содействия реформирования ЖКХ</t>
  </si>
  <si>
    <t>Субсидия для возмещения расходов по предоставлению мер социальной поддержки пед. работников проживающих в сельской местности</t>
  </si>
  <si>
    <t>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</si>
  <si>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r>
      <t>2 02 02088 05 000</t>
    </r>
    <r>
      <rPr>
        <b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151</t>
    </r>
  </si>
  <si>
    <t>Налог, взимаемый в связи с применением патентной системы налогообложения, зачисляемый в бюджеты муниципальных районов</t>
  </si>
  <si>
    <t>1 05 04020 02 0000 110</t>
  </si>
  <si>
    <t xml:space="preserve">Субсидии на реализацию ГП АО "Обеспечение доступным и комфортным жильем и объектами инженерной инфраструктуры населения Архангельской области" </t>
  </si>
  <si>
    <t>Субсидии на обеспечение питанием обучающихся по программам начального, общего, основного образования в мунициапльных общеобразовательных организациях, проживающих в интернатах</t>
  </si>
  <si>
    <t>Средства, передаваемые бюджетам муниципальных районов из бюджетов поселений ГО и ЧС  по соглашениями</t>
  </si>
  <si>
    <t>Субсидии на реализацию ГП АО "Культура Русского Севера (2013-2020г.)" "Созвездие Северных фестивалей"</t>
  </si>
  <si>
    <t>Субсидии на реализацию ГП АО "Патриотическое воспитание,развитие физкультуры и спорта в АО…" ПП №2 "Молодежь Арх.области (2014-2020г.)" Реализация муниц.программ по работе с молодежью</t>
  </si>
  <si>
    <t>2 02 0207705 0000 151</t>
  </si>
  <si>
    <t>Субсидия на реализацию ГП Арх.обл. «Обеспечение качественным, доступным жильем и объектами инженерной инфраструктуры населения Архангельской области (2014 – 2020 годы)» (Жилье многодетным семьям мкр.Сосенки-4)</t>
  </si>
  <si>
    <t>2 02 02089 05 0004 151</t>
  </si>
  <si>
    <t>Субсидии на модернизацию и капитальный ремонт объектов ТЭК и ЖКХ</t>
  </si>
  <si>
    <t>2 02 02150 05 0000 151</t>
  </si>
  <si>
    <t>Субсидии бюджетам мМО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</si>
  <si>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на реализацию ГП АО "Патриотическое воспитание,развитие физкультуры и спорта в АО…" ПП №1 "Спорт Беломорья (2014-2020г.) (Сертификация спортивных объектов)</t>
  </si>
  <si>
    <t>Собрания депутатов №214 от 10 апреля 2015 года</t>
  </si>
  <si>
    <t>Собрания депутатов №195 от 27 февраля 2015г.</t>
  </si>
  <si>
    <t>Приложение №2</t>
  </si>
  <si>
    <t>Приложение №1</t>
  </si>
  <si>
    <t>Предлагаемые поправки по уведомлениям
февраль</t>
  </si>
  <si>
    <t>Предлагаемые поправки по уведомлениям
апрель</t>
  </si>
  <si>
    <t>Предлагаемые поправки по уведомлениям
май</t>
  </si>
  <si>
    <t>Предлагаемые поправки по уведомлениям
июнь</t>
  </si>
  <si>
    <t>Субсидии бюджетам муниципальных районов на реализацию программ поддержки социально ориентированных некоммерческих организаций</t>
  </si>
  <si>
    <t>2 02 02019 05 0000 151</t>
  </si>
  <si>
    <t>Субсидия на софинансирование кап.вложений в объекты муниципальой собственности</t>
  </si>
  <si>
    <t>Межбюджетные трансферты, передаваемые бюджетам МР на комплектование книжных фондов библиотек МО</t>
  </si>
  <si>
    <t xml:space="preserve">Дотация на поддержку мер по обеспечению сбалансированности бюджетов </t>
  </si>
  <si>
    <t>2 02 02051 05 0000 151</t>
  </si>
  <si>
    <r>
      <t>Субсидии бюджету МО на реализацию мероприятий ФЦП "Устойчивое развитие сельских территорий"</t>
    </r>
    <r>
      <rPr>
        <b/>
        <sz val="10"/>
        <rFont val="Times New Roman"/>
        <family val="1"/>
        <charset val="204"/>
      </rPr>
      <t>о</t>
    </r>
    <r>
      <rPr>
        <sz val="10"/>
        <rFont val="Times New Roman"/>
        <family val="1"/>
        <charset val="204"/>
      </rPr>
      <t>беспечение жильем граждан, прожив.в сельской местности. Улучшение жилищных условий.  (ФБ)</t>
    </r>
  </si>
  <si>
    <t>2 02 02085 05 0000 151</t>
  </si>
  <si>
    <t>Субсидия на создание в общеобразовательных организациях, расположенных в сельской местности, условий для занятия физкультурой и спортом</t>
  </si>
  <si>
    <t>2 02 02215 05 0000 151</t>
  </si>
  <si>
    <t>Субсидия на капитальный ремонт общеобразовательных организаций</t>
  </si>
  <si>
    <t>2 02 04041 05 0000 151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</si>
  <si>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</si>
  <si>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передав. бюджету мун.районов на осуществл. части полномочий по решению вопр.местн. значения для обеспечения зем. участков,предост. многодет. семьям для ИЖС,по соглашениям</t>
  </si>
  <si>
    <t>Субсидии из резервного фонда Правительства Архангельской области</t>
  </si>
  <si>
    <t>Межбюджетные трансферты бюджетам МО АО на финансовое обеспечение дорожной деятельности</t>
  </si>
  <si>
    <r>
      <t xml:space="preserve">Субсидии на реализацию ГП Арх.обл. "Обеспечение качест. доступным жильем и объектами инфрастр. населения АО (2014-2020гг.)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Обеспечение жильем молодых семей"</t>
    </r>
  </si>
  <si>
    <t>2 02 02008 05 0000 151</t>
  </si>
  <si>
    <t xml:space="preserve">Субсидии бюджетам МО на обеспечение мероприятий по  ФЦП "Жилище" на 2011-2015гг. Подпрограмма "Обеспечение жильем молодых семей"  </t>
  </si>
  <si>
    <t>Предлагаемые поправки по уведомлениям
сентябрь</t>
  </si>
  <si>
    <t>Предлагаемые поправки по уведомлениям
октябрь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</si>
  <si>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</si>
  <si>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2 02 01009 05 0000 151</t>
  </si>
  <si>
    <t>Субсидии бюджету МО на реализацию мероприятий ФЦП "Устойчивое развитие сельских территорий"обеспечение жильем граждан, прожив.в с/местности. Улучшение жилищных условий</t>
  </si>
  <si>
    <t>Субсидии бюджету МО на реализацию мероприятий ФЦП "Устойчивое развитие сельских территорий"обеспечение жильем граждан,прожив.в с/местности. Обеспечение жильем молодых семей и молод.спец.</t>
  </si>
  <si>
    <t>Субсидии на реализацию ГП Арх.обл. "Обеспечение качественным доступным жильем и объектами инфрастр. населения АО (2014-2020гг.) Разработка генеральных планов и правил землепользования</t>
  </si>
  <si>
    <t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Улучшение жилищных условий.</t>
  </si>
  <si>
    <t>ГП Арх.обл."Устойчивое развитие сельских территорий АО (2014-2017гг)" Субсидия на осуществл. мероприятий  по обеспечению жильем граждан РФ,прожив.в се/местности. Обеспечение жильем молодых специалистов.</t>
  </si>
  <si>
    <t>Собрания депутатов №224  от 29 мая 2015 года</t>
  </si>
  <si>
    <t>Собрания депутатов №244  от 26 июня 2015 года</t>
  </si>
  <si>
    <t>Собрания депутатов №273 от 02 октября 2015 года</t>
  </si>
  <si>
    <t>Собрания депутатов № 278 от 27 ноября 2015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</si>
</sst>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_р_._-;\-* #,##0.0_р_._-;_-* &quot;-&quot;?_р_._-;_-@_-"/>
  </numFmts>
  <fonts count="3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8"/>
      <name val="Cambria"/>
      <family val="1"/>
      <charset val="204"/>
    </font>
    <font>
      <sz val="8"/>
      <name val="Arial Cyr"/>
      <charset val="204"/>
    </font>
    <font>
      <b/>
      <sz val="10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4" fillId="0" borderId="0"/>
    <xf numFmtId="0" fontId="28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168">
    <xf numFmtId="0" fontId="0" fillId="0" borderId="0" xfId="0"/>
    <xf numFmtId="0" fontId="21" fillId="0" borderId="0" xfId="38" applyFont="1"/>
    <xf numFmtId="0" fontId="20" fillId="0" borderId="0" xfId="38" applyFont="1"/>
    <xf numFmtId="0" fontId="20" fillId="0" borderId="10" xfId="38" applyFont="1" applyBorder="1" applyAlignment="1">
      <alignment horizontal="center" vertical="center"/>
    </xf>
    <xf numFmtId="0" fontId="20" fillId="0" borderId="10" xfId="38" applyFont="1" applyFill="1" applyBorder="1" applyAlignment="1">
      <alignment horizontal="center" vertical="center"/>
    </xf>
    <xf numFmtId="0" fontId="20" fillId="0" borderId="0" xfId="38" applyFont="1" applyAlignment="1"/>
    <xf numFmtId="0" fontId="23" fillId="0" borderId="0" xfId="38" applyFont="1" applyAlignment="1">
      <alignment horizontal="center" vertical="center"/>
    </xf>
    <xf numFmtId="0" fontId="20" fillId="0" borderId="10" xfId="38" applyNumberFormat="1" applyFont="1" applyBorder="1" applyAlignment="1">
      <alignment horizontal="justify"/>
    </xf>
    <xf numFmtId="49" fontId="20" fillId="0" borderId="10" xfId="0" applyNumberFormat="1" applyFont="1" applyFill="1" applyBorder="1" applyAlignment="1">
      <alignment vertical="center" wrapText="1"/>
    </xf>
    <xf numFmtId="0" fontId="21" fillId="0" borderId="0" xfId="38" applyFont="1" applyAlignment="1">
      <alignment wrapText="1"/>
    </xf>
    <xf numFmtId="0" fontId="20" fillId="0" borderId="10" xfId="38" applyFont="1" applyBorder="1" applyAlignment="1">
      <alignment wrapText="1"/>
    </xf>
    <xf numFmtId="0" fontId="20" fillId="0" borderId="0" xfId="38" applyFont="1" applyAlignment="1">
      <alignment vertical="center"/>
    </xf>
    <xf numFmtId="0" fontId="23" fillId="0" borderId="0" xfId="38" applyFont="1" applyAlignment="1">
      <alignment vertical="center"/>
    </xf>
    <xf numFmtId="0" fontId="20" fillId="0" borderId="10" xfId="38" applyNumberFormat="1" applyFont="1" applyBorder="1" applyAlignment="1">
      <alignment horizontal="justify" wrapText="1"/>
    </xf>
    <xf numFmtId="0" fontId="20" fillId="0" borderId="10" xfId="0" applyNumberFormat="1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4" fontId="20" fillId="0" borderId="10" xfId="38" applyNumberFormat="1" applyFont="1" applyFill="1" applyBorder="1" applyAlignment="1">
      <alignment horizontal="center" vertical="center" wrapText="1"/>
    </xf>
    <xf numFmtId="0" fontId="23" fillId="0" borderId="0" xfId="38" applyFont="1" applyAlignment="1"/>
    <xf numFmtId="0" fontId="20" fillId="0" borderId="10" xfId="38" applyFont="1" applyBorder="1" applyAlignment="1">
      <alignment horizontal="left" wrapText="1"/>
    </xf>
    <xf numFmtId="4" fontId="26" fillId="0" borderId="0" xfId="45" applyNumberFormat="1" applyFont="1" applyFill="1" applyAlignment="1">
      <alignment horizontal="right" wrapText="1"/>
    </xf>
    <xf numFmtId="4" fontId="27" fillId="0" borderId="10" xfId="45" applyNumberFormat="1" applyFont="1" applyFill="1" applyBorder="1" applyAlignment="1">
      <alignment horizontal="right" wrapText="1"/>
    </xf>
    <xf numFmtId="4" fontId="26" fillId="0" borderId="10" xfId="45" applyNumberFormat="1" applyFont="1" applyFill="1" applyBorder="1" applyAlignment="1">
      <alignment horizontal="right" wrapText="1"/>
    </xf>
    <xf numFmtId="0" fontId="24" fillId="0" borderId="10" xfId="38" applyFont="1" applyFill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4" fontId="26" fillId="24" borderId="10" xfId="45" applyNumberFormat="1" applyFont="1" applyFill="1" applyBorder="1" applyAlignment="1">
      <alignment horizontal="right" wrapText="1"/>
    </xf>
    <xf numFmtId="0" fontId="23" fillId="24" borderId="0" xfId="38" applyFont="1" applyFill="1" applyAlignment="1">
      <alignment horizontal="center" vertical="center"/>
    </xf>
    <xf numFmtId="0" fontId="20" fillId="24" borderId="0" xfId="38" applyFont="1" applyFill="1"/>
    <xf numFmtId="0" fontId="20" fillId="0" borderId="10" xfId="38" applyFont="1" applyFill="1" applyBorder="1" applyAlignment="1">
      <alignment horizontal="center"/>
    </xf>
    <xf numFmtId="0" fontId="23" fillId="0" borderId="10" xfId="38" applyFont="1" applyBorder="1" applyAlignment="1">
      <alignment horizontal="left" vertical="center" wrapText="1"/>
    </xf>
    <xf numFmtId="164" fontId="23" fillId="0" borderId="10" xfId="47" applyNumberFormat="1" applyFont="1" applyFill="1" applyBorder="1" applyAlignment="1">
      <alignment horizontal="center" vertical="center" wrapText="1"/>
    </xf>
    <xf numFmtId="43" fontId="23" fillId="0" borderId="10" xfId="47" applyFont="1" applyFill="1" applyBorder="1" applyAlignment="1">
      <alignment horizontal="center"/>
    </xf>
    <xf numFmtId="43" fontId="20" fillId="0" borderId="10" xfId="47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/>
    </xf>
    <xf numFmtId="43" fontId="21" fillId="0" borderId="10" xfId="47" applyFont="1" applyFill="1" applyBorder="1" applyAlignment="1">
      <alignment horizontal="center"/>
    </xf>
    <xf numFmtId="43" fontId="21" fillId="0" borderId="10" xfId="47" applyFont="1" applyFill="1" applyBorder="1" applyAlignment="1">
      <alignment horizontal="center" wrapText="1"/>
    </xf>
    <xf numFmtId="0" fontId="24" fillId="0" borderId="10" xfId="38" applyFont="1" applyBorder="1" applyAlignment="1">
      <alignment horizontal="center" wrapText="1"/>
    </xf>
    <xf numFmtId="43" fontId="23" fillId="0" borderId="10" xfId="47" applyFont="1" applyFill="1" applyBorder="1" applyAlignment="1">
      <alignment horizontal="center" vertical="center" wrapText="1"/>
    </xf>
    <xf numFmtId="43" fontId="20" fillId="0" borderId="10" xfId="47" applyFont="1" applyFill="1" applyBorder="1" applyAlignment="1">
      <alignment horizontal="center" wrapText="1"/>
    </xf>
    <xf numFmtId="0" fontId="23" fillId="0" borderId="10" xfId="38" applyFont="1" applyBorder="1" applyAlignment="1">
      <alignment horizontal="justify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38" applyFont="1" applyBorder="1" applyAlignment="1">
      <alignment horizontal="justify" vertical="center" wrapText="1"/>
    </xf>
    <xf numFmtId="1" fontId="24" fillId="0" borderId="10" xfId="39" applyNumberFormat="1" applyFont="1" applyFill="1" applyBorder="1" applyAlignment="1">
      <alignment horizontal="center" wrapText="1"/>
    </xf>
    <xf numFmtId="0" fontId="20" fillId="0" borderId="10" xfId="39" applyFont="1" applyBorder="1" applyAlignment="1">
      <alignment vertical="top" wrapText="1"/>
    </xf>
    <xf numFmtId="0" fontId="20" fillId="0" borderId="10" xfId="38" applyFont="1" applyBorder="1" applyAlignment="1">
      <alignment vertical="top" wrapText="1"/>
    </xf>
    <xf numFmtId="0" fontId="31" fillId="0" borderId="0" xfId="38" applyFont="1" applyBorder="1" applyAlignment="1">
      <alignment horizontal="right" wrapText="1"/>
    </xf>
    <xf numFmtId="0" fontId="20" fillId="0" borderId="0" xfId="38" applyFont="1" applyAlignment="1">
      <alignment horizontal="left" wrapText="1"/>
    </xf>
    <xf numFmtId="4" fontId="20" fillId="0" borderId="0" xfId="45" applyNumberFormat="1" applyFont="1" applyFill="1" applyAlignment="1">
      <alignment horizontal="right" wrapText="1"/>
    </xf>
    <xf numFmtId="0" fontId="20" fillId="0" borderId="10" xfId="38" applyFont="1" applyBorder="1" applyAlignment="1">
      <alignment horizontal="center" vertical="center" wrapText="1"/>
    </xf>
    <xf numFmtId="4" fontId="23" fillId="24" borderId="10" xfId="45" applyNumberFormat="1" applyFont="1" applyFill="1" applyBorder="1" applyAlignment="1">
      <alignment horizontal="right" vertical="center" wrapText="1"/>
    </xf>
    <xf numFmtId="2" fontId="23" fillId="24" borderId="10" xfId="38" applyNumberFormat="1" applyFont="1" applyFill="1" applyBorder="1" applyAlignment="1">
      <alignment horizontal="justify" vertical="center" wrapText="1"/>
    </xf>
    <xf numFmtId="4" fontId="27" fillId="24" borderId="10" xfId="47" applyNumberFormat="1" applyFont="1" applyFill="1" applyBorder="1" applyAlignment="1">
      <alignment horizontal="right" vertical="center" wrapText="1"/>
    </xf>
    <xf numFmtId="0" fontId="20" fillId="24" borderId="10" xfId="0" applyFont="1" applyFill="1" applyBorder="1" applyAlignment="1">
      <alignment horizontal="left" vertical="top" wrapText="1"/>
    </xf>
    <xf numFmtId="4" fontId="27" fillId="24" borderId="10" xfId="47" applyNumberFormat="1" applyFont="1" applyFill="1" applyBorder="1" applyAlignment="1">
      <alignment horizontal="right" wrapText="1"/>
    </xf>
    <xf numFmtId="4" fontId="26" fillId="24" borderId="10" xfId="47" applyNumberFormat="1" applyFont="1" applyFill="1" applyBorder="1" applyAlignment="1">
      <alignment horizontal="right" wrapText="1"/>
    </xf>
    <xf numFmtId="0" fontId="23" fillId="24" borderId="0" xfId="38" applyFont="1" applyFill="1" applyAlignment="1">
      <alignment vertical="center" wrapText="1"/>
    </xf>
    <xf numFmtId="2" fontId="20" fillId="24" borderId="10" xfId="38" applyNumberFormat="1" applyFont="1" applyFill="1" applyBorder="1" applyAlignment="1">
      <alignment horizontal="justify" vertical="top" wrapText="1"/>
    </xf>
    <xf numFmtId="2" fontId="23" fillId="24" borderId="10" xfId="0" applyNumberFormat="1" applyFont="1" applyFill="1" applyBorder="1" applyAlignment="1">
      <alignment vertical="center" wrapText="1"/>
    </xf>
    <xf numFmtId="2" fontId="20" fillId="24" borderId="10" xfId="0" applyNumberFormat="1" applyFont="1" applyFill="1" applyBorder="1" applyAlignment="1">
      <alignment wrapText="1"/>
    </xf>
    <xf numFmtId="4" fontId="26" fillId="24" borderId="10" xfId="0" applyNumberFormat="1" applyFont="1" applyFill="1" applyBorder="1" applyAlignment="1">
      <alignment horizontal="right" wrapText="1"/>
    </xf>
    <xf numFmtId="4" fontId="26" fillId="24" borderId="0" xfId="38" applyNumberFormat="1" applyFont="1" applyFill="1" applyAlignment="1">
      <alignment horizontal="right" wrapText="1"/>
    </xf>
    <xf numFmtId="0" fontId="20" fillId="24" borderId="0" xfId="38" applyFont="1" applyFill="1" applyAlignment="1">
      <alignment vertical="center"/>
    </xf>
    <xf numFmtId="0" fontId="20" fillId="24" borderId="11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top" wrapText="1"/>
    </xf>
    <xf numFmtId="2" fontId="20" fillId="24" borderId="10" xfId="0" applyNumberFormat="1" applyFont="1" applyFill="1" applyBorder="1" applyAlignment="1">
      <alignment horizontal="left" wrapText="1"/>
    </xf>
    <xf numFmtId="4" fontId="20" fillId="24" borderId="10" xfId="47" applyNumberFormat="1" applyFont="1" applyFill="1" applyBorder="1" applyAlignment="1">
      <alignment horizontal="right" wrapText="1"/>
    </xf>
    <xf numFmtId="49" fontId="24" fillId="0" borderId="10" xfId="38" applyNumberFormat="1" applyFont="1" applyFill="1" applyBorder="1" applyAlignment="1">
      <alignment horizontal="center" wrapText="1"/>
    </xf>
    <xf numFmtId="0" fontId="30" fillId="0" borderId="10" xfId="38" applyFont="1" applyFill="1" applyBorder="1" applyAlignment="1">
      <alignment horizontal="center" wrapText="1"/>
    </xf>
    <xf numFmtId="0" fontId="24" fillId="0" borderId="10" xfId="38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4" fillId="24" borderId="10" xfId="0" applyFont="1" applyFill="1" applyBorder="1" applyAlignment="1">
      <alignment horizontal="center" wrapText="1"/>
    </xf>
    <xf numFmtId="0" fontId="24" fillId="0" borderId="10" xfId="39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" fontId="24" fillId="24" borderId="10" xfId="39" applyNumberFormat="1" applyFont="1" applyFill="1" applyBorder="1" applyAlignment="1">
      <alignment horizontal="center" wrapText="1"/>
    </xf>
    <xf numFmtId="4" fontId="24" fillId="24" borderId="10" xfId="0" applyNumberFormat="1" applyFont="1" applyFill="1" applyBorder="1" applyAlignment="1">
      <alignment horizontal="center" wrapText="1"/>
    </xf>
    <xf numFmtId="0" fontId="24" fillId="24" borderId="10" xfId="38" applyFont="1" applyFill="1" applyBorder="1" applyAlignment="1">
      <alignment horizontal="center" wrapText="1"/>
    </xf>
    <xf numFmtId="0" fontId="24" fillId="0" borderId="0" xfId="38" applyFont="1" applyFill="1" applyAlignment="1">
      <alignment horizontal="center"/>
    </xf>
    <xf numFmtId="4" fontId="31" fillId="0" borderId="0" xfId="38" applyNumberFormat="1" applyFont="1" applyBorder="1" applyAlignment="1">
      <alignment horizontal="right"/>
    </xf>
    <xf numFmtId="0" fontId="31" fillId="0" borderId="0" xfId="38" applyFont="1" applyBorder="1" applyAlignment="1">
      <alignment wrapText="1"/>
    </xf>
    <xf numFmtId="4" fontId="31" fillId="0" borderId="0" xfId="38" applyNumberFormat="1" applyFont="1" applyBorder="1" applyAlignment="1"/>
    <xf numFmtId="0" fontId="31" fillId="24" borderId="0" xfId="38" applyFont="1" applyFill="1" applyBorder="1" applyAlignment="1">
      <alignment horizontal="right" wrapText="1"/>
    </xf>
    <xf numFmtId="4" fontId="31" fillId="24" borderId="0" xfId="38" applyNumberFormat="1" applyFont="1" applyFill="1" applyBorder="1" applyAlignment="1">
      <alignment horizontal="right"/>
    </xf>
    <xf numFmtId="0" fontId="20" fillId="24" borderId="10" xfId="38" applyFont="1" applyFill="1" applyBorder="1" applyAlignment="1">
      <alignment horizontal="center" vertical="center" wrapText="1"/>
    </xf>
    <xf numFmtId="4" fontId="26" fillId="24" borderId="0" xfId="45" applyNumberFormat="1" applyFont="1" applyFill="1" applyAlignment="1">
      <alignment horizontal="right" wrapText="1"/>
    </xf>
    <xf numFmtId="0" fontId="20" fillId="0" borderId="0" xfId="38" applyFont="1" applyAlignment="1">
      <alignment horizontal="center" vertical="center"/>
    </xf>
    <xf numFmtId="43" fontId="26" fillId="0" borderId="10" xfId="47" applyFont="1" applyFill="1" applyBorder="1" applyAlignment="1">
      <alignment horizontal="center" wrapText="1"/>
    </xf>
    <xf numFmtId="0" fontId="20" fillId="0" borderId="0" xfId="0" applyFont="1" applyAlignment="1">
      <alignment horizontal="justify" vertical="top" wrapText="1"/>
    </xf>
    <xf numFmtId="4" fontId="23" fillId="0" borderId="10" xfId="45" applyNumberFormat="1" applyFont="1" applyFill="1" applyBorder="1" applyAlignment="1">
      <alignment horizontal="right" wrapText="1"/>
    </xf>
    <xf numFmtId="4" fontId="23" fillId="24" borderId="10" xfId="47" applyNumberFormat="1" applyFont="1" applyFill="1" applyBorder="1" applyAlignment="1">
      <alignment horizontal="right" vertical="center" wrapText="1"/>
    </xf>
    <xf numFmtId="4" fontId="20" fillId="24" borderId="10" xfId="0" applyNumberFormat="1" applyFont="1" applyFill="1" applyBorder="1" applyAlignment="1">
      <alignment horizontal="right" wrapText="1"/>
    </xf>
    <xf numFmtId="4" fontId="20" fillId="24" borderId="0" xfId="38" applyNumberFormat="1" applyFont="1" applyFill="1" applyAlignment="1">
      <alignment horizontal="right" wrapText="1"/>
    </xf>
    <xf numFmtId="4" fontId="20" fillId="24" borderId="10" xfId="38" applyNumberFormat="1" applyFont="1" applyFill="1" applyBorder="1" applyAlignment="1">
      <alignment horizontal="center" vertical="center" wrapText="1"/>
    </xf>
    <xf numFmtId="0" fontId="32" fillId="0" borderId="0" xfId="38" applyFont="1" applyBorder="1" applyAlignment="1">
      <alignment wrapText="1"/>
    </xf>
    <xf numFmtId="4" fontId="32" fillId="0" borderId="0" xfId="38" applyNumberFormat="1" applyFont="1" applyBorder="1" applyAlignment="1"/>
    <xf numFmtId="43" fontId="23" fillId="24" borderId="10" xfId="47" applyFont="1" applyFill="1" applyBorder="1" applyAlignment="1">
      <alignment horizontal="right"/>
    </xf>
    <xf numFmtId="43" fontId="23" fillId="24" borderId="10" xfId="47" applyFont="1" applyFill="1" applyBorder="1" applyAlignment="1">
      <alignment horizontal="right" vertical="center" wrapText="1"/>
    </xf>
    <xf numFmtId="43" fontId="20" fillId="24" borderId="10" xfId="47" applyFont="1" applyFill="1" applyBorder="1" applyAlignment="1">
      <alignment horizontal="right" wrapText="1"/>
    </xf>
    <xf numFmtId="164" fontId="23" fillId="24" borderId="10" xfId="47" applyNumberFormat="1" applyFont="1" applyFill="1" applyBorder="1" applyAlignment="1">
      <alignment horizontal="right" vertical="center" wrapText="1" indent="1"/>
    </xf>
    <xf numFmtId="4" fontId="26" fillId="24" borderId="10" xfId="45" applyNumberFormat="1" applyFont="1" applyFill="1" applyBorder="1" applyAlignment="1">
      <alignment horizontal="right" wrapText="1" indent="2"/>
    </xf>
    <xf numFmtId="43" fontId="23" fillId="0" borderId="10" xfId="47" applyFont="1" applyFill="1" applyBorder="1" applyAlignment="1">
      <alignment horizontal="right"/>
    </xf>
    <xf numFmtId="43" fontId="20" fillId="0" borderId="10" xfId="47" applyFont="1" applyFill="1" applyBorder="1" applyAlignment="1">
      <alignment horizontal="right"/>
    </xf>
    <xf numFmtId="43" fontId="20" fillId="0" borderId="10" xfId="47" applyFont="1" applyFill="1" applyBorder="1" applyAlignment="1">
      <alignment horizontal="right" wrapText="1"/>
    </xf>
    <xf numFmtId="43" fontId="23" fillId="0" borderId="10" xfId="47" applyFont="1" applyFill="1" applyBorder="1" applyAlignment="1">
      <alignment horizontal="right" vertical="center" wrapText="1"/>
    </xf>
    <xf numFmtId="4" fontId="20" fillId="24" borderId="10" xfId="0" applyNumberFormat="1" applyFont="1" applyFill="1" applyBorder="1" applyAlignment="1">
      <alignment horizontal="right"/>
    </xf>
    <xf numFmtId="164" fontId="23" fillId="0" borderId="10" xfId="47" applyNumberFormat="1" applyFont="1" applyFill="1" applyBorder="1" applyAlignment="1">
      <alignment horizontal="right" vertical="center" wrapText="1" indent="1"/>
    </xf>
    <xf numFmtId="0" fontId="24" fillId="0" borderId="10" xfId="38" applyFont="1" applyFill="1" applyBorder="1" applyAlignment="1">
      <alignment horizontal="center"/>
    </xf>
    <xf numFmtId="49" fontId="29" fillId="0" borderId="10" xfId="38" applyNumberFormat="1" applyFont="1" applyFill="1" applyBorder="1" applyAlignment="1">
      <alignment horizontal="center" wrapText="1"/>
    </xf>
    <xf numFmtId="0" fontId="29" fillId="0" borderId="10" xfId="38" applyFont="1" applyFill="1" applyBorder="1" applyAlignment="1">
      <alignment horizontal="center" wrapText="1"/>
    </xf>
    <xf numFmtId="1" fontId="29" fillId="24" borderId="10" xfId="38" applyNumberFormat="1" applyFont="1" applyFill="1" applyBorder="1" applyAlignment="1">
      <alignment horizontal="center" wrapText="1"/>
    </xf>
    <xf numFmtId="4" fontId="29" fillId="24" borderId="10" xfId="0" applyNumberFormat="1" applyFont="1" applyFill="1" applyBorder="1" applyAlignment="1">
      <alignment horizontal="center" wrapText="1"/>
    </xf>
    <xf numFmtId="4" fontId="29" fillId="24" borderId="10" xfId="47" applyNumberFormat="1" applyFont="1" applyFill="1" applyBorder="1" applyAlignment="1">
      <alignment horizontal="right" wrapText="1"/>
    </xf>
    <xf numFmtId="0" fontId="24" fillId="24" borderId="0" xfId="38" applyFont="1" applyFill="1" applyAlignment="1">
      <alignment horizontal="center"/>
    </xf>
    <xf numFmtId="4" fontId="20" fillId="0" borderId="10" xfId="0" applyNumberFormat="1" applyFont="1" applyFill="1" applyBorder="1" applyAlignment="1"/>
    <xf numFmtId="0" fontId="20" fillId="0" borderId="0" xfId="0" applyFont="1" applyAlignment="1">
      <alignment vertical="top" wrapText="1"/>
    </xf>
    <xf numFmtId="43" fontId="20" fillId="0" borderId="10" xfId="47" applyFont="1" applyFill="1" applyBorder="1" applyAlignment="1">
      <alignment horizontal="right" vertical="center" wrapText="1"/>
    </xf>
    <xf numFmtId="4" fontId="20" fillId="24" borderId="10" xfId="45" applyNumberFormat="1" applyFont="1" applyFill="1" applyBorder="1" applyAlignment="1">
      <alignment horizontal="right" vertical="center" wrapText="1"/>
    </xf>
    <xf numFmtId="4" fontId="20" fillId="24" borderId="0" xfId="38" applyNumberFormat="1" applyFont="1" applyFill="1" applyAlignment="1">
      <alignment vertical="center"/>
    </xf>
    <xf numFmtId="43" fontId="23" fillId="0" borderId="0" xfId="38" applyNumberFormat="1" applyFont="1" applyAlignment="1">
      <alignment horizontal="center" vertical="center"/>
    </xf>
    <xf numFmtId="43" fontId="20" fillId="0" borderId="0" xfId="38" applyNumberFormat="1" applyFont="1"/>
    <xf numFmtId="4" fontId="20" fillId="24" borderId="0" xfId="38" applyNumberFormat="1" applyFont="1" applyFill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justify" vertical="top" wrapText="1"/>
    </xf>
    <xf numFmtId="0" fontId="25" fillId="0" borderId="0" xfId="0" applyFont="1" applyAlignment="1">
      <alignment vertical="top" wrapText="1"/>
    </xf>
    <xf numFmtId="1" fontId="24" fillId="24" borderId="10" xfId="0" applyNumberFormat="1" applyFont="1" applyFill="1" applyBorder="1" applyAlignment="1">
      <alignment horizontal="center" wrapText="1"/>
    </xf>
    <xf numFmtId="4" fontId="20" fillId="24" borderId="10" xfId="47" applyNumberFormat="1" applyFont="1" applyFill="1" applyBorder="1" applyAlignment="1">
      <alignment horizontal="right" vertical="center" wrapText="1"/>
    </xf>
    <xf numFmtId="4" fontId="26" fillId="25" borderId="10" xfId="47" applyNumberFormat="1" applyFont="1" applyFill="1" applyBorder="1" applyAlignment="1">
      <alignment horizontal="right" wrapText="1"/>
    </xf>
    <xf numFmtId="4" fontId="26" fillId="25" borderId="10" xfId="47" applyNumberFormat="1" applyFont="1" applyFill="1" applyBorder="1" applyAlignment="1">
      <alignment horizontal="right" vertical="center" wrapText="1"/>
    </xf>
    <xf numFmtId="43" fontId="23" fillId="25" borderId="10" xfId="47" applyFont="1" applyFill="1" applyBorder="1" applyAlignment="1">
      <alignment horizontal="right" vertical="center" wrapText="1"/>
    </xf>
    <xf numFmtId="4" fontId="23" fillId="25" borderId="10" xfId="45" applyNumberFormat="1" applyFont="1" applyFill="1" applyBorder="1" applyAlignment="1">
      <alignment horizontal="right" vertical="center" wrapText="1"/>
    </xf>
    <xf numFmtId="4" fontId="20" fillId="25" borderId="10" xfId="45" applyNumberFormat="1" applyFont="1" applyFill="1" applyBorder="1" applyAlignment="1">
      <alignment horizontal="right" vertical="center" wrapText="1"/>
    </xf>
    <xf numFmtId="43" fontId="23" fillId="0" borderId="0" xfId="45" applyFont="1" applyAlignment="1">
      <alignment horizontal="center" vertical="center"/>
    </xf>
    <xf numFmtId="4" fontId="23" fillId="0" borderId="0" xfId="38" applyNumberFormat="1" applyFont="1" applyAlignment="1">
      <alignment horizontal="center" vertical="center"/>
    </xf>
    <xf numFmtId="4" fontId="24" fillId="0" borderId="0" xfId="45" applyNumberFormat="1" applyFont="1" applyFill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4" fontId="20" fillId="0" borderId="0" xfId="38" applyNumberFormat="1" applyFont="1" applyAlignment="1">
      <alignment horizontal="center" vertical="center"/>
    </xf>
    <xf numFmtId="43" fontId="20" fillId="0" borderId="0" xfId="38" applyNumberFormat="1" applyFont="1" applyAlignment="1">
      <alignment horizontal="center" vertical="center"/>
    </xf>
    <xf numFmtId="4" fontId="20" fillId="25" borderId="10" xfId="45" applyNumberFormat="1" applyFont="1" applyFill="1" applyBorder="1" applyAlignment="1">
      <alignment horizontal="right" wrapText="1"/>
    </xf>
    <xf numFmtId="4" fontId="31" fillId="25" borderId="0" xfId="38" applyNumberFormat="1" applyFont="1" applyFill="1" applyBorder="1" applyAlignment="1">
      <alignment horizontal="right"/>
    </xf>
    <xf numFmtId="0" fontId="31" fillId="25" borderId="0" xfId="38" applyFont="1" applyFill="1" applyBorder="1" applyAlignment="1">
      <alignment horizontal="right" wrapText="1"/>
    </xf>
    <xf numFmtId="4" fontId="20" fillId="25" borderId="10" xfId="38" applyNumberFormat="1" applyFont="1" applyFill="1" applyBorder="1" applyAlignment="1">
      <alignment horizontal="center" vertical="center" wrapText="1"/>
    </xf>
    <xf numFmtId="0" fontId="20" fillId="25" borderId="10" xfId="38" applyFont="1" applyFill="1" applyBorder="1" applyAlignment="1">
      <alignment horizontal="center" vertical="center" wrapText="1"/>
    </xf>
    <xf numFmtId="43" fontId="23" fillId="25" borderId="10" xfId="47" applyFont="1" applyFill="1" applyBorder="1" applyAlignment="1">
      <alignment horizontal="right"/>
    </xf>
    <xf numFmtId="4" fontId="26" fillId="25" borderId="10" xfId="45" applyNumberFormat="1" applyFont="1" applyFill="1" applyBorder="1" applyAlignment="1">
      <alignment horizontal="right" wrapText="1"/>
    </xf>
    <xf numFmtId="43" fontId="20" fillId="25" borderId="10" xfId="47" applyFont="1" applyFill="1" applyBorder="1" applyAlignment="1">
      <alignment horizontal="right" wrapText="1"/>
    </xf>
    <xf numFmtId="4" fontId="27" fillId="25" borderId="10" xfId="47" applyNumberFormat="1" applyFont="1" applyFill="1" applyBorder="1" applyAlignment="1">
      <alignment horizontal="right" vertical="center" wrapText="1"/>
    </xf>
    <xf numFmtId="4" fontId="27" fillId="25" borderId="10" xfId="47" applyNumberFormat="1" applyFont="1" applyFill="1" applyBorder="1" applyAlignment="1">
      <alignment horizontal="right" wrapText="1"/>
    </xf>
    <xf numFmtId="4" fontId="26" fillId="25" borderId="0" xfId="38" applyNumberFormat="1" applyFont="1" applyFill="1" applyAlignment="1">
      <alignment horizontal="right" wrapText="1"/>
    </xf>
    <xf numFmtId="4" fontId="26" fillId="25" borderId="0" xfId="45" applyNumberFormat="1" applyFont="1" applyFill="1" applyAlignment="1">
      <alignment horizontal="right" wrapText="1"/>
    </xf>
    <xf numFmtId="0" fontId="20" fillId="25" borderId="0" xfId="38" applyFont="1" applyFill="1" applyAlignment="1"/>
    <xf numFmtId="4" fontId="20" fillId="24" borderId="10" xfId="38" applyNumberFormat="1" applyFont="1" applyFill="1" applyBorder="1" applyAlignment="1">
      <alignment horizontal="center" wrapText="1"/>
    </xf>
    <xf numFmtId="4" fontId="20" fillId="0" borderId="10" xfId="38" applyNumberFormat="1" applyFont="1" applyFill="1" applyBorder="1" applyAlignment="1">
      <alignment horizontal="center" wrapText="1"/>
    </xf>
    <xf numFmtId="4" fontId="20" fillId="25" borderId="10" xfId="38" applyNumberFormat="1" applyFont="1" applyFill="1" applyBorder="1" applyAlignment="1">
      <alignment horizontal="center" wrapText="1"/>
    </xf>
    <xf numFmtId="0" fontId="20" fillId="24" borderId="10" xfId="38" applyFont="1" applyFill="1" applyBorder="1" applyAlignment="1">
      <alignment horizontal="center" wrapText="1"/>
    </xf>
    <xf numFmtId="0" fontId="20" fillId="25" borderId="10" xfId="38" applyFont="1" applyFill="1" applyBorder="1" applyAlignment="1">
      <alignment horizontal="center" wrapText="1"/>
    </xf>
    <xf numFmtId="164" fontId="23" fillId="24" borderId="10" xfId="47" applyNumberFormat="1" applyFont="1" applyFill="1" applyBorder="1" applyAlignment="1">
      <alignment horizontal="right" wrapText="1"/>
    </xf>
    <xf numFmtId="43" fontId="23" fillId="24" borderId="10" xfId="47" applyFont="1" applyFill="1" applyBorder="1" applyAlignment="1">
      <alignment horizontal="right" wrapText="1"/>
    </xf>
    <xf numFmtId="43" fontId="23" fillId="25" borderId="10" xfId="47" applyFont="1" applyFill="1" applyBorder="1" applyAlignment="1">
      <alignment horizontal="right" wrapText="1"/>
    </xf>
    <xf numFmtId="4" fontId="23" fillId="24" borderId="10" xfId="45" applyNumberFormat="1" applyFont="1" applyFill="1" applyBorder="1" applyAlignment="1">
      <alignment horizontal="right" wrapText="1"/>
    </xf>
    <xf numFmtId="43" fontId="23" fillId="0" borderId="10" xfId="47" applyFont="1" applyFill="1" applyBorder="1" applyAlignment="1">
      <alignment horizontal="right" wrapText="1"/>
    </xf>
    <xf numFmtId="4" fontId="23" fillId="25" borderId="10" xfId="45" applyNumberFormat="1" applyFont="1" applyFill="1" applyBorder="1" applyAlignment="1">
      <alignment horizontal="right" wrapText="1"/>
    </xf>
    <xf numFmtId="4" fontId="23" fillId="24" borderId="10" xfId="47" applyNumberFormat="1" applyFont="1" applyFill="1" applyBorder="1" applyAlignment="1">
      <alignment horizontal="right" wrapText="1"/>
    </xf>
    <xf numFmtId="165" fontId="34" fillId="0" borderId="0" xfId="38" applyNumberFormat="1" applyFont="1" applyAlignment="1"/>
    <xf numFmtId="43" fontId="23" fillId="25" borderId="10" xfId="47" applyNumberFormat="1" applyFont="1" applyFill="1" applyBorder="1" applyAlignment="1">
      <alignment horizontal="right" wrapText="1"/>
    </xf>
    <xf numFmtId="43" fontId="23" fillId="0" borderId="10" xfId="47" applyNumberFormat="1" applyFont="1" applyFill="1" applyBorder="1" applyAlignment="1">
      <alignment horizontal="right" wrapText="1"/>
    </xf>
    <xf numFmtId="43" fontId="23" fillId="25" borderId="10" xfId="47" applyNumberFormat="1" applyFont="1" applyFill="1" applyBorder="1" applyAlignment="1">
      <alignment horizontal="right" vertical="center" wrapText="1" indent="1"/>
    </xf>
    <xf numFmtId="0" fontId="31" fillId="24" borderId="0" xfId="38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12" xfId="38" applyFont="1" applyBorder="1" applyAlignment="1">
      <alignment horizontal="center" vertical="center" wrapText="1"/>
    </xf>
    <xf numFmtId="0" fontId="27" fillId="0" borderId="12" xfId="38" applyFont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Приложение 5 - прогноз доходов" xfId="38"/>
    <cellStyle name="Обычный_Таб.к пояснительной записке 2013г.МР 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5" builtinId="3"/>
    <cellStyle name="Финансовый 2" xfId="46"/>
    <cellStyle name="Финансовый 3" xfId="47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26"/>
  <sheetViews>
    <sheetView topLeftCell="A17" workbookViewId="0">
      <selection activeCell="N31" sqref="N31"/>
    </sheetView>
  </sheetViews>
  <sheetFormatPr defaultColWidth="8" defaultRowHeight="15"/>
  <cols>
    <col min="1" max="1" width="48.28515625" style="45" customWidth="1"/>
    <col min="2" max="2" width="18.7109375" style="75" customWidth="1"/>
    <col min="3" max="3" width="17" style="19" hidden="1" customWidth="1"/>
    <col min="4" max="4" width="17.7109375" style="46" hidden="1" customWidth="1"/>
    <col min="5" max="5" width="15" style="19" hidden="1" customWidth="1"/>
    <col min="6" max="6" width="14.7109375" style="46" hidden="1" customWidth="1"/>
    <col min="7" max="7" width="15.5703125" style="82" hidden="1" customWidth="1"/>
    <col min="8" max="8" width="14" style="46" hidden="1" customWidth="1"/>
    <col min="9" max="9" width="18.5703125" style="82" hidden="1" customWidth="1"/>
    <col min="10" max="10" width="14.5703125" style="46" hidden="1" customWidth="1"/>
    <col min="11" max="11" width="15.7109375" style="82" hidden="1" customWidth="1"/>
    <col min="12" max="12" width="14.5703125" style="46" hidden="1" customWidth="1"/>
    <col min="13" max="13" width="16" style="82" customWidth="1"/>
    <col min="14" max="14" width="14.28515625" style="46" customWidth="1"/>
    <col min="15" max="15" width="17.42578125" style="146" customWidth="1"/>
    <col min="16" max="16" width="15.85546875" style="2" customWidth="1"/>
    <col min="17" max="16384" width="8" style="2"/>
  </cols>
  <sheetData>
    <row r="1" spans="1:15" hidden="1">
      <c r="A1" s="79"/>
      <c r="B1" s="131"/>
      <c r="C1" s="79"/>
      <c r="K1" s="164"/>
      <c r="L1" s="165"/>
      <c r="M1" s="165"/>
      <c r="N1" s="5"/>
      <c r="O1" s="147"/>
    </row>
    <row r="2" spans="1:15" hidden="1">
      <c r="A2" s="79"/>
      <c r="B2" s="131"/>
      <c r="C2" s="79"/>
      <c r="K2" s="165"/>
      <c r="L2" s="165"/>
      <c r="M2" s="165"/>
      <c r="N2" s="5"/>
      <c r="O2" s="147"/>
    </row>
    <row r="3" spans="1:15" hidden="1">
      <c r="A3" s="79"/>
      <c r="B3" s="131"/>
      <c r="C3" s="79"/>
      <c r="K3" s="80"/>
      <c r="M3" s="80"/>
      <c r="O3" s="136"/>
    </row>
    <row r="4" spans="1:15" hidden="1">
      <c r="A4" s="80"/>
      <c r="B4" s="131"/>
      <c r="C4" s="80"/>
      <c r="I4" s="79"/>
      <c r="K4" s="79"/>
      <c r="M4" s="79"/>
      <c r="O4" s="137"/>
    </row>
    <row r="5" spans="1:15" hidden="1">
      <c r="I5" s="79"/>
      <c r="K5" s="79"/>
      <c r="M5" s="79"/>
      <c r="O5" s="137"/>
    </row>
    <row r="6" spans="1:15" hidden="1">
      <c r="I6" s="80"/>
      <c r="K6" s="80"/>
      <c r="M6" s="80"/>
      <c r="O6" s="136"/>
    </row>
    <row r="7" spans="1:15" hidden="1">
      <c r="I7" s="79"/>
      <c r="K7" s="79"/>
      <c r="M7" s="79"/>
      <c r="O7" s="137"/>
    </row>
    <row r="8" spans="1:15" hidden="1">
      <c r="I8" s="79"/>
      <c r="K8" s="79"/>
      <c r="M8" s="79"/>
      <c r="O8" s="137"/>
    </row>
    <row r="9" spans="1:15" hidden="1">
      <c r="I9" s="80"/>
      <c r="K9" s="80"/>
      <c r="M9" s="80"/>
      <c r="O9" s="136"/>
    </row>
    <row r="10" spans="1:15" hidden="1">
      <c r="I10" s="79"/>
      <c r="K10" s="79"/>
      <c r="M10" s="79"/>
      <c r="O10" s="137"/>
    </row>
    <row r="11" spans="1:15" hidden="1">
      <c r="I11" s="79"/>
      <c r="K11" s="79"/>
      <c r="M11" s="79"/>
      <c r="O11" s="137"/>
    </row>
    <row r="12" spans="1:15" hidden="1">
      <c r="A12" s="77"/>
      <c r="B12" s="91"/>
      <c r="C12" s="44"/>
      <c r="G12" s="79"/>
      <c r="I12" s="80"/>
      <c r="K12" s="80"/>
      <c r="M12" s="80"/>
      <c r="O12" s="136"/>
    </row>
    <row r="13" spans="1:15" hidden="1">
      <c r="A13" s="77"/>
      <c r="B13" s="91"/>
      <c r="C13" s="44"/>
      <c r="G13" s="79"/>
      <c r="I13" s="79"/>
      <c r="K13" s="79"/>
      <c r="M13" s="79"/>
      <c r="O13" s="137"/>
    </row>
    <row r="14" spans="1:15" s="1" customFormat="1" hidden="1">
      <c r="A14" s="78"/>
      <c r="B14" s="92"/>
      <c r="C14" s="76"/>
      <c r="D14" s="46"/>
      <c r="E14" s="19"/>
      <c r="F14" s="46"/>
      <c r="G14" s="80"/>
      <c r="H14" s="46"/>
      <c r="I14" s="79"/>
      <c r="J14" s="46"/>
      <c r="K14" s="79"/>
      <c r="L14" s="46"/>
      <c r="M14" s="79"/>
      <c r="N14" s="46"/>
      <c r="O14" s="137"/>
    </row>
    <row r="15" spans="1:15" hidden="1">
      <c r="A15" s="77"/>
      <c r="B15" s="91"/>
      <c r="C15" s="44"/>
      <c r="G15" s="79"/>
      <c r="I15" s="79"/>
      <c r="K15" s="79"/>
      <c r="M15" s="79"/>
      <c r="O15" s="137"/>
    </row>
    <row r="16" spans="1:15" hidden="1">
      <c r="A16" s="77"/>
      <c r="B16" s="91"/>
      <c r="C16" s="44"/>
      <c r="G16" s="79"/>
      <c r="I16" s="80"/>
      <c r="K16" s="80"/>
      <c r="M16" s="80"/>
      <c r="O16" s="136"/>
    </row>
    <row r="17" spans="1:15" ht="15.75">
      <c r="A17" s="166" t="s">
        <v>121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</row>
    <row r="18" spans="1:15" s="83" customFormat="1" ht="51">
      <c r="A18" s="3" t="s">
        <v>0</v>
      </c>
      <c r="B18" s="22" t="s">
        <v>1</v>
      </c>
      <c r="C18" s="16" t="s">
        <v>90</v>
      </c>
      <c r="D18" s="16" t="s">
        <v>149</v>
      </c>
      <c r="E18" s="16" t="s">
        <v>90</v>
      </c>
      <c r="F18" s="16" t="s">
        <v>150</v>
      </c>
      <c r="G18" s="90" t="s">
        <v>90</v>
      </c>
      <c r="H18" s="16" t="s">
        <v>151</v>
      </c>
      <c r="I18" s="90" t="s">
        <v>90</v>
      </c>
      <c r="J18" s="16" t="s">
        <v>152</v>
      </c>
      <c r="K18" s="90" t="s">
        <v>90</v>
      </c>
      <c r="L18" s="16" t="s">
        <v>172</v>
      </c>
      <c r="M18" s="148" t="s">
        <v>90</v>
      </c>
      <c r="N18" s="149" t="s">
        <v>173</v>
      </c>
      <c r="O18" s="150" t="s">
        <v>90</v>
      </c>
    </row>
    <row r="19" spans="1:15" s="23" customFormat="1" ht="12.75">
      <c r="A19" s="3">
        <v>1</v>
      </c>
      <c r="B19" s="104">
        <v>2</v>
      </c>
      <c r="C19" s="27">
        <v>3</v>
      </c>
      <c r="D19" s="4">
        <v>4</v>
      </c>
      <c r="E19" s="47">
        <v>5</v>
      </c>
      <c r="F19" s="4">
        <v>4</v>
      </c>
      <c r="G19" s="81">
        <v>5</v>
      </c>
      <c r="H19" s="4">
        <v>4</v>
      </c>
      <c r="I19" s="81">
        <v>5</v>
      </c>
      <c r="J19" s="4">
        <v>4</v>
      </c>
      <c r="K19" s="81">
        <v>5</v>
      </c>
      <c r="L19" s="4">
        <v>4</v>
      </c>
      <c r="M19" s="151">
        <v>5</v>
      </c>
      <c r="N19" s="27">
        <v>4</v>
      </c>
      <c r="O19" s="152">
        <v>5</v>
      </c>
    </row>
    <row r="20" spans="1:15" s="17" customFormat="1" ht="12.75">
      <c r="A20" s="28" t="s">
        <v>2</v>
      </c>
      <c r="B20" s="105" t="s">
        <v>3</v>
      </c>
      <c r="C20" s="29">
        <f t="shared" ref="C20:I20" si="0">C21+C23+C25+C30+C33+C39+C41+C43+C46</f>
        <v>126062758</v>
      </c>
      <c r="D20" s="29">
        <f t="shared" si="0"/>
        <v>3670500</v>
      </c>
      <c r="E20" s="29">
        <f t="shared" si="0"/>
        <v>129733258</v>
      </c>
      <c r="F20" s="29">
        <f t="shared" si="0"/>
        <v>0</v>
      </c>
      <c r="G20" s="96">
        <f t="shared" si="0"/>
        <v>129733258</v>
      </c>
      <c r="H20" s="29">
        <f t="shared" si="0"/>
        <v>0</v>
      </c>
      <c r="I20" s="96">
        <f t="shared" si="0"/>
        <v>129733258</v>
      </c>
      <c r="J20" s="103">
        <f t="shared" ref="J20:O20" si="1">J21+J23+J25+J30+J33+J39+J41+J43+J46</f>
        <v>12968401</v>
      </c>
      <c r="K20" s="96">
        <f t="shared" si="1"/>
        <v>142701659</v>
      </c>
      <c r="L20" s="103">
        <f t="shared" si="1"/>
        <v>-9324798</v>
      </c>
      <c r="M20" s="153">
        <f t="shared" si="1"/>
        <v>133376861</v>
      </c>
      <c r="N20" s="162">
        <f t="shared" si="1"/>
        <v>481564.93</v>
      </c>
      <c r="O20" s="161">
        <f t="shared" si="1"/>
        <v>133858425.93000001</v>
      </c>
    </row>
    <row r="21" spans="1:15" ht="12.75">
      <c r="A21" s="7" t="s">
        <v>4</v>
      </c>
      <c r="B21" s="65" t="s">
        <v>5</v>
      </c>
      <c r="C21" s="30">
        <v>79840097</v>
      </c>
      <c r="D21" s="30">
        <f t="shared" ref="D21:O21" si="2">D22</f>
        <v>0</v>
      </c>
      <c r="E21" s="30">
        <f t="shared" si="2"/>
        <v>79840097</v>
      </c>
      <c r="F21" s="30">
        <f t="shared" si="2"/>
        <v>0</v>
      </c>
      <c r="G21" s="93">
        <f t="shared" si="2"/>
        <v>79840097</v>
      </c>
      <c r="H21" s="30">
        <f t="shared" si="2"/>
        <v>0</v>
      </c>
      <c r="I21" s="93">
        <f t="shared" si="2"/>
        <v>79840097</v>
      </c>
      <c r="J21" s="98">
        <f t="shared" si="2"/>
        <v>0</v>
      </c>
      <c r="K21" s="93">
        <f t="shared" si="2"/>
        <v>79840097</v>
      </c>
      <c r="L21" s="98">
        <f t="shared" si="2"/>
        <v>0</v>
      </c>
      <c r="M21" s="93">
        <f t="shared" si="2"/>
        <v>79840097</v>
      </c>
      <c r="N21" s="98">
        <f t="shared" si="2"/>
        <v>0</v>
      </c>
      <c r="O21" s="140">
        <f t="shared" si="2"/>
        <v>79840097</v>
      </c>
    </row>
    <row r="22" spans="1:15">
      <c r="A22" s="7" t="s">
        <v>6</v>
      </c>
      <c r="B22" s="65" t="s">
        <v>7</v>
      </c>
      <c r="C22" s="31">
        <v>79840097</v>
      </c>
      <c r="D22" s="31"/>
      <c r="E22" s="21">
        <f>C22+D22</f>
        <v>79840097</v>
      </c>
      <c r="F22" s="31"/>
      <c r="G22" s="24">
        <f>E22+F22</f>
        <v>79840097</v>
      </c>
      <c r="H22" s="31"/>
      <c r="I22" s="24">
        <f>G22+H22</f>
        <v>79840097</v>
      </c>
      <c r="J22" s="99"/>
      <c r="K22" s="24">
        <f>I22+J22</f>
        <v>79840097</v>
      </c>
      <c r="L22" s="99"/>
      <c r="M22" s="24">
        <f>K22+L22</f>
        <v>79840097</v>
      </c>
      <c r="N22" s="99"/>
      <c r="O22" s="141">
        <f>M22+N22</f>
        <v>79840097</v>
      </c>
    </row>
    <row r="23" spans="1:15" ht="38.25">
      <c r="A23" s="10" t="s">
        <v>69</v>
      </c>
      <c r="B23" s="65" t="s">
        <v>70</v>
      </c>
      <c r="C23" s="30">
        <v>5789800</v>
      </c>
      <c r="D23" s="30">
        <f t="shared" ref="D23:O23" si="3">D24</f>
        <v>0</v>
      </c>
      <c r="E23" s="30">
        <f t="shared" si="3"/>
        <v>5789800</v>
      </c>
      <c r="F23" s="30">
        <f t="shared" si="3"/>
        <v>0</v>
      </c>
      <c r="G23" s="93">
        <f t="shared" si="3"/>
        <v>5789800</v>
      </c>
      <c r="H23" s="30">
        <f t="shared" si="3"/>
        <v>0</v>
      </c>
      <c r="I23" s="93">
        <f t="shared" si="3"/>
        <v>5789800</v>
      </c>
      <c r="J23" s="98">
        <f t="shared" si="3"/>
        <v>0</v>
      </c>
      <c r="K23" s="93">
        <f t="shared" si="3"/>
        <v>5789800</v>
      </c>
      <c r="L23" s="98">
        <f t="shared" si="3"/>
        <v>0</v>
      </c>
      <c r="M23" s="93">
        <f t="shared" si="3"/>
        <v>5789800</v>
      </c>
      <c r="N23" s="98">
        <f t="shared" si="3"/>
        <v>481564.93</v>
      </c>
      <c r="O23" s="140">
        <f t="shared" si="3"/>
        <v>6271364.9299999997</v>
      </c>
    </row>
    <row r="24" spans="1:15" ht="26.25">
      <c r="A24" s="13" t="s">
        <v>71</v>
      </c>
      <c r="B24" s="65" t="s">
        <v>72</v>
      </c>
      <c r="C24" s="31">
        <v>5789800</v>
      </c>
      <c r="D24" s="31"/>
      <c r="E24" s="21">
        <f>C24+D24</f>
        <v>5789800</v>
      </c>
      <c r="F24" s="31"/>
      <c r="G24" s="24">
        <f>E24+F24</f>
        <v>5789800</v>
      </c>
      <c r="H24" s="31"/>
      <c r="I24" s="24">
        <f>G24+H24</f>
        <v>5789800</v>
      </c>
      <c r="J24" s="99"/>
      <c r="K24" s="24">
        <f>I24+J24</f>
        <v>5789800</v>
      </c>
      <c r="L24" s="99"/>
      <c r="M24" s="24">
        <f>K24+L24</f>
        <v>5789800</v>
      </c>
      <c r="N24" s="99">
        <v>481564.93</v>
      </c>
      <c r="O24" s="141">
        <f>M24+N24</f>
        <v>6271364.9299999997</v>
      </c>
    </row>
    <row r="25" spans="1:15" ht="12.75">
      <c r="A25" s="7" t="s">
        <v>8</v>
      </c>
      <c r="B25" s="65" t="s">
        <v>9</v>
      </c>
      <c r="C25" s="30">
        <v>23596851</v>
      </c>
      <c r="D25" s="30">
        <f>SUM(D26:D28)</f>
        <v>0</v>
      </c>
      <c r="E25" s="30">
        <f>SUM(E26:E28)</f>
        <v>23596851</v>
      </c>
      <c r="F25" s="30">
        <f t="shared" ref="F25:K25" si="4">SUM(F26:F29)</f>
        <v>0</v>
      </c>
      <c r="G25" s="93">
        <f t="shared" si="4"/>
        <v>23596851</v>
      </c>
      <c r="H25" s="30">
        <f>SUM(H26:H29)</f>
        <v>0</v>
      </c>
      <c r="I25" s="93">
        <f t="shared" si="4"/>
        <v>23596851</v>
      </c>
      <c r="J25" s="98">
        <f t="shared" si="4"/>
        <v>0</v>
      </c>
      <c r="K25" s="93">
        <f t="shared" si="4"/>
        <v>23596851</v>
      </c>
      <c r="L25" s="98">
        <f>SUM(L26:L29)</f>
        <v>0</v>
      </c>
      <c r="M25" s="93">
        <f>SUM(M26:M29)</f>
        <v>23596851</v>
      </c>
      <c r="N25" s="98">
        <f>SUM(N26:N29)</f>
        <v>0</v>
      </c>
      <c r="O25" s="140">
        <f>SUM(O26:O29)</f>
        <v>23596851</v>
      </c>
    </row>
    <row r="26" spans="1:15" ht="25.5">
      <c r="A26" s="8" t="s">
        <v>10</v>
      </c>
      <c r="B26" s="32" t="s">
        <v>11</v>
      </c>
      <c r="C26" s="31">
        <v>5000</v>
      </c>
      <c r="D26" s="31"/>
      <c r="E26" s="21">
        <f>C26+D26</f>
        <v>5000</v>
      </c>
      <c r="F26" s="31">
        <v>-5000</v>
      </c>
      <c r="G26" s="24">
        <f>E26+F26</f>
        <v>0</v>
      </c>
      <c r="H26" s="31"/>
      <c r="I26" s="97">
        <f>G26+H26</f>
        <v>0</v>
      </c>
      <c r="J26" s="99"/>
      <c r="K26" s="24">
        <f>I26+J26</f>
        <v>0</v>
      </c>
      <c r="L26" s="99"/>
      <c r="M26" s="24">
        <f>K26+L26</f>
        <v>0</v>
      </c>
      <c r="N26" s="99"/>
      <c r="O26" s="141">
        <f>M26+N26</f>
        <v>0</v>
      </c>
    </row>
    <row r="27" spans="1:15" ht="25.5">
      <c r="A27" s="8" t="s">
        <v>12</v>
      </c>
      <c r="B27" s="32" t="s">
        <v>13</v>
      </c>
      <c r="C27" s="31">
        <v>23550000</v>
      </c>
      <c r="D27" s="31"/>
      <c r="E27" s="21">
        <f>C27+D27</f>
        <v>23550000</v>
      </c>
      <c r="F27" s="31"/>
      <c r="G27" s="24">
        <f>E27+F27</f>
        <v>23550000</v>
      </c>
      <c r="H27" s="31"/>
      <c r="I27" s="97">
        <f>G27+H27</f>
        <v>23550000</v>
      </c>
      <c r="J27" s="99"/>
      <c r="K27" s="24">
        <f>I27+J27</f>
        <v>23550000</v>
      </c>
      <c r="L27" s="99"/>
      <c r="M27" s="24">
        <f>K27+L27</f>
        <v>23550000</v>
      </c>
      <c r="N27" s="99"/>
      <c r="O27" s="141">
        <f>M27+N27</f>
        <v>23550000</v>
      </c>
    </row>
    <row r="28" spans="1:15">
      <c r="A28" s="8" t="s">
        <v>14</v>
      </c>
      <c r="B28" s="32" t="s">
        <v>15</v>
      </c>
      <c r="C28" s="31">
        <v>41851</v>
      </c>
      <c r="D28" s="31"/>
      <c r="E28" s="21">
        <f>C28+D28</f>
        <v>41851</v>
      </c>
      <c r="F28" s="31"/>
      <c r="G28" s="24">
        <f>E28+F28</f>
        <v>41851</v>
      </c>
      <c r="H28" s="31"/>
      <c r="I28" s="24">
        <f>G28+H28</f>
        <v>41851</v>
      </c>
      <c r="J28" s="99"/>
      <c r="K28" s="24">
        <f>I28+J28</f>
        <v>41851</v>
      </c>
      <c r="L28" s="99"/>
      <c r="M28" s="24">
        <f>K28+L28</f>
        <v>41851</v>
      </c>
      <c r="N28" s="99"/>
      <c r="O28" s="141">
        <f>M28+N28</f>
        <v>41851</v>
      </c>
    </row>
    <row r="29" spans="1:15" ht="38.25">
      <c r="A29" s="8" t="s">
        <v>131</v>
      </c>
      <c r="B29" s="32" t="s">
        <v>132</v>
      </c>
      <c r="C29" s="31"/>
      <c r="D29" s="31"/>
      <c r="E29" s="21"/>
      <c r="F29" s="31">
        <v>5000</v>
      </c>
      <c r="G29" s="24">
        <f>E29+F29</f>
        <v>5000</v>
      </c>
      <c r="H29" s="31"/>
      <c r="I29" s="24">
        <f>G29+H29</f>
        <v>5000</v>
      </c>
      <c r="J29" s="99"/>
      <c r="K29" s="24">
        <f>I29+J29</f>
        <v>5000</v>
      </c>
      <c r="L29" s="99"/>
      <c r="M29" s="24">
        <f>K29+L29</f>
        <v>5000</v>
      </c>
      <c r="N29" s="99"/>
      <c r="O29" s="141">
        <f>M29+N29</f>
        <v>5000</v>
      </c>
    </row>
    <row r="30" spans="1:15" ht="12.75">
      <c r="A30" s="7" t="s">
        <v>16</v>
      </c>
      <c r="B30" s="65" t="s">
        <v>17</v>
      </c>
      <c r="C30" s="30">
        <v>2995510</v>
      </c>
      <c r="D30" s="30">
        <f t="shared" ref="D30:I30" si="5">D31+D32</f>
        <v>0</v>
      </c>
      <c r="E30" s="30">
        <f t="shared" si="5"/>
        <v>2995510</v>
      </c>
      <c r="F30" s="30">
        <f t="shared" si="5"/>
        <v>0</v>
      </c>
      <c r="G30" s="93">
        <f t="shared" si="5"/>
        <v>2995510</v>
      </c>
      <c r="H30" s="30">
        <f t="shared" si="5"/>
        <v>0</v>
      </c>
      <c r="I30" s="93">
        <f t="shared" si="5"/>
        <v>2995510</v>
      </c>
      <c r="J30" s="98">
        <f t="shared" ref="J30:O30" si="6">J31+J32</f>
        <v>0</v>
      </c>
      <c r="K30" s="93">
        <f t="shared" si="6"/>
        <v>2995510</v>
      </c>
      <c r="L30" s="98">
        <f t="shared" si="6"/>
        <v>0</v>
      </c>
      <c r="M30" s="93">
        <f t="shared" si="6"/>
        <v>2995510</v>
      </c>
      <c r="N30" s="98">
        <f t="shared" si="6"/>
        <v>0</v>
      </c>
      <c r="O30" s="140">
        <f t="shared" si="6"/>
        <v>2995510</v>
      </c>
    </row>
    <row r="31" spans="1:15" ht="26.25">
      <c r="A31" s="7" t="s">
        <v>18</v>
      </c>
      <c r="B31" s="65" t="s">
        <v>19</v>
      </c>
      <c r="C31" s="31">
        <v>2300000</v>
      </c>
      <c r="D31" s="31"/>
      <c r="E31" s="21">
        <f>C31+D31</f>
        <v>2300000</v>
      </c>
      <c r="F31" s="31"/>
      <c r="G31" s="24">
        <f>E31+F31</f>
        <v>2300000</v>
      </c>
      <c r="H31" s="31"/>
      <c r="I31" s="24">
        <f>G31+H31</f>
        <v>2300000</v>
      </c>
      <c r="J31" s="99"/>
      <c r="K31" s="24">
        <f>I31+J31</f>
        <v>2300000</v>
      </c>
      <c r="L31" s="99"/>
      <c r="M31" s="24">
        <f>K31+L31</f>
        <v>2300000</v>
      </c>
      <c r="N31" s="99"/>
      <c r="O31" s="141">
        <f>M31+N31</f>
        <v>2300000</v>
      </c>
    </row>
    <row r="32" spans="1:15" ht="38.25">
      <c r="A32" s="8" t="s">
        <v>20</v>
      </c>
      <c r="B32" s="32" t="s">
        <v>21</v>
      </c>
      <c r="C32" s="31">
        <v>695510</v>
      </c>
      <c r="D32" s="31"/>
      <c r="E32" s="21">
        <f>C32+D32</f>
        <v>695510</v>
      </c>
      <c r="F32" s="31"/>
      <c r="G32" s="24">
        <f>E32+F32</f>
        <v>695510</v>
      </c>
      <c r="H32" s="31"/>
      <c r="I32" s="24">
        <f>G32+H32</f>
        <v>695510</v>
      </c>
      <c r="J32" s="99"/>
      <c r="K32" s="24">
        <f>I32+J32</f>
        <v>695510</v>
      </c>
      <c r="L32" s="99"/>
      <c r="M32" s="24">
        <f>K32+L32</f>
        <v>695510</v>
      </c>
      <c r="N32" s="99"/>
      <c r="O32" s="141">
        <f>M32+N32</f>
        <v>695510</v>
      </c>
    </row>
    <row r="33" spans="1:16" ht="38.25">
      <c r="A33" s="7" t="s">
        <v>22</v>
      </c>
      <c r="B33" s="65" t="s">
        <v>23</v>
      </c>
      <c r="C33" s="30">
        <v>9102500</v>
      </c>
      <c r="D33" s="30">
        <f t="shared" ref="D33:I33" si="7">SUM(D34:D38)</f>
        <v>3370500</v>
      </c>
      <c r="E33" s="30">
        <f t="shared" si="7"/>
        <v>12473000</v>
      </c>
      <c r="F33" s="30">
        <f t="shared" si="7"/>
        <v>0</v>
      </c>
      <c r="G33" s="93">
        <f t="shared" si="7"/>
        <v>12473000</v>
      </c>
      <c r="H33" s="30">
        <f t="shared" si="7"/>
        <v>0</v>
      </c>
      <c r="I33" s="93">
        <f t="shared" si="7"/>
        <v>12473000</v>
      </c>
      <c r="J33" s="98">
        <f t="shared" ref="J33:O33" si="8">SUM(J34:J38)</f>
        <v>0</v>
      </c>
      <c r="K33" s="93">
        <f t="shared" si="8"/>
        <v>12473000</v>
      </c>
      <c r="L33" s="98">
        <f t="shared" si="8"/>
        <v>0</v>
      </c>
      <c r="M33" s="93">
        <f t="shared" si="8"/>
        <v>12473000</v>
      </c>
      <c r="N33" s="98">
        <f t="shared" si="8"/>
        <v>0</v>
      </c>
      <c r="O33" s="140">
        <f t="shared" si="8"/>
        <v>12473000</v>
      </c>
    </row>
    <row r="34" spans="1:16" s="1" customFormat="1" ht="38.25">
      <c r="A34" s="14" t="s">
        <v>108</v>
      </c>
      <c r="B34" s="32" t="s">
        <v>109</v>
      </c>
      <c r="C34" s="33">
        <v>6870500</v>
      </c>
      <c r="D34" s="31">
        <v>3370500</v>
      </c>
      <c r="E34" s="21">
        <f>C34+D34</f>
        <v>10241000</v>
      </c>
      <c r="F34" s="31"/>
      <c r="G34" s="24">
        <f>E34+F34</f>
        <v>10241000</v>
      </c>
      <c r="H34" s="31"/>
      <c r="I34" s="24">
        <f>G34+H34</f>
        <v>10241000</v>
      </c>
      <c r="J34" s="99"/>
      <c r="K34" s="24">
        <f>I34+J34</f>
        <v>10241000</v>
      </c>
      <c r="L34" s="99"/>
      <c r="M34" s="24">
        <f>K34+L34</f>
        <v>10241000</v>
      </c>
      <c r="N34" s="99"/>
      <c r="O34" s="141">
        <f>M34+N34</f>
        <v>10241000</v>
      </c>
    </row>
    <row r="35" spans="1:16" s="9" customFormat="1" ht="63.75">
      <c r="A35" s="14" t="s">
        <v>110</v>
      </c>
      <c r="B35" s="32" t="s">
        <v>111</v>
      </c>
      <c r="C35" s="33">
        <v>7000</v>
      </c>
      <c r="D35" s="31"/>
      <c r="E35" s="21">
        <f t="shared" ref="E35:E40" si="9">C35+D35</f>
        <v>7000</v>
      </c>
      <c r="F35" s="31"/>
      <c r="G35" s="24">
        <f>E35+F35</f>
        <v>7000</v>
      </c>
      <c r="H35" s="31"/>
      <c r="I35" s="24">
        <f>G35+H35</f>
        <v>7000</v>
      </c>
      <c r="J35" s="99"/>
      <c r="K35" s="24">
        <f>I35+J35</f>
        <v>7000</v>
      </c>
      <c r="L35" s="99"/>
      <c r="M35" s="24">
        <f>K35+L35</f>
        <v>7000</v>
      </c>
      <c r="N35" s="99"/>
      <c r="O35" s="141">
        <f>M35+N35</f>
        <v>7000</v>
      </c>
    </row>
    <row r="36" spans="1:16" ht="38.25">
      <c r="A36" s="14" t="s">
        <v>112</v>
      </c>
      <c r="B36" s="32" t="s">
        <v>113</v>
      </c>
      <c r="C36" s="33">
        <v>2000000</v>
      </c>
      <c r="D36" s="31"/>
      <c r="E36" s="21">
        <f t="shared" si="9"/>
        <v>2000000</v>
      </c>
      <c r="F36" s="31"/>
      <c r="G36" s="24">
        <f>E36+F36</f>
        <v>2000000</v>
      </c>
      <c r="H36" s="31"/>
      <c r="I36" s="24">
        <f>G36+H36</f>
        <v>2000000</v>
      </c>
      <c r="J36" s="99"/>
      <c r="K36" s="24">
        <f>I36+J36</f>
        <v>2000000</v>
      </c>
      <c r="L36" s="99"/>
      <c r="M36" s="24">
        <f>K36+L36</f>
        <v>2000000</v>
      </c>
      <c r="N36" s="99"/>
      <c r="O36" s="141">
        <f>M36+N36</f>
        <v>2000000</v>
      </c>
    </row>
    <row r="37" spans="1:16" s="1" customFormat="1" ht="51">
      <c r="A37" s="8" t="s">
        <v>114</v>
      </c>
      <c r="B37" s="32" t="s">
        <v>115</v>
      </c>
      <c r="C37" s="34">
        <v>10000</v>
      </c>
      <c r="D37" s="37"/>
      <c r="E37" s="21">
        <f t="shared" si="9"/>
        <v>10000</v>
      </c>
      <c r="F37" s="37"/>
      <c r="G37" s="24">
        <f>E37+F37</f>
        <v>10000</v>
      </c>
      <c r="H37" s="37"/>
      <c r="I37" s="24">
        <f>G37+H37</f>
        <v>10000</v>
      </c>
      <c r="J37" s="100"/>
      <c r="K37" s="24">
        <f>I37+J37</f>
        <v>10000</v>
      </c>
      <c r="L37" s="100"/>
      <c r="M37" s="24">
        <f>K37+L37</f>
        <v>10000</v>
      </c>
      <c r="N37" s="100"/>
      <c r="O37" s="141">
        <f>M37+N37</f>
        <v>10000</v>
      </c>
    </row>
    <row r="38" spans="1:16" ht="76.5">
      <c r="A38" s="8" t="s">
        <v>116</v>
      </c>
      <c r="B38" s="35" t="s">
        <v>117</v>
      </c>
      <c r="C38" s="34">
        <v>215000</v>
      </c>
      <c r="D38" s="37"/>
      <c r="E38" s="21">
        <f t="shared" si="9"/>
        <v>215000</v>
      </c>
      <c r="F38" s="37"/>
      <c r="G38" s="24">
        <f>E38+F38</f>
        <v>215000</v>
      </c>
      <c r="H38" s="37"/>
      <c r="I38" s="24">
        <f>G38+H38</f>
        <v>215000</v>
      </c>
      <c r="J38" s="100"/>
      <c r="K38" s="24">
        <f>I38+J38</f>
        <v>215000</v>
      </c>
      <c r="L38" s="100"/>
      <c r="M38" s="24">
        <f>K38+L38</f>
        <v>215000</v>
      </c>
      <c r="N38" s="100"/>
      <c r="O38" s="141">
        <f>M38+N38</f>
        <v>215000</v>
      </c>
    </row>
    <row r="39" spans="1:16" ht="25.5">
      <c r="A39" s="7" t="s">
        <v>24</v>
      </c>
      <c r="B39" s="65" t="s">
        <v>25</v>
      </c>
      <c r="C39" s="30">
        <f t="shared" ref="C39:O39" si="10">C40</f>
        <v>1080000</v>
      </c>
      <c r="D39" s="30">
        <f t="shared" si="10"/>
        <v>0</v>
      </c>
      <c r="E39" s="30">
        <f t="shared" si="10"/>
        <v>1080000</v>
      </c>
      <c r="F39" s="30">
        <f t="shared" si="10"/>
        <v>0</v>
      </c>
      <c r="G39" s="93">
        <f t="shared" si="10"/>
        <v>1080000</v>
      </c>
      <c r="H39" s="30">
        <f t="shared" si="10"/>
        <v>0</v>
      </c>
      <c r="I39" s="93">
        <f t="shared" si="10"/>
        <v>1080000</v>
      </c>
      <c r="J39" s="98">
        <f t="shared" si="10"/>
        <v>0</v>
      </c>
      <c r="K39" s="93">
        <f t="shared" si="10"/>
        <v>1080000</v>
      </c>
      <c r="L39" s="98">
        <f t="shared" si="10"/>
        <v>0</v>
      </c>
      <c r="M39" s="93">
        <f t="shared" si="10"/>
        <v>1080000</v>
      </c>
      <c r="N39" s="98">
        <f t="shared" si="10"/>
        <v>0</v>
      </c>
      <c r="O39" s="140">
        <f t="shared" si="10"/>
        <v>1080000</v>
      </c>
    </row>
    <row r="40" spans="1:16">
      <c r="A40" s="7" t="s">
        <v>26</v>
      </c>
      <c r="B40" s="65" t="s">
        <v>27</v>
      </c>
      <c r="C40" s="33">
        <v>1080000</v>
      </c>
      <c r="D40" s="31"/>
      <c r="E40" s="21">
        <f t="shared" si="9"/>
        <v>1080000</v>
      </c>
      <c r="F40" s="31"/>
      <c r="G40" s="24">
        <f>E40+F40</f>
        <v>1080000</v>
      </c>
      <c r="H40" s="31"/>
      <c r="I40" s="24">
        <f>G40+H40</f>
        <v>1080000</v>
      </c>
      <c r="J40" s="99"/>
      <c r="K40" s="24">
        <f>I40+J40</f>
        <v>1080000</v>
      </c>
      <c r="L40" s="99"/>
      <c r="M40" s="24">
        <f>K40+L40</f>
        <v>1080000</v>
      </c>
      <c r="N40" s="99"/>
      <c r="O40" s="141">
        <f>M40+N40</f>
        <v>1080000</v>
      </c>
    </row>
    <row r="41" spans="1:16" ht="25.5">
      <c r="A41" s="7" t="s">
        <v>28</v>
      </c>
      <c r="B41" s="66" t="s">
        <v>29</v>
      </c>
      <c r="C41" s="30">
        <f t="shared" ref="C41:O41" si="11">C42</f>
        <v>300000</v>
      </c>
      <c r="D41" s="30">
        <f t="shared" si="11"/>
        <v>0</v>
      </c>
      <c r="E41" s="30">
        <f t="shared" si="11"/>
        <v>300000</v>
      </c>
      <c r="F41" s="30">
        <f t="shared" si="11"/>
        <v>0</v>
      </c>
      <c r="G41" s="93">
        <f t="shared" si="11"/>
        <v>300000</v>
      </c>
      <c r="H41" s="30">
        <f t="shared" si="11"/>
        <v>0</v>
      </c>
      <c r="I41" s="93">
        <f t="shared" si="11"/>
        <v>300000</v>
      </c>
      <c r="J41" s="98">
        <f t="shared" si="11"/>
        <v>0</v>
      </c>
      <c r="K41" s="93">
        <f t="shared" si="11"/>
        <v>300000</v>
      </c>
      <c r="L41" s="98">
        <f t="shared" si="11"/>
        <v>0</v>
      </c>
      <c r="M41" s="93">
        <f t="shared" si="11"/>
        <v>300000</v>
      </c>
      <c r="N41" s="98">
        <f t="shared" si="11"/>
        <v>0</v>
      </c>
      <c r="O41" s="140">
        <f t="shared" si="11"/>
        <v>300000</v>
      </c>
    </row>
    <row r="42" spans="1:16">
      <c r="A42" s="8" t="s">
        <v>30</v>
      </c>
      <c r="B42" s="32" t="s">
        <v>31</v>
      </c>
      <c r="C42" s="31">
        <v>300000</v>
      </c>
      <c r="D42" s="31"/>
      <c r="E42" s="21">
        <f>C42+D42</f>
        <v>300000</v>
      </c>
      <c r="F42" s="31"/>
      <c r="G42" s="24">
        <f>E42+F42</f>
        <v>300000</v>
      </c>
      <c r="H42" s="31"/>
      <c r="I42" s="24">
        <f>G42+H42</f>
        <v>300000</v>
      </c>
      <c r="J42" s="99"/>
      <c r="K42" s="24">
        <f>I42+J42</f>
        <v>300000</v>
      </c>
      <c r="L42" s="99"/>
      <c r="M42" s="24">
        <f>K42+L42</f>
        <v>300000</v>
      </c>
      <c r="N42" s="99"/>
      <c r="O42" s="141">
        <f>M42+N42</f>
        <v>300000</v>
      </c>
    </row>
    <row r="43" spans="1:16" ht="25.5">
      <c r="A43" s="7" t="s">
        <v>32</v>
      </c>
      <c r="B43" s="66" t="s">
        <v>33</v>
      </c>
      <c r="C43" s="30">
        <f t="shared" ref="C43:I43" si="12">SUM(C44:C45)</f>
        <v>850000</v>
      </c>
      <c r="D43" s="30">
        <f t="shared" si="12"/>
        <v>300000</v>
      </c>
      <c r="E43" s="30">
        <f t="shared" si="12"/>
        <v>1150000</v>
      </c>
      <c r="F43" s="30">
        <f t="shared" si="12"/>
        <v>0</v>
      </c>
      <c r="G43" s="93">
        <f t="shared" si="12"/>
        <v>1150000</v>
      </c>
      <c r="H43" s="30">
        <f t="shared" si="12"/>
        <v>0</v>
      </c>
      <c r="I43" s="93">
        <f t="shared" si="12"/>
        <v>1150000</v>
      </c>
      <c r="J43" s="98">
        <f t="shared" ref="J43:O43" si="13">SUM(J44:J45)</f>
        <v>12968401</v>
      </c>
      <c r="K43" s="93">
        <f t="shared" si="13"/>
        <v>14118401</v>
      </c>
      <c r="L43" s="98">
        <f t="shared" si="13"/>
        <v>-9324798</v>
      </c>
      <c r="M43" s="93">
        <f t="shared" si="13"/>
        <v>4793603</v>
      </c>
      <c r="N43" s="98">
        <f t="shared" si="13"/>
        <v>0</v>
      </c>
      <c r="O43" s="140">
        <f t="shared" si="13"/>
        <v>4793603</v>
      </c>
    </row>
    <row r="44" spans="1:16" s="6" customFormat="1" ht="76.5">
      <c r="A44" s="8" t="s">
        <v>34</v>
      </c>
      <c r="B44" s="32" t="s">
        <v>35</v>
      </c>
      <c r="C44" s="31">
        <v>100000</v>
      </c>
      <c r="D44" s="31"/>
      <c r="E44" s="21">
        <f>C44+D44</f>
        <v>100000</v>
      </c>
      <c r="F44" s="31"/>
      <c r="G44" s="24">
        <f>E44+F44</f>
        <v>100000</v>
      </c>
      <c r="H44" s="31"/>
      <c r="I44" s="24">
        <f>G44+H44</f>
        <v>100000</v>
      </c>
      <c r="J44" s="99">
        <f>12545700+78701+44000+300000</f>
        <v>12968401</v>
      </c>
      <c r="K44" s="24">
        <f>I44+J44</f>
        <v>13068401</v>
      </c>
      <c r="L44" s="99">
        <v>-9324798</v>
      </c>
      <c r="M44" s="24">
        <f>K44+L44</f>
        <v>3743603</v>
      </c>
      <c r="N44" s="99"/>
      <c r="O44" s="141">
        <f>M44+N44</f>
        <v>3743603</v>
      </c>
    </row>
    <row r="45" spans="1:16" s="6" customFormat="1" ht="51">
      <c r="A45" s="8" t="s">
        <v>36</v>
      </c>
      <c r="B45" s="32" t="s">
        <v>37</v>
      </c>
      <c r="C45" s="31">
        <v>750000</v>
      </c>
      <c r="D45" s="31">
        <v>300000</v>
      </c>
      <c r="E45" s="21">
        <f>C45+D45</f>
        <v>1050000</v>
      </c>
      <c r="F45" s="31"/>
      <c r="G45" s="24">
        <f>E45+F45</f>
        <v>1050000</v>
      </c>
      <c r="H45" s="31"/>
      <c r="I45" s="24">
        <f>G45+H45</f>
        <v>1050000</v>
      </c>
      <c r="J45" s="99"/>
      <c r="K45" s="24">
        <f>I45+J45</f>
        <v>1050000</v>
      </c>
      <c r="L45" s="99"/>
      <c r="M45" s="24">
        <f>K45+L45</f>
        <v>1050000</v>
      </c>
      <c r="N45" s="99"/>
      <c r="O45" s="141">
        <f>M45+N45</f>
        <v>1050000</v>
      </c>
    </row>
    <row r="46" spans="1:16" s="6" customFormat="1">
      <c r="A46" s="7" t="s">
        <v>38</v>
      </c>
      <c r="B46" s="66" t="s">
        <v>39</v>
      </c>
      <c r="C46" s="31">
        <v>2508000</v>
      </c>
      <c r="D46" s="20"/>
      <c r="E46" s="21">
        <f>C46+D46</f>
        <v>2508000</v>
      </c>
      <c r="F46" s="20"/>
      <c r="G46" s="24">
        <f>E46+F46</f>
        <v>2508000</v>
      </c>
      <c r="H46" s="86"/>
      <c r="I46" s="24">
        <f>G46+H46</f>
        <v>2508000</v>
      </c>
      <c r="J46" s="86"/>
      <c r="K46" s="24">
        <f>I46+J46</f>
        <v>2508000</v>
      </c>
      <c r="L46" s="86"/>
      <c r="M46" s="24">
        <f>K46+L46</f>
        <v>2508000</v>
      </c>
      <c r="N46" s="86"/>
      <c r="O46" s="141">
        <f>M46+N46</f>
        <v>2508000</v>
      </c>
    </row>
    <row r="47" spans="1:16" s="6" customFormat="1" ht="12.75">
      <c r="A47" s="28" t="s">
        <v>40</v>
      </c>
      <c r="B47" s="106" t="s">
        <v>41</v>
      </c>
      <c r="C47" s="36">
        <f>C49+C53+C83+C103+C100+C110+C112+C116+C114</f>
        <v>665834900</v>
      </c>
      <c r="D47" s="36">
        <f>D49+D53+D83+D103+D100+D110+D112+D116+D114</f>
        <v>17852729.399999999</v>
      </c>
      <c r="E47" s="36">
        <f>E49+E53+E83+E100+E110+E112+E116+E114</f>
        <v>683687629.4000001</v>
      </c>
      <c r="F47" s="36">
        <f>F49+F53+F83+F100+F110+F112+F116+F114</f>
        <v>12815367.539999999</v>
      </c>
      <c r="G47" s="94">
        <f>G49+G53+G83+G100+G110+G112+G114+G116</f>
        <v>696502996.94000018</v>
      </c>
      <c r="H47" s="36">
        <f>H49+H53+H83+H100+H110+H112+H116+H114</f>
        <v>48224157.299999997</v>
      </c>
      <c r="I47" s="94">
        <f>I49+I53+I83+I100+I110+I112+I114+I116</f>
        <v>744727154.24000001</v>
      </c>
      <c r="J47" s="101">
        <f>J49+J53+J83+J100+J110+J112+J116+J114</f>
        <v>4761889.93</v>
      </c>
      <c r="K47" s="94">
        <f>K49+K53+K83+K100+K110+K112+K114+K116</f>
        <v>749242709.16999996</v>
      </c>
      <c r="L47" s="94">
        <f>L49+L53+L83+L100+L110+L112+L114+L116</f>
        <v>46933734.199999996</v>
      </c>
      <c r="M47" s="154">
        <f>M49+M53+M83+M100+M110+M112+M114+M116</f>
        <v>796176443.36999989</v>
      </c>
      <c r="N47" s="154">
        <f>N49+N53+N83+N100+N110+N112+N114+N116</f>
        <v>28676175.940000001</v>
      </c>
      <c r="O47" s="155">
        <f>O49+O53+O83+O100+O110+O112+O114+O116</f>
        <v>824852619.30999994</v>
      </c>
      <c r="P47" s="116">
        <f>824852619.31-O47</f>
        <v>0</v>
      </c>
    </row>
    <row r="48" spans="1:16" s="6" customFormat="1" ht="25.5">
      <c r="A48" s="18" t="s">
        <v>42</v>
      </c>
      <c r="B48" s="67" t="s">
        <v>43</v>
      </c>
      <c r="C48" s="37">
        <f t="shared" ref="C48:I48" si="14">C49+C53+C83+C103+C100+C110</f>
        <v>665834900</v>
      </c>
      <c r="D48" s="37">
        <f t="shared" si="14"/>
        <v>21906995.449999999</v>
      </c>
      <c r="E48" s="37">
        <f t="shared" si="14"/>
        <v>687741895.45000005</v>
      </c>
      <c r="F48" s="37">
        <f t="shared" si="14"/>
        <v>9487303.6600000001</v>
      </c>
      <c r="G48" s="95">
        <f t="shared" si="14"/>
        <v>697229199.11000013</v>
      </c>
      <c r="H48" s="95">
        <f t="shared" si="14"/>
        <v>47461581.060000002</v>
      </c>
      <c r="I48" s="95">
        <f t="shared" si="14"/>
        <v>744690780.17000008</v>
      </c>
      <c r="J48" s="95">
        <f t="shared" ref="J48:O48" si="15">J49+J53+J83+J100+J110</f>
        <v>4761889.93</v>
      </c>
      <c r="K48" s="95">
        <f t="shared" si="15"/>
        <v>749114576</v>
      </c>
      <c r="L48" s="95">
        <f t="shared" si="15"/>
        <v>46863426.799999997</v>
      </c>
      <c r="M48" s="95">
        <f t="shared" si="15"/>
        <v>795978002.79999995</v>
      </c>
      <c r="N48" s="95">
        <f t="shared" si="15"/>
        <v>28676175.940000001</v>
      </c>
      <c r="O48" s="142">
        <f t="shared" si="15"/>
        <v>824654178.74000001</v>
      </c>
    </row>
    <row r="49" spans="1:49" s="25" customFormat="1" ht="25.5">
      <c r="A49" s="28" t="s">
        <v>44</v>
      </c>
      <c r="B49" s="106" t="s">
        <v>45</v>
      </c>
      <c r="C49" s="36">
        <f>C50</f>
        <v>51493800</v>
      </c>
      <c r="D49" s="36">
        <f>D50</f>
        <v>0</v>
      </c>
      <c r="E49" s="94">
        <f t="shared" ref="E49:K49" si="16">E50</f>
        <v>51493800</v>
      </c>
      <c r="F49" s="94">
        <f t="shared" si="16"/>
        <v>0</v>
      </c>
      <c r="G49" s="94">
        <f t="shared" si="16"/>
        <v>51493800</v>
      </c>
      <c r="H49" s="36">
        <f t="shared" si="16"/>
        <v>0</v>
      </c>
      <c r="I49" s="94">
        <f t="shared" si="16"/>
        <v>51493800</v>
      </c>
      <c r="J49" s="94">
        <f t="shared" si="16"/>
        <v>0</v>
      </c>
      <c r="K49" s="94">
        <f t="shared" si="16"/>
        <v>51493800</v>
      </c>
      <c r="L49" s="94">
        <f>SUM(L50:L51)</f>
        <v>2079100</v>
      </c>
      <c r="M49" s="154">
        <f>SUM(M50:M51)</f>
        <v>53572900</v>
      </c>
      <c r="N49" s="154">
        <f>SUM(N50:N52)</f>
        <v>3591400</v>
      </c>
      <c r="O49" s="155">
        <f>SUM(O50:O52)</f>
        <v>57164300</v>
      </c>
      <c r="P49" s="129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s="25" customFormat="1" ht="51.75">
      <c r="A50" s="10" t="s">
        <v>46</v>
      </c>
      <c r="B50" s="67" t="s">
        <v>47</v>
      </c>
      <c r="C50" s="37">
        <v>51493800</v>
      </c>
      <c r="D50" s="37"/>
      <c r="E50" s="24">
        <f>C50+D50</f>
        <v>51493800</v>
      </c>
      <c r="F50" s="37"/>
      <c r="G50" s="24">
        <f>E50+F50</f>
        <v>51493800</v>
      </c>
      <c r="H50" s="37"/>
      <c r="I50" s="24">
        <f>G50+H50</f>
        <v>51493800</v>
      </c>
      <c r="J50" s="100"/>
      <c r="K50" s="24">
        <f>I50+J50</f>
        <v>51493800</v>
      </c>
      <c r="L50" s="100"/>
      <c r="M50" s="24">
        <f t="shared" ref="M50:M77" si="17">K50+L50</f>
        <v>51493800</v>
      </c>
      <c r="N50" s="100"/>
      <c r="O50" s="141">
        <f>M50+N50</f>
        <v>51493800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s="25" customFormat="1" ht="25.5">
      <c r="A51" s="119" t="s">
        <v>157</v>
      </c>
      <c r="B51" s="71" t="s">
        <v>118</v>
      </c>
      <c r="C51" s="37"/>
      <c r="D51" s="37"/>
      <c r="E51" s="24"/>
      <c r="F51" s="37"/>
      <c r="G51" s="24"/>
      <c r="H51" s="37"/>
      <c r="I51" s="24"/>
      <c r="J51" s="100"/>
      <c r="K51" s="24"/>
      <c r="L51" s="100">
        <v>2079100</v>
      </c>
      <c r="M51" s="24">
        <f t="shared" si="17"/>
        <v>2079100</v>
      </c>
      <c r="N51" s="100">
        <f>3014500-M51</f>
        <v>935400</v>
      </c>
      <c r="O51" s="141">
        <f>M51+N51</f>
        <v>3014500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s="25" customFormat="1" ht="38.25">
      <c r="A52" s="112" t="s">
        <v>174</v>
      </c>
      <c r="B52" s="71" t="s">
        <v>175</v>
      </c>
      <c r="C52" s="37"/>
      <c r="D52" s="37"/>
      <c r="E52" s="24"/>
      <c r="F52" s="37"/>
      <c r="G52" s="24"/>
      <c r="H52" s="37"/>
      <c r="I52" s="24"/>
      <c r="J52" s="100"/>
      <c r="K52" s="24"/>
      <c r="L52" s="100"/>
      <c r="M52" s="24">
        <f t="shared" si="17"/>
        <v>0</v>
      </c>
      <c r="N52" s="100">
        <v>2656000</v>
      </c>
      <c r="O52" s="141">
        <f>M52+N52</f>
        <v>2656000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s="26" customFormat="1" ht="25.5">
      <c r="A53" s="28" t="s">
        <v>48</v>
      </c>
      <c r="B53" s="106" t="s">
        <v>49</v>
      </c>
      <c r="C53" s="36">
        <f>SUM(C59:C78)</f>
        <v>141979100</v>
      </c>
      <c r="D53" s="36">
        <f>SUM(D59:D78)</f>
        <v>21902995.449999999</v>
      </c>
      <c r="E53" s="48">
        <f>C53+D53</f>
        <v>163882095.44999999</v>
      </c>
      <c r="F53" s="36">
        <f>SUM(F59:F82)</f>
        <v>9253200</v>
      </c>
      <c r="G53" s="48">
        <f>E53+F53</f>
        <v>173135295.44999999</v>
      </c>
      <c r="H53" s="36">
        <f>SUM(H59:H99)</f>
        <v>46849112.519999996</v>
      </c>
      <c r="I53" s="48">
        <f>G53+H53</f>
        <v>219984407.96999997</v>
      </c>
      <c r="J53" s="101">
        <f>SUM(J55:J82)</f>
        <v>2591846.79</v>
      </c>
      <c r="K53" s="48">
        <f>I53+J53</f>
        <v>222576254.75999996</v>
      </c>
      <c r="L53" s="101">
        <f>SUM(L54:L82)</f>
        <v>37918350.640000001</v>
      </c>
      <c r="M53" s="156">
        <f>SUM(M54:M82)</f>
        <v>260494605.40000001</v>
      </c>
      <c r="N53" s="157">
        <f>SUM(N54:N82)</f>
        <v>23701896.490000002</v>
      </c>
      <c r="O53" s="158">
        <f>SUM(O54:O82)</f>
        <v>284196501.88999999</v>
      </c>
      <c r="P53" s="130">
        <f>284196501.89-O53</f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s="26" customFormat="1" ht="51">
      <c r="A54" s="62" t="s">
        <v>169</v>
      </c>
      <c r="B54" s="68" t="s">
        <v>170</v>
      </c>
      <c r="C54" s="36"/>
      <c r="D54" s="36"/>
      <c r="E54" s="48"/>
      <c r="F54" s="36"/>
      <c r="G54" s="48"/>
      <c r="H54" s="36"/>
      <c r="I54" s="48"/>
      <c r="J54" s="101"/>
      <c r="K54" s="48"/>
      <c r="L54" s="113">
        <v>1377500</v>
      </c>
      <c r="M54" s="135">
        <f t="shared" ref="M54:M61" si="18">K54+L54</f>
        <v>1377500</v>
      </c>
      <c r="N54" s="100"/>
      <c r="O54" s="135">
        <f>M54+N54</f>
        <v>1377500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s="26" customFormat="1" ht="38.25">
      <c r="A55" s="112" t="s">
        <v>153</v>
      </c>
      <c r="B55" s="67" t="s">
        <v>154</v>
      </c>
      <c r="C55" s="36"/>
      <c r="D55" s="36"/>
      <c r="E55" s="48"/>
      <c r="F55" s="36"/>
      <c r="G55" s="48"/>
      <c r="H55" s="36"/>
      <c r="I55" s="48"/>
      <c r="J55" s="113">
        <v>197846.79</v>
      </c>
      <c r="K55" s="114">
        <f>I55+J55</f>
        <v>197846.79</v>
      </c>
      <c r="L55" s="113"/>
      <c r="M55" s="135">
        <f t="shared" si="18"/>
        <v>197846.79</v>
      </c>
      <c r="N55" s="100"/>
      <c r="O55" s="135">
        <f>M55+N55</f>
        <v>197846.79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26" customFormat="1" ht="38.25">
      <c r="A56" s="62" t="s">
        <v>171</v>
      </c>
      <c r="B56" s="68" t="s">
        <v>158</v>
      </c>
      <c r="C56" s="36"/>
      <c r="D56" s="36"/>
      <c r="E56" s="48"/>
      <c r="F56" s="36"/>
      <c r="G56" s="48"/>
      <c r="H56" s="36"/>
      <c r="I56" s="48"/>
      <c r="J56" s="101"/>
      <c r="K56" s="48"/>
      <c r="L56" s="113">
        <v>2150180</v>
      </c>
      <c r="M56" s="135">
        <f t="shared" si="18"/>
        <v>2150180</v>
      </c>
      <c r="N56" s="100"/>
      <c r="O56" s="135">
        <f>M56+N56</f>
        <v>2150180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26" customFormat="1" ht="51">
      <c r="A57" s="62" t="s">
        <v>176</v>
      </c>
      <c r="B57" s="68" t="s">
        <v>158</v>
      </c>
      <c r="C57" s="36"/>
      <c r="D57" s="36"/>
      <c r="E57" s="48"/>
      <c r="F57" s="36"/>
      <c r="G57" s="48"/>
      <c r="H57" s="36"/>
      <c r="I57" s="48"/>
      <c r="J57" s="101"/>
      <c r="K57" s="48"/>
      <c r="L57" s="113"/>
      <c r="M57" s="135">
        <f t="shared" si="18"/>
        <v>0</v>
      </c>
      <c r="N57" s="100">
        <v>788762</v>
      </c>
      <c r="O57" s="135">
        <f>M57+N57</f>
        <v>788762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s="26" customFormat="1" ht="63.75">
      <c r="A58" s="62" t="s">
        <v>177</v>
      </c>
      <c r="B58" s="68" t="s">
        <v>158</v>
      </c>
      <c r="C58" s="36"/>
      <c r="D58" s="36"/>
      <c r="E58" s="48"/>
      <c r="F58" s="36"/>
      <c r="G58" s="48"/>
      <c r="H58" s="36"/>
      <c r="I58" s="48"/>
      <c r="J58" s="101"/>
      <c r="K58" s="48"/>
      <c r="L58" s="100">
        <v>2629015</v>
      </c>
      <c r="M58" s="135">
        <f t="shared" si="18"/>
        <v>2629015</v>
      </c>
      <c r="N58" s="100">
        <f>5070816-2629015</f>
        <v>2441801</v>
      </c>
      <c r="O58" s="135">
        <f>M58+N58</f>
        <v>5070816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s="26" customFormat="1" ht="63.75">
      <c r="A59" s="15" t="s">
        <v>119</v>
      </c>
      <c r="B59" s="68" t="s">
        <v>50</v>
      </c>
      <c r="C59" s="37">
        <v>4500000</v>
      </c>
      <c r="D59" s="37"/>
      <c r="E59" s="24">
        <f>C59+D59</f>
        <v>4500000</v>
      </c>
      <c r="F59" s="37"/>
      <c r="G59" s="24">
        <f>E59+F59</f>
        <v>4500000</v>
      </c>
      <c r="H59" s="37"/>
      <c r="I59" s="24">
        <f>G59+H59</f>
        <v>4500000</v>
      </c>
      <c r="J59" s="100"/>
      <c r="K59" s="24">
        <f>I59+J59</f>
        <v>4500000</v>
      </c>
      <c r="L59" s="100">
        <v>-4500000</v>
      </c>
      <c r="M59" s="135">
        <f t="shared" si="18"/>
        <v>0</v>
      </c>
      <c r="N59" s="100"/>
      <c r="O59" s="141">
        <f t="shared" ref="O59:O77" si="19">M59+N59</f>
        <v>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26" customFormat="1" ht="51">
      <c r="A60" s="62" t="s">
        <v>178</v>
      </c>
      <c r="B60" s="69" t="s">
        <v>50</v>
      </c>
      <c r="C60" s="37"/>
      <c r="D60" s="37"/>
      <c r="E60" s="24"/>
      <c r="F60" s="37"/>
      <c r="G60" s="24"/>
      <c r="H60" s="37"/>
      <c r="I60" s="24"/>
      <c r="J60" s="100"/>
      <c r="K60" s="24"/>
      <c r="L60" s="100"/>
      <c r="M60" s="135">
        <f t="shared" si="18"/>
        <v>0</v>
      </c>
      <c r="N60" s="100">
        <v>293710</v>
      </c>
      <c r="O60" s="141">
        <f t="shared" si="19"/>
        <v>293710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26" customFormat="1" ht="25.5">
      <c r="A61" s="39" t="s">
        <v>155</v>
      </c>
      <c r="B61" s="68" t="s">
        <v>50</v>
      </c>
      <c r="C61" s="37"/>
      <c r="D61" s="37"/>
      <c r="E61" s="24"/>
      <c r="F61" s="37"/>
      <c r="G61" s="24"/>
      <c r="H61" s="37"/>
      <c r="I61" s="24"/>
      <c r="J61" s="100">
        <v>1394000</v>
      </c>
      <c r="K61" s="24">
        <f>I61+J61</f>
        <v>1394000</v>
      </c>
      <c r="L61" s="100"/>
      <c r="M61" s="135">
        <f t="shared" si="18"/>
        <v>1394000</v>
      </c>
      <c r="N61" s="100"/>
      <c r="O61" s="141">
        <f t="shared" si="19"/>
        <v>1394000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s="26" customFormat="1" ht="63.75">
      <c r="A62" s="39" t="s">
        <v>139</v>
      </c>
      <c r="B62" s="68" t="s">
        <v>138</v>
      </c>
      <c r="C62" s="37"/>
      <c r="D62" s="37"/>
      <c r="E62" s="24"/>
      <c r="F62" s="84"/>
      <c r="G62" s="24"/>
      <c r="H62" s="37">
        <v>2663595.4300000002</v>
      </c>
      <c r="I62" s="24">
        <f>G62+H62</f>
        <v>2663595.4300000002</v>
      </c>
      <c r="J62" s="100"/>
      <c r="K62" s="24">
        <f>I62+J62</f>
        <v>2663595.4300000002</v>
      </c>
      <c r="L62" s="100"/>
      <c r="M62" s="24">
        <f t="shared" si="17"/>
        <v>2663595.4300000002</v>
      </c>
      <c r="N62" s="100"/>
      <c r="O62" s="141">
        <f t="shared" si="19"/>
        <v>2663595.4300000002</v>
      </c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26" customFormat="1" ht="63.75">
      <c r="A63" s="62" t="s">
        <v>159</v>
      </c>
      <c r="B63" s="68" t="s">
        <v>158</v>
      </c>
      <c r="C63" s="37"/>
      <c r="D63" s="37"/>
      <c r="E63" s="24"/>
      <c r="F63" s="84"/>
      <c r="G63" s="24"/>
      <c r="H63" s="37"/>
      <c r="I63" s="24"/>
      <c r="J63" s="100"/>
      <c r="K63" s="24"/>
      <c r="L63" s="100"/>
      <c r="M63" s="24">
        <f t="shared" si="17"/>
        <v>0</v>
      </c>
      <c r="N63" s="100"/>
      <c r="O63" s="141">
        <f t="shared" si="19"/>
        <v>0</v>
      </c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26" customFormat="1" ht="51">
      <c r="A64" s="62" t="s">
        <v>179</v>
      </c>
      <c r="B64" s="68" t="s">
        <v>160</v>
      </c>
      <c r="C64" s="37"/>
      <c r="D64" s="37"/>
      <c r="E64" s="24"/>
      <c r="F64" s="84"/>
      <c r="G64" s="24"/>
      <c r="H64" s="37"/>
      <c r="I64" s="24"/>
      <c r="J64" s="100"/>
      <c r="K64" s="24"/>
      <c r="L64" s="100">
        <v>2517000</v>
      </c>
      <c r="M64" s="24">
        <f t="shared" si="17"/>
        <v>2517000</v>
      </c>
      <c r="N64" s="100">
        <f>3907356-N65-M64</f>
        <v>-792000</v>
      </c>
      <c r="O64" s="141">
        <f t="shared" si="19"/>
        <v>1725000</v>
      </c>
      <c r="P64" s="134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26" customFormat="1" ht="63.75">
      <c r="A65" s="132" t="s">
        <v>180</v>
      </c>
      <c r="B65" s="68" t="s">
        <v>160</v>
      </c>
      <c r="C65" s="37"/>
      <c r="D65" s="37"/>
      <c r="E65" s="24"/>
      <c r="F65" s="84"/>
      <c r="G65" s="24"/>
      <c r="H65" s="37"/>
      <c r="I65" s="24"/>
      <c r="J65" s="100"/>
      <c r="K65" s="24"/>
      <c r="L65" s="100"/>
      <c r="M65" s="24">
        <f t="shared" si="17"/>
        <v>0</v>
      </c>
      <c r="N65" s="100">
        <v>2182356</v>
      </c>
      <c r="O65" s="141">
        <f t="shared" si="19"/>
        <v>2182356</v>
      </c>
      <c r="P65" s="133">
        <f>SUM(O64:O65)</f>
        <v>3907356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25" customFormat="1" ht="63.75">
      <c r="A66" s="61" t="s">
        <v>127</v>
      </c>
      <c r="B66" s="69" t="s">
        <v>130</v>
      </c>
      <c r="C66" s="37"/>
      <c r="D66" s="37">
        <v>16622495.449999999</v>
      </c>
      <c r="E66" s="24">
        <f>C66+D66</f>
        <v>16622495.449999999</v>
      </c>
      <c r="F66" s="37"/>
      <c r="G66" s="24">
        <f>E66+F66</f>
        <v>16622495.449999999</v>
      </c>
      <c r="H66" s="37">
        <v>20411240.41</v>
      </c>
      <c r="I66" s="24">
        <f>G66+H66</f>
        <v>37033735.859999999</v>
      </c>
      <c r="J66" s="100"/>
      <c r="K66" s="24">
        <f>I66+J66</f>
        <v>37033735.859999999</v>
      </c>
      <c r="L66" s="100"/>
      <c r="M66" s="24">
        <f t="shared" si="17"/>
        <v>37033735.859999999</v>
      </c>
      <c r="N66" s="100"/>
      <c r="O66" s="141">
        <f t="shared" si="19"/>
        <v>37033735.859999999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 s="26" customFormat="1" ht="51">
      <c r="A67" s="85" t="s">
        <v>143</v>
      </c>
      <c r="B67" s="68" t="s">
        <v>140</v>
      </c>
      <c r="C67" s="37"/>
      <c r="D67" s="37"/>
      <c r="E67" s="24"/>
      <c r="F67" s="84"/>
      <c r="G67" s="24"/>
      <c r="H67" s="111">
        <f>224094.46+1417412.22</f>
        <v>1641506.68</v>
      </c>
      <c r="I67" s="24">
        <f t="shared" ref="I67:I82" si="20">G67+H67</f>
        <v>1641506.68</v>
      </c>
      <c r="J67" s="102"/>
      <c r="K67" s="24">
        <f t="shared" ref="K67:K77" si="21">I67+J67</f>
        <v>1641506.68</v>
      </c>
      <c r="L67" s="102">
        <v>22895765.640000001</v>
      </c>
      <c r="M67" s="24">
        <f t="shared" si="17"/>
        <v>24537272.32</v>
      </c>
      <c r="N67" s="102">
        <f>34124539.81-M67</f>
        <v>9587267.4900000021</v>
      </c>
      <c r="O67" s="141">
        <f t="shared" si="19"/>
        <v>34124539.810000002</v>
      </c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26" customFormat="1" ht="25.5">
      <c r="A68" s="15" t="s">
        <v>141</v>
      </c>
      <c r="B68" s="70" t="s">
        <v>142</v>
      </c>
      <c r="C68" s="37"/>
      <c r="D68" s="37"/>
      <c r="E68" s="24"/>
      <c r="F68" s="84"/>
      <c r="G68" s="24"/>
      <c r="H68" s="111">
        <v>19994470</v>
      </c>
      <c r="I68" s="24">
        <f t="shared" si="20"/>
        <v>19994470</v>
      </c>
      <c r="J68" s="102"/>
      <c r="K68" s="24">
        <f t="shared" si="21"/>
        <v>19994470</v>
      </c>
      <c r="L68" s="102"/>
      <c r="M68" s="24">
        <f t="shared" si="17"/>
        <v>19994470</v>
      </c>
      <c r="N68" s="102"/>
      <c r="O68" s="141">
        <f t="shared" si="19"/>
        <v>19994470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26" customFormat="1" ht="38.25">
      <c r="A69" s="120" t="s">
        <v>161</v>
      </c>
      <c r="B69" s="69" t="s">
        <v>162</v>
      </c>
      <c r="C69" s="37"/>
      <c r="D69" s="37"/>
      <c r="E69" s="24"/>
      <c r="F69" s="84"/>
      <c r="G69" s="24"/>
      <c r="H69" s="111"/>
      <c r="I69" s="24"/>
      <c r="J69" s="102"/>
      <c r="K69" s="24"/>
      <c r="L69" s="102">
        <v>2448890</v>
      </c>
      <c r="M69" s="24">
        <f t="shared" si="17"/>
        <v>2448890</v>
      </c>
      <c r="N69" s="102"/>
      <c r="O69" s="141">
        <f t="shared" si="19"/>
        <v>2448890</v>
      </c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</row>
    <row r="70" spans="1:49" s="26" customFormat="1" ht="25.5">
      <c r="A70" s="120" t="s">
        <v>163</v>
      </c>
      <c r="B70" s="69" t="s">
        <v>162</v>
      </c>
      <c r="C70" s="37"/>
      <c r="D70" s="37"/>
      <c r="E70" s="24"/>
      <c r="F70" s="84"/>
      <c r="G70" s="24"/>
      <c r="H70" s="111"/>
      <c r="I70" s="24"/>
      <c r="J70" s="102"/>
      <c r="K70" s="24"/>
      <c r="L70" s="102">
        <v>400000</v>
      </c>
      <c r="M70" s="24">
        <f t="shared" si="17"/>
        <v>400000</v>
      </c>
      <c r="N70" s="102"/>
      <c r="O70" s="141">
        <f t="shared" si="19"/>
        <v>400000</v>
      </c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</row>
    <row r="71" spans="1:49" s="25" customFormat="1" ht="89.25">
      <c r="A71" s="15" t="s">
        <v>77</v>
      </c>
      <c r="B71" s="70" t="s">
        <v>104</v>
      </c>
      <c r="C71" s="37"/>
      <c r="D71" s="37">
        <v>1493000</v>
      </c>
      <c r="E71" s="24">
        <f t="shared" ref="E71:E78" si="22">C71+D71</f>
        <v>1493000</v>
      </c>
      <c r="F71" s="37"/>
      <c r="G71" s="24">
        <f t="shared" ref="G71:G82" si="23">E71+F71</f>
        <v>1493000</v>
      </c>
      <c r="H71" s="37"/>
      <c r="I71" s="24">
        <f t="shared" si="20"/>
        <v>1493000</v>
      </c>
      <c r="J71" s="100"/>
      <c r="K71" s="24">
        <f t="shared" si="21"/>
        <v>1493000</v>
      </c>
      <c r="L71" s="100"/>
      <c r="M71" s="24">
        <f t="shared" si="17"/>
        <v>1493000</v>
      </c>
      <c r="N71" s="100"/>
      <c r="O71" s="141">
        <f t="shared" si="19"/>
        <v>1493000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 s="25" customFormat="1" ht="38.25">
      <c r="A72" s="62" t="s">
        <v>128</v>
      </c>
      <c r="B72" s="68" t="s">
        <v>51</v>
      </c>
      <c r="C72" s="37"/>
      <c r="D72" s="37">
        <v>5000000</v>
      </c>
      <c r="E72" s="24">
        <f t="shared" si="22"/>
        <v>5000000</v>
      </c>
      <c r="F72" s="37">
        <v>8500000</v>
      </c>
      <c r="G72" s="24">
        <f t="shared" si="23"/>
        <v>13500000</v>
      </c>
      <c r="H72" s="37">
        <f>15400000-G72</f>
        <v>1900000</v>
      </c>
      <c r="I72" s="24">
        <f t="shared" si="20"/>
        <v>15400000</v>
      </c>
      <c r="J72" s="100">
        <v>1000000</v>
      </c>
      <c r="K72" s="24">
        <f t="shared" si="21"/>
        <v>16400000</v>
      </c>
      <c r="L72" s="100">
        <v>8000000</v>
      </c>
      <c r="M72" s="24">
        <f t="shared" si="17"/>
        <v>24400000</v>
      </c>
      <c r="N72" s="100">
        <f>33600000-M72</f>
        <v>9200000</v>
      </c>
      <c r="O72" s="141">
        <f t="shared" si="19"/>
        <v>33600000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s="6" customFormat="1" ht="76.5">
      <c r="A73" s="15" t="s">
        <v>73</v>
      </c>
      <c r="B73" s="70" t="s">
        <v>51</v>
      </c>
      <c r="C73" s="37">
        <v>61500</v>
      </c>
      <c r="D73" s="37"/>
      <c r="E73" s="21">
        <f t="shared" si="22"/>
        <v>61500</v>
      </c>
      <c r="F73" s="37"/>
      <c r="G73" s="24">
        <f t="shared" si="23"/>
        <v>61500</v>
      </c>
      <c r="H73" s="37"/>
      <c r="I73" s="24">
        <f t="shared" si="20"/>
        <v>61500</v>
      </c>
      <c r="J73" s="100"/>
      <c r="K73" s="24">
        <f t="shared" si="21"/>
        <v>61500</v>
      </c>
      <c r="L73" s="100"/>
      <c r="M73" s="24">
        <f t="shared" si="17"/>
        <v>61500</v>
      </c>
      <c r="N73" s="100"/>
      <c r="O73" s="141">
        <f t="shared" si="19"/>
        <v>61500</v>
      </c>
    </row>
    <row r="74" spans="1:49" ht="38.25">
      <c r="A74" s="15" t="s">
        <v>74</v>
      </c>
      <c r="B74" s="70" t="s">
        <v>51</v>
      </c>
      <c r="C74" s="37">
        <v>7160000</v>
      </c>
      <c r="D74" s="37"/>
      <c r="E74" s="21">
        <f t="shared" si="22"/>
        <v>7160000</v>
      </c>
      <c r="F74" s="37"/>
      <c r="G74" s="24">
        <f t="shared" si="23"/>
        <v>7160000</v>
      </c>
      <c r="H74" s="37"/>
      <c r="I74" s="24">
        <f t="shared" si="20"/>
        <v>7160000</v>
      </c>
      <c r="J74" s="100"/>
      <c r="K74" s="24">
        <f t="shared" si="21"/>
        <v>7160000</v>
      </c>
      <c r="L74" s="100"/>
      <c r="M74" s="24">
        <f t="shared" si="17"/>
        <v>7160000</v>
      </c>
      <c r="N74" s="100"/>
      <c r="O74" s="141">
        <f t="shared" si="19"/>
        <v>7160000</v>
      </c>
    </row>
    <row r="75" spans="1:49" ht="25.5">
      <c r="A75" s="62" t="s">
        <v>105</v>
      </c>
      <c r="B75" s="68" t="s">
        <v>51</v>
      </c>
      <c r="C75" s="37"/>
      <c r="D75" s="37">
        <v>280500</v>
      </c>
      <c r="E75" s="21">
        <f t="shared" si="22"/>
        <v>280500</v>
      </c>
      <c r="F75" s="37"/>
      <c r="G75" s="24">
        <f t="shared" si="23"/>
        <v>280500</v>
      </c>
      <c r="H75" s="37"/>
      <c r="I75" s="24">
        <f t="shared" si="20"/>
        <v>280500</v>
      </c>
      <c r="J75" s="100"/>
      <c r="K75" s="24">
        <f t="shared" si="21"/>
        <v>280500</v>
      </c>
      <c r="L75" s="100"/>
      <c r="M75" s="24">
        <f t="shared" si="17"/>
        <v>280500</v>
      </c>
      <c r="N75" s="100"/>
      <c r="O75" s="141">
        <f t="shared" si="19"/>
        <v>280500</v>
      </c>
    </row>
    <row r="76" spans="1:49" ht="25.5">
      <c r="A76" s="15" t="s">
        <v>75</v>
      </c>
      <c r="B76" s="70" t="s">
        <v>51</v>
      </c>
      <c r="C76" s="37">
        <v>784300</v>
      </c>
      <c r="D76" s="37"/>
      <c r="E76" s="21">
        <f t="shared" si="22"/>
        <v>784300</v>
      </c>
      <c r="F76" s="37"/>
      <c r="G76" s="24">
        <f t="shared" si="23"/>
        <v>784300</v>
      </c>
      <c r="H76" s="37"/>
      <c r="I76" s="24">
        <f t="shared" si="20"/>
        <v>784300</v>
      </c>
      <c r="J76" s="100"/>
      <c r="K76" s="24">
        <f t="shared" si="21"/>
        <v>784300</v>
      </c>
      <c r="L76" s="100"/>
      <c r="M76" s="24">
        <f t="shared" si="17"/>
        <v>784300</v>
      </c>
      <c r="N76" s="100"/>
      <c r="O76" s="141">
        <f t="shared" si="19"/>
        <v>784300</v>
      </c>
    </row>
    <row r="77" spans="1:49" ht="25.5">
      <c r="A77" s="15" t="s">
        <v>76</v>
      </c>
      <c r="B77" s="70" t="s">
        <v>51</v>
      </c>
      <c r="C77" s="37">
        <v>127980300</v>
      </c>
      <c r="D77" s="37"/>
      <c r="E77" s="21">
        <f t="shared" si="22"/>
        <v>127980300</v>
      </c>
      <c r="F77" s="37"/>
      <c r="G77" s="24">
        <f t="shared" si="23"/>
        <v>127980300</v>
      </c>
      <c r="H77" s="37"/>
      <c r="I77" s="24">
        <f t="shared" si="20"/>
        <v>127980300</v>
      </c>
      <c r="J77" s="100"/>
      <c r="K77" s="24">
        <f t="shared" si="21"/>
        <v>127980300</v>
      </c>
      <c r="L77" s="100"/>
      <c r="M77" s="24">
        <f t="shared" si="17"/>
        <v>127980300</v>
      </c>
      <c r="N77" s="100"/>
      <c r="O77" s="141">
        <f t="shared" si="19"/>
        <v>127980300</v>
      </c>
    </row>
    <row r="78" spans="1:49" ht="51">
      <c r="A78" s="15" t="s">
        <v>137</v>
      </c>
      <c r="B78" s="70" t="s">
        <v>51</v>
      </c>
      <c r="C78" s="37">
        <v>1493000</v>
      </c>
      <c r="D78" s="37">
        <v>-1493000</v>
      </c>
      <c r="E78" s="21">
        <f t="shared" si="22"/>
        <v>0</v>
      </c>
      <c r="F78" s="37"/>
      <c r="G78" s="24">
        <v>0</v>
      </c>
      <c r="H78" s="37">
        <v>150000</v>
      </c>
      <c r="I78" s="24">
        <f>G78+H78</f>
        <v>150000</v>
      </c>
      <c r="J78" s="100"/>
      <c r="K78" s="24">
        <f>I78+J78</f>
        <v>150000</v>
      </c>
      <c r="L78" s="100"/>
      <c r="M78" s="24">
        <f>K78+L78</f>
        <v>150000</v>
      </c>
      <c r="N78" s="100"/>
      <c r="O78" s="141">
        <f>M78+N78</f>
        <v>150000</v>
      </c>
    </row>
    <row r="79" spans="1:49" ht="51">
      <c r="A79" s="15" t="s">
        <v>133</v>
      </c>
      <c r="B79" s="70" t="s">
        <v>51</v>
      </c>
      <c r="C79" s="37"/>
      <c r="D79" s="37"/>
      <c r="E79" s="21"/>
      <c r="F79" s="37">
        <v>313500</v>
      </c>
      <c r="G79" s="24">
        <f t="shared" si="23"/>
        <v>313500</v>
      </c>
      <c r="H79" s="37"/>
      <c r="I79" s="24">
        <f t="shared" si="20"/>
        <v>313500</v>
      </c>
      <c r="J79" s="100"/>
      <c r="K79" s="24">
        <f>I79+J79</f>
        <v>313500</v>
      </c>
      <c r="L79" s="100"/>
      <c r="M79" s="24">
        <f>K79+L79</f>
        <v>313500</v>
      </c>
      <c r="N79" s="100"/>
      <c r="O79" s="141">
        <f>M79+N79</f>
        <v>313500</v>
      </c>
    </row>
    <row r="80" spans="1:49" ht="51">
      <c r="A80" s="62" t="s">
        <v>134</v>
      </c>
      <c r="B80" s="70" t="s">
        <v>51</v>
      </c>
      <c r="C80" s="37"/>
      <c r="D80" s="37"/>
      <c r="E80" s="21"/>
      <c r="F80" s="37">
        <v>229700</v>
      </c>
      <c r="G80" s="24">
        <f t="shared" si="23"/>
        <v>229700</v>
      </c>
      <c r="H80" s="37"/>
      <c r="I80" s="24">
        <f t="shared" si="20"/>
        <v>229700</v>
      </c>
      <c r="J80" s="100"/>
      <c r="K80" s="24">
        <f>I80+J80</f>
        <v>229700</v>
      </c>
      <c r="L80" s="100"/>
      <c r="M80" s="24">
        <f>K80+L80</f>
        <v>229700</v>
      </c>
      <c r="N80" s="100"/>
      <c r="O80" s="141">
        <f>M80+N80</f>
        <v>229700</v>
      </c>
    </row>
    <row r="81" spans="1:16" ht="51">
      <c r="A81" s="62" t="s">
        <v>144</v>
      </c>
      <c r="B81" s="69" t="s">
        <v>51</v>
      </c>
      <c r="C81" s="37"/>
      <c r="D81" s="37"/>
      <c r="E81" s="21"/>
      <c r="F81" s="37"/>
      <c r="G81" s="24"/>
      <c r="H81" s="37">
        <v>88300</v>
      </c>
      <c r="I81" s="24">
        <f t="shared" si="20"/>
        <v>88300</v>
      </c>
      <c r="J81" s="100"/>
      <c r="K81" s="24">
        <f>I81+J81</f>
        <v>88300</v>
      </c>
      <c r="L81" s="100"/>
      <c r="M81" s="24">
        <f>K81+L81</f>
        <v>88300</v>
      </c>
      <c r="N81" s="100"/>
      <c r="O81" s="141">
        <f>M81+N81</f>
        <v>88300</v>
      </c>
    </row>
    <row r="82" spans="1:16" ht="25.5">
      <c r="A82" s="62" t="s">
        <v>136</v>
      </c>
      <c r="B82" s="70" t="s">
        <v>51</v>
      </c>
      <c r="C82" s="37"/>
      <c r="D82" s="37"/>
      <c r="E82" s="21"/>
      <c r="F82" s="37">
        <v>210000</v>
      </c>
      <c r="G82" s="24">
        <f t="shared" si="23"/>
        <v>210000</v>
      </c>
      <c r="H82" s="37"/>
      <c r="I82" s="24">
        <f t="shared" si="20"/>
        <v>210000</v>
      </c>
      <c r="J82" s="100"/>
      <c r="K82" s="24">
        <f>I82+J82</f>
        <v>210000</v>
      </c>
      <c r="L82" s="100"/>
      <c r="M82" s="24">
        <f>K82+L82</f>
        <v>210000</v>
      </c>
      <c r="N82" s="100"/>
      <c r="O82" s="141">
        <f>M82+N82</f>
        <v>210000</v>
      </c>
    </row>
    <row r="83" spans="1:16" ht="25.5">
      <c r="A83" s="38" t="s">
        <v>52</v>
      </c>
      <c r="B83" s="106" t="s">
        <v>53</v>
      </c>
      <c r="C83" s="36">
        <f>SUM(C84:C99)</f>
        <v>472158200</v>
      </c>
      <c r="D83" s="36">
        <f>SUM(D84:D99)</f>
        <v>0</v>
      </c>
      <c r="E83" s="36">
        <f>D83+C83</f>
        <v>472158200</v>
      </c>
      <c r="F83" s="36">
        <f>SUM(F84:F99)</f>
        <v>0</v>
      </c>
      <c r="G83" s="94">
        <f>F83+E83</f>
        <v>472158200</v>
      </c>
      <c r="H83" s="36">
        <f>SUM(H84:H99)</f>
        <v>0</v>
      </c>
      <c r="I83" s="94">
        <f>H83+G83</f>
        <v>472158200</v>
      </c>
      <c r="J83" s="101">
        <f>SUM(J84:J99)</f>
        <v>2113600</v>
      </c>
      <c r="K83" s="94">
        <f>J83+I83</f>
        <v>474271800</v>
      </c>
      <c r="L83" s="101">
        <f>SUM(L84:L99)</f>
        <v>-142500</v>
      </c>
      <c r="M83" s="154">
        <f>SUM(M84:M99)</f>
        <v>474129300</v>
      </c>
      <c r="N83" s="157">
        <f>SUM(N84:N99)</f>
        <v>-116400</v>
      </c>
      <c r="O83" s="155">
        <f>SUM(O84:O99)</f>
        <v>474012900</v>
      </c>
      <c r="P83" s="117">
        <f>474012900-O83</f>
        <v>0</v>
      </c>
    </row>
    <row r="84" spans="1:16" s="12" customFormat="1" ht="38.25">
      <c r="A84" s="15" t="s">
        <v>78</v>
      </c>
      <c r="B84" s="67" t="s">
        <v>54</v>
      </c>
      <c r="C84" s="37">
        <v>1532900</v>
      </c>
      <c r="D84" s="37"/>
      <c r="E84" s="21">
        <f>C84+D84</f>
        <v>1532900</v>
      </c>
      <c r="F84" s="37"/>
      <c r="G84" s="24">
        <f>E84+F84</f>
        <v>1532900</v>
      </c>
      <c r="H84" s="37"/>
      <c r="I84" s="24">
        <f>G84+H84</f>
        <v>1532900</v>
      </c>
      <c r="J84" s="100"/>
      <c r="K84" s="24">
        <f>I84+J84</f>
        <v>1532900</v>
      </c>
      <c r="L84" s="100">
        <v>-142500</v>
      </c>
      <c r="M84" s="24">
        <f>K84+L84</f>
        <v>1390400</v>
      </c>
      <c r="N84" s="100"/>
      <c r="O84" s="141">
        <f>M84+N84</f>
        <v>1390400</v>
      </c>
    </row>
    <row r="85" spans="1:16" ht="38.25">
      <c r="A85" s="39" t="s">
        <v>79</v>
      </c>
      <c r="B85" s="67" t="s">
        <v>55</v>
      </c>
      <c r="C85" s="37">
        <v>7454600</v>
      </c>
      <c r="D85" s="37"/>
      <c r="E85" s="21">
        <f t="shared" ref="E85:E99" si="24">C85+D85</f>
        <v>7454600</v>
      </c>
      <c r="F85" s="37"/>
      <c r="G85" s="24">
        <f t="shared" ref="G85:G99" si="25">E85+F85</f>
        <v>7454600</v>
      </c>
      <c r="H85" s="37"/>
      <c r="I85" s="24">
        <f t="shared" ref="I85:I99" si="26">G85+H85</f>
        <v>7454600</v>
      </c>
      <c r="J85" s="100"/>
      <c r="K85" s="24">
        <f t="shared" ref="K85:K99" si="27">I85+J85</f>
        <v>7454600</v>
      </c>
      <c r="L85" s="100"/>
      <c r="M85" s="24">
        <f t="shared" ref="M85:M95" si="28">K85+L85</f>
        <v>7454600</v>
      </c>
      <c r="N85" s="100"/>
      <c r="O85" s="141">
        <f t="shared" ref="O85:O95" si="29">M85+N85</f>
        <v>7454600</v>
      </c>
    </row>
    <row r="86" spans="1:16" s="11" customFormat="1" ht="51">
      <c r="A86" s="40" t="s">
        <v>80</v>
      </c>
      <c r="B86" s="67" t="s">
        <v>55</v>
      </c>
      <c r="C86" s="37">
        <v>2893200</v>
      </c>
      <c r="D86" s="37"/>
      <c r="E86" s="21">
        <f t="shared" si="24"/>
        <v>2893200</v>
      </c>
      <c r="F86" s="37"/>
      <c r="G86" s="24">
        <f t="shared" si="25"/>
        <v>2893200</v>
      </c>
      <c r="H86" s="37"/>
      <c r="I86" s="24">
        <f t="shared" si="26"/>
        <v>2893200</v>
      </c>
      <c r="J86" s="100"/>
      <c r="K86" s="24">
        <f t="shared" si="27"/>
        <v>2893200</v>
      </c>
      <c r="L86" s="100"/>
      <c r="M86" s="24">
        <f t="shared" si="28"/>
        <v>2893200</v>
      </c>
      <c r="N86" s="100"/>
      <c r="O86" s="141">
        <f t="shared" si="29"/>
        <v>2893200</v>
      </c>
    </row>
    <row r="87" spans="1:16" s="11" customFormat="1" ht="38.25">
      <c r="A87" s="15" t="s">
        <v>81</v>
      </c>
      <c r="B87" s="67" t="s">
        <v>55</v>
      </c>
      <c r="C87" s="37">
        <v>964400</v>
      </c>
      <c r="D87" s="37"/>
      <c r="E87" s="21">
        <f t="shared" si="24"/>
        <v>964400</v>
      </c>
      <c r="F87" s="37"/>
      <c r="G87" s="24">
        <f t="shared" si="25"/>
        <v>964400</v>
      </c>
      <c r="H87" s="37"/>
      <c r="I87" s="24">
        <f t="shared" si="26"/>
        <v>964400</v>
      </c>
      <c r="J87" s="100"/>
      <c r="K87" s="24">
        <f t="shared" si="27"/>
        <v>964400</v>
      </c>
      <c r="L87" s="100"/>
      <c r="M87" s="24">
        <f t="shared" si="28"/>
        <v>964400</v>
      </c>
      <c r="N87" s="100"/>
      <c r="O87" s="141">
        <f t="shared" si="29"/>
        <v>964400</v>
      </c>
    </row>
    <row r="88" spans="1:16" s="11" customFormat="1" ht="25.5">
      <c r="A88" s="15" t="s">
        <v>82</v>
      </c>
      <c r="B88" s="67" t="s">
        <v>55</v>
      </c>
      <c r="C88" s="37">
        <v>241100</v>
      </c>
      <c r="D88" s="37"/>
      <c r="E88" s="21">
        <f t="shared" si="24"/>
        <v>241100</v>
      </c>
      <c r="F88" s="37"/>
      <c r="G88" s="24">
        <f t="shared" si="25"/>
        <v>241100</v>
      </c>
      <c r="H88" s="37"/>
      <c r="I88" s="24">
        <f t="shared" si="26"/>
        <v>241100</v>
      </c>
      <c r="J88" s="100"/>
      <c r="K88" s="24">
        <f t="shared" si="27"/>
        <v>241100</v>
      </c>
      <c r="L88" s="100"/>
      <c r="M88" s="24">
        <f t="shared" si="28"/>
        <v>241100</v>
      </c>
      <c r="N88" s="100"/>
      <c r="O88" s="141">
        <f t="shared" si="29"/>
        <v>241100</v>
      </c>
    </row>
    <row r="89" spans="1:16" ht="38.25">
      <c r="A89" s="15" t="s">
        <v>83</v>
      </c>
      <c r="B89" s="67" t="s">
        <v>55</v>
      </c>
      <c r="C89" s="37">
        <v>1012500</v>
      </c>
      <c r="D89" s="37"/>
      <c r="E89" s="21">
        <f t="shared" si="24"/>
        <v>1012500</v>
      </c>
      <c r="F89" s="37"/>
      <c r="G89" s="24">
        <f t="shared" si="25"/>
        <v>1012500</v>
      </c>
      <c r="H89" s="37"/>
      <c r="I89" s="24">
        <f t="shared" si="26"/>
        <v>1012500</v>
      </c>
      <c r="J89" s="100"/>
      <c r="K89" s="24">
        <f t="shared" si="27"/>
        <v>1012500</v>
      </c>
      <c r="L89" s="100"/>
      <c r="M89" s="24">
        <f t="shared" si="28"/>
        <v>1012500</v>
      </c>
      <c r="N89" s="100"/>
      <c r="O89" s="141">
        <f t="shared" si="29"/>
        <v>1012500</v>
      </c>
    </row>
    <row r="90" spans="1:16" ht="63.75">
      <c r="A90" s="15" t="s">
        <v>84</v>
      </c>
      <c r="B90" s="67" t="s">
        <v>55</v>
      </c>
      <c r="C90" s="37">
        <v>10200</v>
      </c>
      <c r="D90" s="37"/>
      <c r="E90" s="21">
        <f t="shared" si="24"/>
        <v>10200</v>
      </c>
      <c r="F90" s="37"/>
      <c r="G90" s="24">
        <f t="shared" si="25"/>
        <v>10200</v>
      </c>
      <c r="H90" s="37"/>
      <c r="I90" s="24">
        <f t="shared" si="26"/>
        <v>10200</v>
      </c>
      <c r="J90" s="100"/>
      <c r="K90" s="24">
        <f t="shared" si="27"/>
        <v>10200</v>
      </c>
      <c r="L90" s="100"/>
      <c r="M90" s="24">
        <f t="shared" si="28"/>
        <v>10200</v>
      </c>
      <c r="N90" s="100"/>
      <c r="O90" s="141">
        <f t="shared" si="29"/>
        <v>10200</v>
      </c>
    </row>
    <row r="91" spans="1:16" ht="38.25">
      <c r="A91" s="15" t="s">
        <v>85</v>
      </c>
      <c r="B91" s="67" t="s">
        <v>55</v>
      </c>
      <c r="C91" s="37">
        <v>136900</v>
      </c>
      <c r="D91" s="37"/>
      <c r="E91" s="21">
        <f t="shared" si="24"/>
        <v>136900</v>
      </c>
      <c r="F91" s="37"/>
      <c r="G91" s="24">
        <f t="shared" si="25"/>
        <v>136900</v>
      </c>
      <c r="H91" s="37"/>
      <c r="I91" s="24">
        <f t="shared" si="26"/>
        <v>136900</v>
      </c>
      <c r="J91" s="100"/>
      <c r="K91" s="24">
        <f t="shared" si="27"/>
        <v>136900</v>
      </c>
      <c r="L91" s="100"/>
      <c r="M91" s="24">
        <f t="shared" si="28"/>
        <v>136900</v>
      </c>
      <c r="N91" s="100">
        <v>-80000</v>
      </c>
      <c r="O91" s="141">
        <f t="shared" si="29"/>
        <v>56900</v>
      </c>
    </row>
    <row r="92" spans="1:16" ht="25.5">
      <c r="A92" s="15" t="s">
        <v>86</v>
      </c>
      <c r="B92" s="67" t="s">
        <v>55</v>
      </c>
      <c r="C92" s="37">
        <v>25000</v>
      </c>
      <c r="D92" s="37"/>
      <c r="E92" s="21">
        <f t="shared" si="24"/>
        <v>25000</v>
      </c>
      <c r="F92" s="37"/>
      <c r="G92" s="24">
        <f t="shared" si="25"/>
        <v>25000</v>
      </c>
      <c r="H92" s="37"/>
      <c r="I92" s="24">
        <f t="shared" si="26"/>
        <v>25000</v>
      </c>
      <c r="J92" s="100"/>
      <c r="K92" s="24">
        <f t="shared" si="27"/>
        <v>25000</v>
      </c>
      <c r="L92" s="100"/>
      <c r="M92" s="24">
        <f t="shared" si="28"/>
        <v>25000</v>
      </c>
      <c r="N92" s="100"/>
      <c r="O92" s="141">
        <f t="shared" si="29"/>
        <v>25000</v>
      </c>
    </row>
    <row r="93" spans="1:16" ht="51">
      <c r="A93" s="39" t="s">
        <v>106</v>
      </c>
      <c r="B93" s="71" t="s">
        <v>55</v>
      </c>
      <c r="C93" s="37">
        <v>145600</v>
      </c>
      <c r="D93" s="37"/>
      <c r="E93" s="21">
        <f t="shared" si="24"/>
        <v>145600</v>
      </c>
      <c r="F93" s="37"/>
      <c r="G93" s="24">
        <f t="shared" si="25"/>
        <v>145600</v>
      </c>
      <c r="H93" s="37"/>
      <c r="I93" s="24">
        <f t="shared" si="26"/>
        <v>145600</v>
      </c>
      <c r="J93" s="100"/>
      <c r="K93" s="24">
        <f t="shared" si="27"/>
        <v>145600</v>
      </c>
      <c r="L93" s="100"/>
      <c r="M93" s="24">
        <f t="shared" si="28"/>
        <v>145600</v>
      </c>
      <c r="N93" s="100">
        <v>-36400</v>
      </c>
      <c r="O93" s="141">
        <f t="shared" si="29"/>
        <v>109200</v>
      </c>
    </row>
    <row r="94" spans="1:16" ht="64.5">
      <c r="A94" s="63" t="s">
        <v>87</v>
      </c>
      <c r="B94" s="72" t="s">
        <v>107</v>
      </c>
      <c r="C94" s="37"/>
      <c r="D94" s="37">
        <v>2742100</v>
      </c>
      <c r="E94" s="21">
        <f t="shared" si="24"/>
        <v>2742100</v>
      </c>
      <c r="F94" s="37"/>
      <c r="G94" s="24">
        <f t="shared" si="25"/>
        <v>2742100</v>
      </c>
      <c r="H94" s="37"/>
      <c r="I94" s="24">
        <f t="shared" si="26"/>
        <v>2742100</v>
      </c>
      <c r="J94" s="100">
        <v>2113600</v>
      </c>
      <c r="K94" s="24">
        <f t="shared" si="27"/>
        <v>4855700</v>
      </c>
      <c r="L94" s="100"/>
      <c r="M94" s="24">
        <f t="shared" si="28"/>
        <v>4855700</v>
      </c>
      <c r="N94" s="100"/>
      <c r="O94" s="141">
        <f t="shared" si="29"/>
        <v>4855700</v>
      </c>
    </row>
    <row r="95" spans="1:16" ht="77.25">
      <c r="A95" s="63" t="s">
        <v>88</v>
      </c>
      <c r="B95" s="72" t="s">
        <v>107</v>
      </c>
      <c r="C95" s="37"/>
      <c r="D95" s="37">
        <v>3896300</v>
      </c>
      <c r="E95" s="21">
        <f t="shared" si="24"/>
        <v>3896300</v>
      </c>
      <c r="F95" s="37"/>
      <c r="G95" s="24">
        <f t="shared" si="25"/>
        <v>3896300</v>
      </c>
      <c r="H95" s="37"/>
      <c r="I95" s="24">
        <f t="shared" si="26"/>
        <v>3896300</v>
      </c>
      <c r="J95" s="100"/>
      <c r="K95" s="24">
        <f t="shared" si="27"/>
        <v>3896300</v>
      </c>
      <c r="L95" s="100"/>
      <c r="M95" s="24">
        <f t="shared" si="28"/>
        <v>3896300</v>
      </c>
      <c r="N95" s="100"/>
      <c r="O95" s="141">
        <f t="shared" si="29"/>
        <v>3896300</v>
      </c>
    </row>
    <row r="96" spans="1:16" ht="63.75" hidden="1">
      <c r="A96" s="15" t="s">
        <v>87</v>
      </c>
      <c r="B96" s="41" t="s">
        <v>56</v>
      </c>
      <c r="C96" s="37">
        <v>2742100</v>
      </c>
      <c r="D96" s="37">
        <v>-2742100</v>
      </c>
      <c r="E96" s="21">
        <f t="shared" si="24"/>
        <v>0</v>
      </c>
      <c r="F96" s="21"/>
      <c r="G96" s="21">
        <f>E96+F96</f>
        <v>0</v>
      </c>
      <c r="H96" s="37"/>
      <c r="I96" s="21">
        <f>G96+H96</f>
        <v>0</v>
      </c>
      <c r="J96" s="21"/>
      <c r="K96" s="21">
        <f>I96+J96</f>
        <v>0</v>
      </c>
      <c r="L96" s="21"/>
      <c r="M96" s="21">
        <f>K96+L96</f>
        <v>0</v>
      </c>
      <c r="N96" s="21"/>
      <c r="O96" s="141">
        <f>M96+N96</f>
        <v>0</v>
      </c>
    </row>
    <row r="97" spans="1:16" ht="76.5" hidden="1">
      <c r="A97" s="15" t="s">
        <v>88</v>
      </c>
      <c r="B97" s="41" t="s">
        <v>56</v>
      </c>
      <c r="C97" s="37">
        <v>3896300</v>
      </c>
      <c r="D97" s="37">
        <v>-3896300</v>
      </c>
      <c r="E97" s="21">
        <f t="shared" si="24"/>
        <v>0</v>
      </c>
      <c r="F97" s="21"/>
      <c r="G97" s="21">
        <f>E97+F97</f>
        <v>0</v>
      </c>
      <c r="H97" s="37"/>
      <c r="I97" s="21">
        <f>G97+H97</f>
        <v>0</v>
      </c>
      <c r="J97" s="21"/>
      <c r="K97" s="21">
        <f>I97+J97</f>
        <v>0</v>
      </c>
      <c r="L97" s="21"/>
      <c r="M97" s="21">
        <f>K97+L97</f>
        <v>0</v>
      </c>
      <c r="N97" s="21"/>
      <c r="O97" s="141">
        <f>M97+N97</f>
        <v>0</v>
      </c>
    </row>
    <row r="98" spans="1:16" ht="63.75">
      <c r="A98" s="15" t="s">
        <v>89</v>
      </c>
      <c r="B98" s="41" t="s">
        <v>57</v>
      </c>
      <c r="C98" s="37">
        <v>13496100</v>
      </c>
      <c r="D98" s="37"/>
      <c r="E98" s="21">
        <f t="shared" si="24"/>
        <v>13496100</v>
      </c>
      <c r="F98" s="37"/>
      <c r="G98" s="24">
        <f t="shared" si="25"/>
        <v>13496100</v>
      </c>
      <c r="H98" s="37"/>
      <c r="I98" s="24">
        <f t="shared" si="26"/>
        <v>13496100</v>
      </c>
      <c r="J98" s="100"/>
      <c r="K98" s="24">
        <f t="shared" si="27"/>
        <v>13496100</v>
      </c>
      <c r="L98" s="100"/>
      <c r="M98" s="24">
        <f>K98+L98</f>
        <v>13496100</v>
      </c>
      <c r="N98" s="100"/>
      <c r="O98" s="141">
        <f>M98+N98</f>
        <v>13496100</v>
      </c>
    </row>
    <row r="99" spans="1:16" ht="51">
      <c r="A99" s="42" t="s">
        <v>58</v>
      </c>
      <c r="B99" s="41" t="s">
        <v>59</v>
      </c>
      <c r="C99" s="37">
        <v>437607300</v>
      </c>
      <c r="D99" s="37"/>
      <c r="E99" s="21">
        <f t="shared" si="24"/>
        <v>437607300</v>
      </c>
      <c r="F99" s="37"/>
      <c r="G99" s="24">
        <f t="shared" si="25"/>
        <v>437607300</v>
      </c>
      <c r="H99" s="37"/>
      <c r="I99" s="24">
        <f t="shared" si="26"/>
        <v>437607300</v>
      </c>
      <c r="J99" s="100"/>
      <c r="K99" s="24">
        <f t="shared" si="27"/>
        <v>437607300</v>
      </c>
      <c r="L99" s="100"/>
      <c r="M99" s="24">
        <f>K99+L99</f>
        <v>437607300</v>
      </c>
      <c r="N99" s="100"/>
      <c r="O99" s="141">
        <f>M99+N99</f>
        <v>437607300</v>
      </c>
    </row>
    <row r="100" spans="1:16" s="26" customFormat="1" ht="14.25">
      <c r="A100" s="49" t="s">
        <v>60</v>
      </c>
      <c r="B100" s="107" t="s">
        <v>61</v>
      </c>
      <c r="C100" s="50">
        <f>SUM(C102:C107)</f>
        <v>0</v>
      </c>
      <c r="D100" s="50">
        <f>SUM(D102:D107)</f>
        <v>207800</v>
      </c>
      <c r="E100" s="50">
        <f>D100+C100</f>
        <v>207800</v>
      </c>
      <c r="F100" s="50">
        <f>SUM(F102:F107)</f>
        <v>164794.33000000002</v>
      </c>
      <c r="G100" s="50">
        <f>F100+E100</f>
        <v>372594.33</v>
      </c>
      <c r="H100" s="87">
        <f>SUM(H102:H107)</f>
        <v>343683.77</v>
      </c>
      <c r="I100" s="50">
        <f>H100+G100</f>
        <v>716278.10000000009</v>
      </c>
      <c r="J100" s="87">
        <f>SUM(J102:J107)</f>
        <v>56443.14</v>
      </c>
      <c r="K100" s="50">
        <f>J100+I100</f>
        <v>772721.24000000011</v>
      </c>
      <c r="L100" s="87">
        <f>SUM(L101:L111)</f>
        <v>7008476.1600000001</v>
      </c>
      <c r="M100" s="52">
        <f>SUM(M101:M109)</f>
        <v>7781197.4000000004</v>
      </c>
      <c r="N100" s="159">
        <f>SUM(N101:N111)</f>
        <v>1499279.45</v>
      </c>
      <c r="O100" s="144">
        <f>SUM(O101:O109)</f>
        <v>9280476.8499999996</v>
      </c>
      <c r="P100" s="118">
        <f>6110934.69-O100</f>
        <v>-3169542.1599999992</v>
      </c>
    </row>
    <row r="101" spans="1:16" s="26" customFormat="1" ht="63.75">
      <c r="A101" s="39" t="s">
        <v>166</v>
      </c>
      <c r="B101" s="73" t="s">
        <v>122</v>
      </c>
      <c r="C101" s="50"/>
      <c r="D101" s="50"/>
      <c r="E101" s="50"/>
      <c r="F101" s="50"/>
      <c r="G101" s="50"/>
      <c r="H101" s="87"/>
      <c r="I101" s="50"/>
      <c r="J101" s="87"/>
      <c r="K101" s="50"/>
      <c r="L101" s="123">
        <v>2663595.4300000002</v>
      </c>
      <c r="M101" s="124">
        <f>L101+K101</f>
        <v>2663595.4300000002</v>
      </c>
      <c r="N101" s="64"/>
      <c r="O101" s="124">
        <f>N101+M101</f>
        <v>2663595.4300000002</v>
      </c>
    </row>
    <row r="102" spans="1:16" s="54" customFormat="1" ht="38.25">
      <c r="A102" s="51" t="s">
        <v>135</v>
      </c>
      <c r="B102" s="73" t="s">
        <v>122</v>
      </c>
      <c r="C102" s="52"/>
      <c r="D102" s="53"/>
      <c r="E102" s="53">
        <f>C102+D102</f>
        <v>0</v>
      </c>
      <c r="F102" s="53">
        <v>95485</v>
      </c>
      <c r="G102" s="53">
        <f>E102+F102</f>
        <v>95485</v>
      </c>
      <c r="H102" s="64">
        <v>78899</v>
      </c>
      <c r="I102" s="53">
        <f>G102+H102</f>
        <v>174384</v>
      </c>
      <c r="J102" s="64">
        <v>8382</v>
      </c>
      <c r="K102" s="53">
        <f>I102+J102</f>
        <v>182766</v>
      </c>
      <c r="L102" s="64"/>
      <c r="M102" s="124">
        <f t="shared" ref="M102:M109" si="30">K102+L102</f>
        <v>182766</v>
      </c>
      <c r="N102" s="64"/>
      <c r="O102" s="124">
        <f t="shared" ref="O102:O109" si="31">M102+N102</f>
        <v>182766</v>
      </c>
    </row>
    <row r="103" spans="1:16" s="54" customFormat="1" ht="25.5">
      <c r="A103" s="51" t="s">
        <v>123</v>
      </c>
      <c r="B103" s="73" t="s">
        <v>124</v>
      </c>
      <c r="C103" s="52"/>
      <c r="D103" s="53"/>
      <c r="E103" s="53">
        <f>C103+D103</f>
        <v>0</v>
      </c>
      <c r="F103" s="53">
        <v>69309.33</v>
      </c>
      <c r="G103" s="53">
        <f>E103+F103</f>
        <v>69309.33</v>
      </c>
      <c r="H103" s="64">
        <v>268784.77</v>
      </c>
      <c r="I103" s="53">
        <f>G103+H103</f>
        <v>338094.10000000003</v>
      </c>
      <c r="J103" s="64">
        <v>19561.14</v>
      </c>
      <c r="K103" s="53">
        <f>I103+J103</f>
        <v>357655.24000000005</v>
      </c>
      <c r="L103" s="64">
        <v>15215</v>
      </c>
      <c r="M103" s="124">
        <f t="shared" si="30"/>
        <v>372870.24000000005</v>
      </c>
      <c r="N103" s="64">
        <v>-49689.51</v>
      </c>
      <c r="O103" s="124">
        <f t="shared" si="31"/>
        <v>323180.73000000004</v>
      </c>
    </row>
    <row r="104" spans="1:16" s="54" customFormat="1" ht="25.5">
      <c r="A104" s="120" t="s">
        <v>156</v>
      </c>
      <c r="B104" s="73" t="s">
        <v>62</v>
      </c>
      <c r="C104" s="52"/>
      <c r="D104" s="53"/>
      <c r="E104" s="53"/>
      <c r="F104" s="53"/>
      <c r="G104" s="53"/>
      <c r="H104" s="64"/>
      <c r="I104" s="53"/>
      <c r="J104" s="64">
        <v>28500</v>
      </c>
      <c r="K104" s="53">
        <f>I104+J104</f>
        <v>28500</v>
      </c>
      <c r="L104" s="64"/>
      <c r="M104" s="124">
        <f t="shared" si="30"/>
        <v>28500</v>
      </c>
      <c r="N104" s="64"/>
      <c r="O104" s="124">
        <f t="shared" si="31"/>
        <v>28500</v>
      </c>
    </row>
    <row r="105" spans="1:16" s="54" customFormat="1" ht="76.5">
      <c r="A105" s="121" t="s">
        <v>165</v>
      </c>
      <c r="B105" s="122" t="s">
        <v>164</v>
      </c>
      <c r="C105" s="52"/>
      <c r="D105" s="53"/>
      <c r="E105" s="53"/>
      <c r="F105" s="53"/>
      <c r="G105" s="53"/>
      <c r="H105" s="64"/>
      <c r="I105" s="53"/>
      <c r="J105" s="64"/>
      <c r="K105" s="53"/>
      <c r="L105" s="64">
        <v>88125</v>
      </c>
      <c r="M105" s="124">
        <f t="shared" si="30"/>
        <v>88125</v>
      </c>
      <c r="N105" s="64"/>
      <c r="O105" s="124">
        <f t="shared" si="31"/>
        <v>88125</v>
      </c>
    </row>
    <row r="106" spans="1:16" s="26" customFormat="1" ht="76.5">
      <c r="A106" s="55" t="s">
        <v>129</v>
      </c>
      <c r="B106" s="69" t="s">
        <v>125</v>
      </c>
      <c r="C106" s="52"/>
      <c r="D106" s="53">
        <v>203800</v>
      </c>
      <c r="E106" s="53">
        <f>C106+D106</f>
        <v>203800</v>
      </c>
      <c r="F106" s="53"/>
      <c r="G106" s="53">
        <f>E106+F106</f>
        <v>203800</v>
      </c>
      <c r="H106" s="64"/>
      <c r="I106" s="53">
        <f>G106+H106</f>
        <v>203800</v>
      </c>
      <c r="J106" s="64"/>
      <c r="K106" s="53">
        <f>I106+J106</f>
        <v>203800</v>
      </c>
      <c r="L106" s="64"/>
      <c r="M106" s="53">
        <f t="shared" si="30"/>
        <v>203800</v>
      </c>
      <c r="N106" s="64"/>
      <c r="O106" s="124">
        <f t="shared" si="31"/>
        <v>203800</v>
      </c>
    </row>
    <row r="107" spans="1:16" s="54" customFormat="1" ht="51" hidden="1">
      <c r="A107" s="51" t="s">
        <v>126</v>
      </c>
      <c r="B107" s="73" t="s">
        <v>125</v>
      </c>
      <c r="C107" s="52"/>
      <c r="D107" s="64">
        <v>4000</v>
      </c>
      <c r="E107" s="53">
        <f>C107+D107</f>
        <v>4000</v>
      </c>
      <c r="F107" s="64"/>
      <c r="G107" s="53">
        <f>E107+F107</f>
        <v>4000</v>
      </c>
      <c r="H107" s="64">
        <v>-4000</v>
      </c>
      <c r="I107" s="53">
        <f>G107+H107</f>
        <v>0</v>
      </c>
      <c r="J107" s="64"/>
      <c r="K107" s="53">
        <f>I107+J107</f>
        <v>0</v>
      </c>
      <c r="L107" s="64"/>
      <c r="M107" s="53">
        <f t="shared" si="30"/>
        <v>0</v>
      </c>
      <c r="N107" s="64"/>
      <c r="O107" s="124">
        <f t="shared" si="31"/>
        <v>0</v>
      </c>
    </row>
    <row r="108" spans="1:16" s="26" customFormat="1" ht="25.5">
      <c r="A108" s="120" t="s">
        <v>167</v>
      </c>
      <c r="B108" s="69" t="s">
        <v>125</v>
      </c>
      <c r="C108" s="53"/>
      <c r="D108" s="53"/>
      <c r="E108" s="53"/>
      <c r="F108" s="53"/>
      <c r="G108" s="53"/>
      <c r="H108" s="64"/>
      <c r="I108" s="53"/>
      <c r="J108" s="64"/>
      <c r="K108" s="53"/>
      <c r="L108" s="64">
        <v>2549740.73</v>
      </c>
      <c r="M108" s="124">
        <f t="shared" si="30"/>
        <v>2549740.73</v>
      </c>
      <c r="N108" s="64">
        <f>4098709.69-M108</f>
        <v>1548968.96</v>
      </c>
      <c r="O108" s="124">
        <f t="shared" si="31"/>
        <v>4098709.69</v>
      </c>
    </row>
    <row r="109" spans="1:16" s="26" customFormat="1" ht="25.5">
      <c r="A109" s="43" t="s">
        <v>168</v>
      </c>
      <c r="B109" s="69" t="s">
        <v>125</v>
      </c>
      <c r="C109" s="53"/>
      <c r="D109" s="53"/>
      <c r="E109" s="53"/>
      <c r="F109" s="53"/>
      <c r="G109" s="53"/>
      <c r="H109" s="64"/>
      <c r="I109" s="53"/>
      <c r="J109" s="64"/>
      <c r="K109" s="53"/>
      <c r="L109" s="64">
        <v>1691800</v>
      </c>
      <c r="M109" s="124">
        <f t="shared" si="30"/>
        <v>1691800</v>
      </c>
      <c r="N109" s="64"/>
      <c r="O109" s="124">
        <f t="shared" si="31"/>
        <v>1691800</v>
      </c>
    </row>
    <row r="110" spans="1:16" s="54" customFormat="1" ht="25.5">
      <c r="A110" s="49" t="s">
        <v>63</v>
      </c>
      <c r="B110" s="107" t="s">
        <v>64</v>
      </c>
      <c r="C110" s="50">
        <f t="shared" ref="C110:O110" si="32">SUM(C111:C111)</f>
        <v>203800</v>
      </c>
      <c r="D110" s="50">
        <f t="shared" si="32"/>
        <v>-203800</v>
      </c>
      <c r="E110" s="50">
        <f t="shared" si="32"/>
        <v>0</v>
      </c>
      <c r="F110" s="50">
        <f t="shared" si="32"/>
        <v>0</v>
      </c>
      <c r="G110" s="50">
        <f t="shared" si="32"/>
        <v>0</v>
      </c>
      <c r="H110" s="87">
        <f t="shared" si="32"/>
        <v>0</v>
      </c>
      <c r="I110" s="50">
        <f t="shared" si="32"/>
        <v>0</v>
      </c>
      <c r="J110" s="87">
        <f t="shared" si="32"/>
        <v>0</v>
      </c>
      <c r="K110" s="50">
        <f t="shared" si="32"/>
        <v>0</v>
      </c>
      <c r="L110" s="87">
        <f t="shared" si="32"/>
        <v>0</v>
      </c>
      <c r="M110" s="52">
        <f t="shared" si="32"/>
        <v>0</v>
      </c>
      <c r="N110" s="159">
        <f t="shared" si="32"/>
        <v>0</v>
      </c>
      <c r="O110" s="144">
        <f t="shared" si="32"/>
        <v>0</v>
      </c>
    </row>
    <row r="111" spans="1:16" s="26" customFormat="1" ht="76.5" hidden="1">
      <c r="A111" s="55" t="s">
        <v>66</v>
      </c>
      <c r="B111" s="74" t="s">
        <v>65</v>
      </c>
      <c r="C111" s="53">
        <v>203800</v>
      </c>
      <c r="D111" s="53">
        <v>-203800</v>
      </c>
      <c r="E111" s="53">
        <f>C111+D111</f>
        <v>0</v>
      </c>
      <c r="F111" s="53"/>
      <c r="G111" s="53">
        <f>E111+F111</f>
        <v>0</v>
      </c>
      <c r="H111" s="64"/>
      <c r="I111" s="53">
        <f>G111+H111</f>
        <v>0</v>
      </c>
      <c r="J111" s="64"/>
      <c r="K111" s="53">
        <f>I111+J111</f>
        <v>0</v>
      </c>
      <c r="L111" s="64"/>
      <c r="M111" s="53">
        <f>K111+L111</f>
        <v>0</v>
      </c>
      <c r="N111" s="64"/>
      <c r="O111" s="124">
        <f>M111+N111</f>
        <v>0</v>
      </c>
    </row>
    <row r="112" spans="1:16" s="54" customFormat="1" ht="14.25">
      <c r="A112" s="56" t="s">
        <v>91</v>
      </c>
      <c r="B112" s="108" t="s">
        <v>92</v>
      </c>
      <c r="C112" s="50">
        <f t="shared" ref="C112:O112" si="33">C113</f>
        <v>0</v>
      </c>
      <c r="D112" s="50">
        <f t="shared" si="33"/>
        <v>791423.6</v>
      </c>
      <c r="E112" s="50">
        <f t="shared" si="33"/>
        <v>791423.6</v>
      </c>
      <c r="F112" s="50">
        <f t="shared" si="33"/>
        <v>0</v>
      </c>
      <c r="G112" s="50">
        <f t="shared" si="33"/>
        <v>791423.6</v>
      </c>
      <c r="H112" s="87">
        <f t="shared" si="33"/>
        <v>502677.4</v>
      </c>
      <c r="I112" s="50">
        <f t="shared" si="33"/>
        <v>1294101</v>
      </c>
      <c r="J112" s="87">
        <f t="shared" si="33"/>
        <v>0</v>
      </c>
      <c r="K112" s="50">
        <f t="shared" si="33"/>
        <v>1294101</v>
      </c>
      <c r="L112" s="87">
        <f t="shared" si="33"/>
        <v>70307.399999999994</v>
      </c>
      <c r="M112" s="52">
        <f t="shared" si="33"/>
        <v>1364408.4</v>
      </c>
      <c r="N112" s="159">
        <f t="shared" si="33"/>
        <v>0</v>
      </c>
      <c r="O112" s="144">
        <f t="shared" si="33"/>
        <v>1364408.4</v>
      </c>
    </row>
    <row r="113" spans="1:17" s="26" customFormat="1" ht="26.25">
      <c r="A113" s="57" t="s">
        <v>93</v>
      </c>
      <c r="B113" s="73" t="s">
        <v>94</v>
      </c>
      <c r="C113" s="52"/>
      <c r="D113" s="58">
        <v>791423.6</v>
      </c>
      <c r="E113" s="53">
        <f>C113+D113</f>
        <v>791423.6</v>
      </c>
      <c r="F113" s="58">
        <v>0</v>
      </c>
      <c r="G113" s="53">
        <f>E113+F113</f>
        <v>791423.6</v>
      </c>
      <c r="H113" s="88">
        <f>178070.4+324607</f>
        <v>502677.4</v>
      </c>
      <c r="I113" s="53">
        <f>G113+H113</f>
        <v>1294101</v>
      </c>
      <c r="J113" s="58"/>
      <c r="K113" s="53">
        <f>I113+J113</f>
        <v>1294101</v>
      </c>
      <c r="L113" s="58">
        <v>70307.399999999994</v>
      </c>
      <c r="M113" s="53">
        <f>K113+L113</f>
        <v>1364408.4</v>
      </c>
      <c r="N113" s="58"/>
      <c r="O113" s="124">
        <f>M113+N113</f>
        <v>1364408.4</v>
      </c>
    </row>
    <row r="114" spans="1:17" s="54" customFormat="1" ht="38.25">
      <c r="A114" s="56" t="s">
        <v>95</v>
      </c>
      <c r="B114" s="108" t="s">
        <v>96</v>
      </c>
      <c r="C114" s="50">
        <f t="shared" ref="C114:I114" si="34">C115</f>
        <v>0</v>
      </c>
      <c r="D114" s="50">
        <f t="shared" si="34"/>
        <v>2041126.1899999976</v>
      </c>
      <c r="E114" s="50">
        <f t="shared" si="34"/>
        <v>2041126.1899999976</v>
      </c>
      <c r="F114" s="50">
        <f t="shared" si="34"/>
        <v>-990422</v>
      </c>
      <c r="G114" s="50">
        <f t="shared" si="34"/>
        <v>1050704.1899999976</v>
      </c>
      <c r="H114" s="87">
        <f t="shared" si="34"/>
        <v>-804369.19</v>
      </c>
      <c r="I114" s="50">
        <f t="shared" si="34"/>
        <v>246335</v>
      </c>
      <c r="J114" s="87"/>
      <c r="K114" s="52">
        <f>K115</f>
        <v>0</v>
      </c>
      <c r="L114" s="87"/>
      <c r="M114" s="52">
        <f>M115</f>
        <v>0</v>
      </c>
      <c r="N114" s="159"/>
      <c r="O114" s="144">
        <f>O115</f>
        <v>0</v>
      </c>
    </row>
    <row r="115" spans="1:17" s="26" customFormat="1" ht="51" hidden="1">
      <c r="A115" s="55" t="s">
        <v>97</v>
      </c>
      <c r="B115" s="73" t="s">
        <v>98</v>
      </c>
      <c r="C115" s="52"/>
      <c r="D115" s="53">
        <f>35140562.58-33099436.39</f>
        <v>2041126.1899999976</v>
      </c>
      <c r="E115" s="53">
        <f>C115+D115</f>
        <v>2041126.1899999976</v>
      </c>
      <c r="F115" s="53">
        <v>-990422</v>
      </c>
      <c r="G115" s="53">
        <f>E115+F115</f>
        <v>1050704.1899999976</v>
      </c>
      <c r="H115" s="64">
        <v>-804369.19</v>
      </c>
      <c r="I115" s="53">
        <v>246335</v>
      </c>
      <c r="J115" s="64">
        <v>-246335</v>
      </c>
      <c r="K115" s="53">
        <f>I115+J115</f>
        <v>0</v>
      </c>
      <c r="L115" s="64"/>
      <c r="M115" s="53">
        <f>K115+L115</f>
        <v>0</v>
      </c>
      <c r="N115" s="64"/>
      <c r="O115" s="124">
        <f>M115+N115</f>
        <v>0</v>
      </c>
    </row>
    <row r="116" spans="1:17" s="26" customFormat="1" ht="25.5">
      <c r="A116" s="56" t="s">
        <v>99</v>
      </c>
      <c r="B116" s="108" t="s">
        <v>100</v>
      </c>
      <c r="C116" s="50">
        <f t="shared" ref="C116:O116" si="35">C117</f>
        <v>0</v>
      </c>
      <c r="D116" s="50">
        <f t="shared" si="35"/>
        <v>-6886815.8400000017</v>
      </c>
      <c r="E116" s="50">
        <f t="shared" si="35"/>
        <v>-6886815.8400000017</v>
      </c>
      <c r="F116" s="50">
        <f t="shared" si="35"/>
        <v>4387795.21</v>
      </c>
      <c r="G116" s="50">
        <f t="shared" si="35"/>
        <v>-2499020.6300000018</v>
      </c>
      <c r="H116" s="87">
        <f t="shared" si="35"/>
        <v>1333052.8</v>
      </c>
      <c r="I116" s="50">
        <f t="shared" si="35"/>
        <v>-1165967.83</v>
      </c>
      <c r="J116" s="87">
        <f t="shared" si="35"/>
        <v>0</v>
      </c>
      <c r="K116" s="50">
        <f t="shared" si="35"/>
        <v>-1165967.83</v>
      </c>
      <c r="L116" s="87">
        <f t="shared" si="35"/>
        <v>0</v>
      </c>
      <c r="M116" s="52">
        <f t="shared" si="35"/>
        <v>-1165967.83</v>
      </c>
      <c r="N116" s="159">
        <f t="shared" si="35"/>
        <v>0</v>
      </c>
      <c r="O116" s="144">
        <f t="shared" si="35"/>
        <v>-1165967.83</v>
      </c>
    </row>
    <row r="117" spans="1:17" s="26" customFormat="1" ht="51">
      <c r="A117" s="55" t="s">
        <v>101</v>
      </c>
      <c r="B117" s="73" t="s">
        <v>102</v>
      </c>
      <c r="C117" s="52"/>
      <c r="D117" s="53">
        <f>-43486054.31+22443135.41+14156103.06</f>
        <v>-6886815.8400000017</v>
      </c>
      <c r="E117" s="53">
        <f>C117+D117</f>
        <v>-6886815.8400000017</v>
      </c>
      <c r="F117" s="53">
        <v>4387795.21</v>
      </c>
      <c r="G117" s="53">
        <f>E117+F117</f>
        <v>-2499020.6300000018</v>
      </c>
      <c r="H117" s="64">
        <v>1333052.8</v>
      </c>
      <c r="I117" s="53">
        <v>-1165967.83</v>
      </c>
      <c r="J117" s="64">
        <f>I117-K117</f>
        <v>0</v>
      </c>
      <c r="K117" s="53">
        <v>-1165967.83</v>
      </c>
      <c r="L117" s="64">
        <f>K117-M117</f>
        <v>0</v>
      </c>
      <c r="M117" s="53">
        <v>-1165967.83</v>
      </c>
      <c r="N117" s="64"/>
      <c r="O117" s="124">
        <v>-1165967.83</v>
      </c>
    </row>
    <row r="118" spans="1:17" s="60" customFormat="1" ht="14.25">
      <c r="A118" s="56" t="s">
        <v>103</v>
      </c>
      <c r="B118" s="109"/>
      <c r="C118" s="50">
        <f t="shared" ref="C118:I118" si="36">C20+C47</f>
        <v>791897658</v>
      </c>
      <c r="D118" s="50">
        <f t="shared" si="36"/>
        <v>21523229.399999999</v>
      </c>
      <c r="E118" s="50">
        <f t="shared" si="36"/>
        <v>813420887.4000001</v>
      </c>
      <c r="F118" s="50">
        <f t="shared" si="36"/>
        <v>12815367.539999999</v>
      </c>
      <c r="G118" s="50">
        <f t="shared" si="36"/>
        <v>826236254.94000018</v>
      </c>
      <c r="H118" s="87">
        <f>H116+H114+H112+H100+H53</f>
        <v>48224157.299999997</v>
      </c>
      <c r="I118" s="50">
        <f t="shared" si="36"/>
        <v>874460412.24000001</v>
      </c>
      <c r="J118" s="87">
        <f t="shared" ref="J118:O118" si="37">J20+J47</f>
        <v>17730290.93</v>
      </c>
      <c r="K118" s="50">
        <f t="shared" si="37"/>
        <v>891944368.16999996</v>
      </c>
      <c r="L118" s="87">
        <f t="shared" si="37"/>
        <v>37608936.199999996</v>
      </c>
      <c r="M118" s="52">
        <f t="shared" si="37"/>
        <v>929553304.36999989</v>
      </c>
      <c r="N118" s="159">
        <f t="shared" si="37"/>
        <v>29157740.870000001</v>
      </c>
      <c r="O118" s="144">
        <f t="shared" si="37"/>
        <v>958711045.24000001</v>
      </c>
      <c r="P118" s="115"/>
    </row>
    <row r="119" spans="1:17" s="26" customFormat="1">
      <c r="B119" s="110"/>
      <c r="C119" s="59"/>
      <c r="D119" s="59"/>
      <c r="E119" s="59"/>
      <c r="F119" s="59"/>
      <c r="G119" s="59"/>
      <c r="H119" s="87"/>
      <c r="I119" s="59"/>
      <c r="J119" s="89"/>
      <c r="K119" s="59"/>
      <c r="L119" s="89"/>
      <c r="M119" s="59">
        <v>929553304.36999989</v>
      </c>
      <c r="N119" s="89"/>
      <c r="O119" s="145"/>
      <c r="P119" s="59"/>
      <c r="Q119" s="59"/>
    </row>
    <row r="120" spans="1:17" s="26" customFormat="1">
      <c r="B120" s="110"/>
      <c r="C120" s="59"/>
      <c r="D120" s="59"/>
      <c r="E120" s="59">
        <f>C118+D118</f>
        <v>813420887.39999998</v>
      </c>
      <c r="F120" s="59"/>
      <c r="G120" s="59">
        <f>E118+F118</f>
        <v>826236254.94000006</v>
      </c>
      <c r="H120" s="89"/>
      <c r="I120" s="59"/>
      <c r="J120" s="89"/>
      <c r="K120" s="59"/>
      <c r="L120" s="89"/>
      <c r="M120" s="59"/>
      <c r="N120" s="89"/>
      <c r="O120" s="145"/>
      <c r="P120" s="59"/>
      <c r="Q120" s="59"/>
    </row>
    <row r="121" spans="1:17" s="26" customFormat="1">
      <c r="B121" s="110"/>
      <c r="C121" s="59"/>
      <c r="D121" s="59"/>
      <c r="E121" s="59"/>
      <c r="F121" s="59"/>
      <c r="G121" s="59"/>
      <c r="H121" s="89"/>
      <c r="I121" s="59"/>
      <c r="J121" s="89"/>
      <c r="K121" s="59"/>
      <c r="L121" s="89"/>
      <c r="M121" s="59"/>
      <c r="N121" s="89"/>
      <c r="O121" s="145"/>
      <c r="P121" s="59"/>
      <c r="Q121" s="59"/>
    </row>
    <row r="122" spans="1:17" s="26" customFormat="1">
      <c r="B122" s="110"/>
      <c r="C122" s="59"/>
      <c r="D122" s="59"/>
      <c r="E122" s="59"/>
      <c r="F122" s="59"/>
      <c r="G122" s="59"/>
      <c r="H122" s="89"/>
      <c r="I122" s="59"/>
      <c r="J122" s="89"/>
      <c r="K122" s="59"/>
      <c r="L122" s="89"/>
      <c r="M122" s="59"/>
      <c r="N122" s="89"/>
      <c r="O122" s="145"/>
      <c r="P122" s="59"/>
      <c r="Q122" s="59"/>
    </row>
    <row r="123" spans="1:17" s="26" customFormat="1">
      <c r="B123" s="110"/>
      <c r="C123" s="59"/>
      <c r="D123" s="59"/>
      <c r="E123" s="59"/>
      <c r="F123" s="59"/>
      <c r="G123" s="59"/>
      <c r="H123" s="89"/>
      <c r="I123" s="59"/>
      <c r="J123" s="89"/>
      <c r="K123" s="59"/>
      <c r="L123" s="89"/>
      <c r="M123" s="59"/>
      <c r="N123" s="89"/>
      <c r="O123" s="145"/>
      <c r="P123" s="59"/>
      <c r="Q123" s="59"/>
    </row>
    <row r="124" spans="1:17" s="26" customFormat="1">
      <c r="B124" s="110"/>
      <c r="C124" s="59"/>
      <c r="D124" s="59"/>
      <c r="E124" s="59"/>
      <c r="F124" s="59"/>
      <c r="G124" s="59"/>
      <c r="H124" s="89"/>
      <c r="I124" s="59"/>
      <c r="J124" s="89"/>
      <c r="K124" s="59"/>
      <c r="L124" s="89"/>
      <c r="M124" s="59"/>
      <c r="N124" s="89"/>
      <c r="O124" s="145"/>
      <c r="P124" s="59"/>
      <c r="Q124" s="59"/>
    </row>
    <row r="125" spans="1:17" s="26" customFormat="1">
      <c r="B125" s="110"/>
      <c r="C125" s="59"/>
      <c r="D125" s="59"/>
      <c r="E125" s="59"/>
      <c r="F125" s="59"/>
      <c r="G125" s="59"/>
      <c r="H125" s="89"/>
      <c r="I125" s="59"/>
      <c r="J125" s="89"/>
      <c r="K125" s="59"/>
      <c r="L125" s="89"/>
      <c r="M125" s="59"/>
      <c r="N125" s="89"/>
      <c r="O125" s="145"/>
      <c r="P125" s="59"/>
      <c r="Q125" s="59"/>
    </row>
    <row r="126" spans="1:17" s="26" customFormat="1">
      <c r="B126" s="110"/>
      <c r="C126" s="59"/>
      <c r="D126" s="59"/>
      <c r="E126" s="59"/>
      <c r="F126" s="59"/>
      <c r="G126" s="59"/>
      <c r="H126" s="89"/>
      <c r="I126" s="59"/>
      <c r="J126" s="89"/>
      <c r="K126" s="59"/>
      <c r="L126" s="89"/>
      <c r="M126" s="59"/>
      <c r="N126" s="89"/>
      <c r="O126" s="145"/>
      <c r="P126" s="59"/>
      <c r="Q126" s="59"/>
    </row>
  </sheetData>
  <mergeCells count="2">
    <mergeCell ref="K1:M2"/>
    <mergeCell ref="A17:O17"/>
  </mergeCells>
  <phoneticPr fontId="33" type="noConversion"/>
  <pageMargins left="0.55118110236220474" right="0.23622047244094491" top="0.35433070866141736" bottom="0.19685039370078741" header="0.19685039370078741" footer="0"/>
  <pageSetup paperSize="9" scale="80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31"/>
  <sheetViews>
    <sheetView tabSelected="1" workbookViewId="0">
      <selection activeCell="Q9" sqref="Q9"/>
    </sheetView>
  </sheetViews>
  <sheetFormatPr defaultColWidth="8" defaultRowHeight="15"/>
  <cols>
    <col min="1" max="1" width="72.28515625" style="45" customWidth="1"/>
    <col min="2" max="2" width="19.5703125" style="75" customWidth="1"/>
    <col min="3" max="3" width="17" style="19" hidden="1" customWidth="1"/>
    <col min="4" max="4" width="17.7109375" style="46" hidden="1" customWidth="1"/>
    <col min="5" max="5" width="15" style="19" hidden="1" customWidth="1"/>
    <col min="6" max="6" width="14.7109375" style="46" hidden="1" customWidth="1"/>
    <col min="7" max="7" width="15.5703125" style="82" hidden="1" customWidth="1"/>
    <col min="8" max="8" width="14" style="46" hidden="1" customWidth="1"/>
    <col min="9" max="9" width="18.5703125" style="82" hidden="1" customWidth="1"/>
    <col min="10" max="10" width="14.5703125" style="46" hidden="1" customWidth="1"/>
    <col min="11" max="11" width="15.7109375" style="82" hidden="1" customWidth="1"/>
    <col min="12" max="12" width="14.5703125" style="46" hidden="1" customWidth="1"/>
    <col min="13" max="13" width="15.7109375" style="82" hidden="1" customWidth="1"/>
    <col min="14" max="14" width="14.5703125" style="46" hidden="1" customWidth="1"/>
    <col min="15" max="15" width="30.85546875" style="146" customWidth="1"/>
    <col min="16" max="16" width="15.85546875" style="2" customWidth="1"/>
    <col min="17" max="16384" width="8" style="2"/>
  </cols>
  <sheetData>
    <row r="1" spans="2:15">
      <c r="O1" s="79" t="s">
        <v>148</v>
      </c>
    </row>
    <row r="2" spans="2:15">
      <c r="O2" s="79" t="s">
        <v>68</v>
      </c>
    </row>
    <row r="3" spans="2:15">
      <c r="O3" s="80" t="s">
        <v>184</v>
      </c>
    </row>
    <row r="4" spans="2:15">
      <c r="O4" s="79" t="s">
        <v>148</v>
      </c>
    </row>
    <row r="5" spans="2:15">
      <c r="O5" s="79" t="s">
        <v>68</v>
      </c>
    </row>
    <row r="6" spans="2:15">
      <c r="O6" s="80" t="s">
        <v>183</v>
      </c>
    </row>
    <row r="7" spans="2:15">
      <c r="O7" s="79" t="s">
        <v>148</v>
      </c>
    </row>
    <row r="8" spans="2:15">
      <c r="O8" s="79" t="s">
        <v>68</v>
      </c>
    </row>
    <row r="9" spans="2:15">
      <c r="O9" s="80" t="s">
        <v>182</v>
      </c>
    </row>
    <row r="10" spans="2:15">
      <c r="O10" s="79" t="s">
        <v>148</v>
      </c>
    </row>
    <row r="11" spans="2:15">
      <c r="B11" s="131"/>
      <c r="C11" s="79"/>
      <c r="K11" s="164"/>
      <c r="L11" s="165"/>
      <c r="M11" s="165"/>
      <c r="N11" s="2"/>
      <c r="O11" s="79" t="s">
        <v>68</v>
      </c>
    </row>
    <row r="12" spans="2:15">
      <c r="B12" s="131"/>
      <c r="C12" s="79"/>
      <c r="K12" s="165"/>
      <c r="L12" s="165"/>
      <c r="M12" s="165"/>
      <c r="N12" s="2"/>
      <c r="O12" s="80" t="s">
        <v>181</v>
      </c>
    </row>
    <row r="13" spans="2:15">
      <c r="B13" s="131"/>
      <c r="C13" s="79"/>
      <c r="K13" s="80"/>
      <c r="M13" s="80"/>
      <c r="O13" s="79" t="s">
        <v>148</v>
      </c>
    </row>
    <row r="14" spans="2:15">
      <c r="B14" s="131"/>
      <c r="C14" s="80"/>
      <c r="I14" s="79"/>
      <c r="K14" s="79"/>
      <c r="M14" s="79"/>
      <c r="O14" s="79" t="s">
        <v>68</v>
      </c>
    </row>
    <row r="15" spans="2:15">
      <c r="I15" s="79"/>
      <c r="K15" s="79"/>
      <c r="M15" s="79"/>
      <c r="O15" s="80" t="s">
        <v>145</v>
      </c>
    </row>
    <row r="16" spans="2:15">
      <c r="I16" s="80"/>
      <c r="K16" s="80"/>
      <c r="M16" s="80"/>
      <c r="O16" s="79" t="s">
        <v>147</v>
      </c>
    </row>
    <row r="17" spans="1:16">
      <c r="I17" s="79"/>
      <c r="K17" s="79"/>
      <c r="M17" s="79"/>
      <c r="O17" s="79" t="s">
        <v>68</v>
      </c>
    </row>
    <row r="18" spans="1:16">
      <c r="I18" s="79"/>
      <c r="K18" s="79"/>
      <c r="M18" s="79"/>
      <c r="O18" s="80" t="s">
        <v>146</v>
      </c>
    </row>
    <row r="19" spans="1:16">
      <c r="I19" s="80"/>
      <c r="K19" s="80"/>
      <c r="M19" s="80"/>
      <c r="O19" s="79" t="s">
        <v>67</v>
      </c>
    </row>
    <row r="20" spans="1:16">
      <c r="I20" s="79"/>
      <c r="K20" s="79"/>
      <c r="M20" s="79"/>
      <c r="O20" s="79" t="s">
        <v>68</v>
      </c>
    </row>
    <row r="21" spans="1:16">
      <c r="I21" s="79"/>
      <c r="K21" s="79"/>
      <c r="M21" s="79"/>
      <c r="O21" s="80" t="s">
        <v>120</v>
      </c>
    </row>
    <row r="22" spans="1:16" ht="42.75" customHeight="1">
      <c r="A22" s="167" t="s">
        <v>121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</row>
    <row r="23" spans="1:16" s="83" customFormat="1" ht="39.75" customHeight="1">
      <c r="A23" s="3" t="s">
        <v>0</v>
      </c>
      <c r="B23" s="22" t="s">
        <v>1</v>
      </c>
      <c r="C23" s="16" t="s">
        <v>90</v>
      </c>
      <c r="D23" s="16" t="s">
        <v>149</v>
      </c>
      <c r="E23" s="16" t="s">
        <v>90</v>
      </c>
      <c r="F23" s="16" t="s">
        <v>150</v>
      </c>
      <c r="G23" s="90" t="s">
        <v>90</v>
      </c>
      <c r="H23" s="16" t="s">
        <v>151</v>
      </c>
      <c r="I23" s="90" t="s">
        <v>90</v>
      </c>
      <c r="J23" s="16" t="s">
        <v>152</v>
      </c>
      <c r="K23" s="90" t="s">
        <v>90</v>
      </c>
      <c r="L23" s="16" t="s">
        <v>172</v>
      </c>
      <c r="M23" s="90" t="s">
        <v>90</v>
      </c>
      <c r="N23" s="16" t="s">
        <v>173</v>
      </c>
      <c r="O23" s="138" t="s">
        <v>90</v>
      </c>
    </row>
    <row r="24" spans="1:16" s="23" customFormat="1" ht="12.75">
      <c r="A24" s="3">
        <v>1</v>
      </c>
      <c r="B24" s="104">
        <v>2</v>
      </c>
      <c r="C24" s="27">
        <v>3</v>
      </c>
      <c r="D24" s="4">
        <v>4</v>
      </c>
      <c r="E24" s="47">
        <v>5</v>
      </c>
      <c r="F24" s="4">
        <v>4</v>
      </c>
      <c r="G24" s="81">
        <v>5</v>
      </c>
      <c r="H24" s="4">
        <v>4</v>
      </c>
      <c r="I24" s="81">
        <v>5</v>
      </c>
      <c r="J24" s="4">
        <v>4</v>
      </c>
      <c r="K24" s="81">
        <v>5</v>
      </c>
      <c r="L24" s="4">
        <v>4</v>
      </c>
      <c r="M24" s="81">
        <v>5</v>
      </c>
      <c r="N24" s="4">
        <v>4</v>
      </c>
      <c r="O24" s="139">
        <v>3</v>
      </c>
    </row>
    <row r="25" spans="1:16" s="17" customFormat="1" ht="12.75">
      <c r="A25" s="28" t="s">
        <v>2</v>
      </c>
      <c r="B25" s="105" t="s">
        <v>3</v>
      </c>
      <c r="C25" s="29">
        <f t="shared" ref="C25:I25" si="0">C26+C28+C30+C35+C38+C44+C46+C48+C51</f>
        <v>126062758</v>
      </c>
      <c r="D25" s="29">
        <f t="shared" si="0"/>
        <v>3670500</v>
      </c>
      <c r="E25" s="29">
        <f t="shared" si="0"/>
        <v>129733258</v>
      </c>
      <c r="F25" s="29">
        <f t="shared" si="0"/>
        <v>0</v>
      </c>
      <c r="G25" s="96">
        <f t="shared" si="0"/>
        <v>129733258</v>
      </c>
      <c r="H25" s="29">
        <f t="shared" si="0"/>
        <v>0</v>
      </c>
      <c r="I25" s="96">
        <f t="shared" si="0"/>
        <v>129733258</v>
      </c>
      <c r="J25" s="103">
        <f t="shared" ref="J25:O25" si="1">J26+J28+J30+J35+J38+J44+J46+J48+J51</f>
        <v>12968401</v>
      </c>
      <c r="K25" s="96">
        <f t="shared" si="1"/>
        <v>142701659</v>
      </c>
      <c r="L25" s="103">
        <f t="shared" si="1"/>
        <v>-9324798</v>
      </c>
      <c r="M25" s="96">
        <f t="shared" si="1"/>
        <v>133376861</v>
      </c>
      <c r="N25" s="103">
        <f t="shared" si="1"/>
        <v>481564.93</v>
      </c>
      <c r="O25" s="163">
        <f t="shared" si="1"/>
        <v>133858425.93000001</v>
      </c>
      <c r="P25" s="160">
        <f>O25-133376861</f>
        <v>481564.93000000715</v>
      </c>
    </row>
    <row r="26" spans="1:16" ht="12.75">
      <c r="A26" s="7" t="s">
        <v>4</v>
      </c>
      <c r="B26" s="65" t="s">
        <v>5</v>
      </c>
      <c r="C26" s="30">
        <v>79840097</v>
      </c>
      <c r="D26" s="30">
        <f t="shared" ref="D26:O26" si="2">D27</f>
        <v>0</v>
      </c>
      <c r="E26" s="30">
        <f t="shared" si="2"/>
        <v>79840097</v>
      </c>
      <c r="F26" s="30">
        <f t="shared" si="2"/>
        <v>0</v>
      </c>
      <c r="G26" s="93">
        <f t="shared" si="2"/>
        <v>79840097</v>
      </c>
      <c r="H26" s="30">
        <f t="shared" si="2"/>
        <v>0</v>
      </c>
      <c r="I26" s="93">
        <f t="shared" si="2"/>
        <v>79840097</v>
      </c>
      <c r="J26" s="98">
        <f t="shared" si="2"/>
        <v>0</v>
      </c>
      <c r="K26" s="93">
        <f t="shared" si="2"/>
        <v>79840097</v>
      </c>
      <c r="L26" s="98">
        <f t="shared" si="2"/>
        <v>0</v>
      </c>
      <c r="M26" s="93">
        <f t="shared" si="2"/>
        <v>79840097</v>
      </c>
      <c r="N26" s="98">
        <f t="shared" si="2"/>
        <v>0</v>
      </c>
      <c r="O26" s="140">
        <f t="shared" si="2"/>
        <v>79840097</v>
      </c>
    </row>
    <row r="27" spans="1:16">
      <c r="A27" s="7" t="s">
        <v>6</v>
      </c>
      <c r="B27" s="65" t="s">
        <v>7</v>
      </c>
      <c r="C27" s="31">
        <v>79840097</v>
      </c>
      <c r="D27" s="31"/>
      <c r="E27" s="21">
        <f>C27+D27</f>
        <v>79840097</v>
      </c>
      <c r="F27" s="31"/>
      <c r="G27" s="24">
        <f>E27+F27</f>
        <v>79840097</v>
      </c>
      <c r="H27" s="31"/>
      <c r="I27" s="24">
        <f>G27+H27</f>
        <v>79840097</v>
      </c>
      <c r="J27" s="99"/>
      <c r="K27" s="24">
        <f>I27+J27</f>
        <v>79840097</v>
      </c>
      <c r="L27" s="99"/>
      <c r="M27" s="24">
        <f>K27+L27</f>
        <v>79840097</v>
      </c>
      <c r="N27" s="99"/>
      <c r="O27" s="141">
        <f>M27+N27</f>
        <v>79840097</v>
      </c>
    </row>
    <row r="28" spans="1:16" ht="25.5">
      <c r="A28" s="10" t="s">
        <v>69</v>
      </c>
      <c r="B28" s="65" t="s">
        <v>70</v>
      </c>
      <c r="C28" s="30">
        <v>5789800</v>
      </c>
      <c r="D28" s="30">
        <f t="shared" ref="D28:O28" si="3">D29</f>
        <v>0</v>
      </c>
      <c r="E28" s="30">
        <f t="shared" si="3"/>
        <v>5789800</v>
      </c>
      <c r="F28" s="30">
        <f t="shared" si="3"/>
        <v>0</v>
      </c>
      <c r="G28" s="93">
        <f t="shared" si="3"/>
        <v>5789800</v>
      </c>
      <c r="H28" s="30">
        <f t="shared" si="3"/>
        <v>0</v>
      </c>
      <c r="I28" s="93">
        <f t="shared" si="3"/>
        <v>5789800</v>
      </c>
      <c r="J28" s="98">
        <f t="shared" si="3"/>
        <v>0</v>
      </c>
      <c r="K28" s="93">
        <f t="shared" si="3"/>
        <v>5789800</v>
      </c>
      <c r="L28" s="98">
        <f t="shared" si="3"/>
        <v>0</v>
      </c>
      <c r="M28" s="93">
        <f t="shared" si="3"/>
        <v>5789800</v>
      </c>
      <c r="N28" s="98">
        <f t="shared" si="3"/>
        <v>481564.93</v>
      </c>
      <c r="O28" s="140">
        <f t="shared" si="3"/>
        <v>6271364.9299999997</v>
      </c>
    </row>
    <row r="29" spans="1:16" ht="26.25">
      <c r="A29" s="13" t="s">
        <v>71</v>
      </c>
      <c r="B29" s="65" t="s">
        <v>72</v>
      </c>
      <c r="C29" s="31">
        <v>5789800</v>
      </c>
      <c r="D29" s="31"/>
      <c r="E29" s="21">
        <f>C29+D29</f>
        <v>5789800</v>
      </c>
      <c r="F29" s="31"/>
      <c r="G29" s="24">
        <f>E29+F29</f>
        <v>5789800</v>
      </c>
      <c r="H29" s="31"/>
      <c r="I29" s="24">
        <f>G29+H29</f>
        <v>5789800</v>
      </c>
      <c r="J29" s="99"/>
      <c r="K29" s="24">
        <f>I29+J29</f>
        <v>5789800</v>
      </c>
      <c r="L29" s="99"/>
      <c r="M29" s="24">
        <f>K29+L29</f>
        <v>5789800</v>
      </c>
      <c r="N29" s="99">
        <v>481564.93</v>
      </c>
      <c r="O29" s="141">
        <f>M29+N29</f>
        <v>6271364.9299999997</v>
      </c>
    </row>
    <row r="30" spans="1:16" ht="12.75">
      <c r="A30" s="7" t="s">
        <v>8</v>
      </c>
      <c r="B30" s="65" t="s">
        <v>9</v>
      </c>
      <c r="C30" s="30">
        <v>23596851</v>
      </c>
      <c r="D30" s="30">
        <f>SUM(D31:D33)</f>
        <v>0</v>
      </c>
      <c r="E30" s="30">
        <f>SUM(E31:E33)</f>
        <v>23596851</v>
      </c>
      <c r="F30" s="30">
        <f t="shared" ref="F30:K30" si="4">SUM(F31:F34)</f>
        <v>0</v>
      </c>
      <c r="G30" s="93">
        <f t="shared" si="4"/>
        <v>23596851</v>
      </c>
      <c r="H30" s="30">
        <f>SUM(H31:H34)</f>
        <v>0</v>
      </c>
      <c r="I30" s="93">
        <f t="shared" si="4"/>
        <v>23596851</v>
      </c>
      <c r="J30" s="98">
        <f t="shared" si="4"/>
        <v>0</v>
      </c>
      <c r="K30" s="93">
        <f t="shared" si="4"/>
        <v>23596851</v>
      </c>
      <c r="L30" s="98">
        <f>SUM(L31:L34)</f>
        <v>0</v>
      </c>
      <c r="M30" s="93">
        <f>SUM(M31:M34)</f>
        <v>23596851</v>
      </c>
      <c r="N30" s="98">
        <f>SUM(N31:N34)</f>
        <v>0</v>
      </c>
      <c r="O30" s="140">
        <f>SUM(O31:O34)</f>
        <v>23596851</v>
      </c>
    </row>
    <row r="31" spans="1:16">
      <c r="A31" s="8" t="s">
        <v>10</v>
      </c>
      <c r="B31" s="32" t="s">
        <v>11</v>
      </c>
      <c r="C31" s="31">
        <v>5000</v>
      </c>
      <c r="D31" s="31"/>
      <c r="E31" s="21">
        <f>C31+D31</f>
        <v>5000</v>
      </c>
      <c r="F31" s="31">
        <v>-5000</v>
      </c>
      <c r="G31" s="24">
        <f>E31+F31</f>
        <v>0</v>
      </c>
      <c r="H31" s="31"/>
      <c r="I31" s="97">
        <f>G31+H31</f>
        <v>0</v>
      </c>
      <c r="J31" s="99"/>
      <c r="K31" s="24">
        <f>I31+J31</f>
        <v>0</v>
      </c>
      <c r="L31" s="99"/>
      <c r="M31" s="24">
        <f>K31+L31</f>
        <v>0</v>
      </c>
      <c r="N31" s="99"/>
      <c r="O31" s="141">
        <f>M31+N31</f>
        <v>0</v>
      </c>
    </row>
    <row r="32" spans="1:16">
      <c r="A32" s="8" t="s">
        <v>12</v>
      </c>
      <c r="B32" s="32" t="s">
        <v>13</v>
      </c>
      <c r="C32" s="31">
        <v>23550000</v>
      </c>
      <c r="D32" s="31"/>
      <c r="E32" s="21">
        <f>C32+D32</f>
        <v>23550000</v>
      </c>
      <c r="F32" s="31"/>
      <c r="G32" s="24">
        <f>E32+F32</f>
        <v>23550000</v>
      </c>
      <c r="H32" s="31"/>
      <c r="I32" s="97">
        <f>G32+H32</f>
        <v>23550000</v>
      </c>
      <c r="J32" s="99"/>
      <c r="K32" s="24">
        <f>I32+J32</f>
        <v>23550000</v>
      </c>
      <c r="L32" s="99"/>
      <c r="M32" s="24">
        <f>K32+L32</f>
        <v>23550000</v>
      </c>
      <c r="N32" s="99"/>
      <c r="O32" s="141">
        <f>M32+N32</f>
        <v>23550000</v>
      </c>
    </row>
    <row r="33" spans="1:15">
      <c r="A33" s="8" t="s">
        <v>14</v>
      </c>
      <c r="B33" s="32" t="s">
        <v>15</v>
      </c>
      <c r="C33" s="31">
        <v>41851</v>
      </c>
      <c r="D33" s="31"/>
      <c r="E33" s="21">
        <f>C33+D33</f>
        <v>41851</v>
      </c>
      <c r="F33" s="31"/>
      <c r="G33" s="24">
        <f>E33+F33</f>
        <v>41851</v>
      </c>
      <c r="H33" s="31"/>
      <c r="I33" s="24">
        <f>G33+H33</f>
        <v>41851</v>
      </c>
      <c r="J33" s="99"/>
      <c r="K33" s="24">
        <f>I33+J33</f>
        <v>41851</v>
      </c>
      <c r="L33" s="99"/>
      <c r="M33" s="24">
        <f>K33+L33</f>
        <v>41851</v>
      </c>
      <c r="N33" s="99"/>
      <c r="O33" s="141">
        <f>M33+N33</f>
        <v>41851</v>
      </c>
    </row>
    <row r="34" spans="1:15" ht="25.5">
      <c r="A34" s="8" t="s">
        <v>131</v>
      </c>
      <c r="B34" s="32" t="s">
        <v>132</v>
      </c>
      <c r="C34" s="31"/>
      <c r="D34" s="31"/>
      <c r="E34" s="21"/>
      <c r="F34" s="31">
        <v>5000</v>
      </c>
      <c r="G34" s="24">
        <f>E34+F34</f>
        <v>5000</v>
      </c>
      <c r="H34" s="31"/>
      <c r="I34" s="24">
        <f>G34+H34</f>
        <v>5000</v>
      </c>
      <c r="J34" s="99"/>
      <c r="K34" s="24">
        <f>I34+J34</f>
        <v>5000</v>
      </c>
      <c r="L34" s="99"/>
      <c r="M34" s="24">
        <f>K34+L34</f>
        <v>5000</v>
      </c>
      <c r="N34" s="99"/>
      <c r="O34" s="141">
        <f>M34+N34</f>
        <v>5000</v>
      </c>
    </row>
    <row r="35" spans="1:15" ht="12.75">
      <c r="A35" s="7" t="s">
        <v>16</v>
      </c>
      <c r="B35" s="65" t="s">
        <v>17</v>
      </c>
      <c r="C35" s="30">
        <v>2995510</v>
      </c>
      <c r="D35" s="30">
        <f t="shared" ref="D35:I35" si="5">D36+D37</f>
        <v>0</v>
      </c>
      <c r="E35" s="30">
        <f t="shared" si="5"/>
        <v>2995510</v>
      </c>
      <c r="F35" s="30">
        <f t="shared" si="5"/>
        <v>0</v>
      </c>
      <c r="G35" s="93">
        <f t="shared" si="5"/>
        <v>2995510</v>
      </c>
      <c r="H35" s="30">
        <f t="shared" si="5"/>
        <v>0</v>
      </c>
      <c r="I35" s="93">
        <f t="shared" si="5"/>
        <v>2995510</v>
      </c>
      <c r="J35" s="98">
        <f t="shared" ref="J35:O35" si="6">J36+J37</f>
        <v>0</v>
      </c>
      <c r="K35" s="93">
        <f t="shared" si="6"/>
        <v>2995510</v>
      </c>
      <c r="L35" s="98">
        <f t="shared" si="6"/>
        <v>0</v>
      </c>
      <c r="M35" s="93">
        <f t="shared" si="6"/>
        <v>2995510</v>
      </c>
      <c r="N35" s="98">
        <f t="shared" si="6"/>
        <v>0</v>
      </c>
      <c r="O35" s="140">
        <f t="shared" si="6"/>
        <v>2995510</v>
      </c>
    </row>
    <row r="36" spans="1:15" ht="26.25">
      <c r="A36" s="7" t="s">
        <v>18</v>
      </c>
      <c r="B36" s="65" t="s">
        <v>19</v>
      </c>
      <c r="C36" s="31">
        <v>2300000</v>
      </c>
      <c r="D36" s="31"/>
      <c r="E36" s="21">
        <f>C36+D36</f>
        <v>2300000</v>
      </c>
      <c r="F36" s="31"/>
      <c r="G36" s="24">
        <f>E36+F36</f>
        <v>2300000</v>
      </c>
      <c r="H36" s="31"/>
      <c r="I36" s="24">
        <f>G36+H36</f>
        <v>2300000</v>
      </c>
      <c r="J36" s="99"/>
      <c r="K36" s="24">
        <f>I36+J36</f>
        <v>2300000</v>
      </c>
      <c r="L36" s="99"/>
      <c r="M36" s="24">
        <f>K36+L36</f>
        <v>2300000</v>
      </c>
      <c r="N36" s="99"/>
      <c r="O36" s="141">
        <f>M36+N36</f>
        <v>2300000</v>
      </c>
    </row>
    <row r="37" spans="1:15" ht="25.5">
      <c r="A37" s="8" t="s">
        <v>20</v>
      </c>
      <c r="B37" s="32" t="s">
        <v>21</v>
      </c>
      <c r="C37" s="31">
        <v>695510</v>
      </c>
      <c r="D37" s="31"/>
      <c r="E37" s="21">
        <f>C37+D37</f>
        <v>695510</v>
      </c>
      <c r="F37" s="31"/>
      <c r="G37" s="24">
        <f>E37+F37</f>
        <v>695510</v>
      </c>
      <c r="H37" s="31"/>
      <c r="I37" s="24">
        <f>G37+H37</f>
        <v>695510</v>
      </c>
      <c r="J37" s="99"/>
      <c r="K37" s="24">
        <f>I37+J37</f>
        <v>695510</v>
      </c>
      <c r="L37" s="99"/>
      <c r="M37" s="24">
        <f>K37+L37</f>
        <v>695510</v>
      </c>
      <c r="N37" s="99"/>
      <c r="O37" s="141">
        <f>M37+N37</f>
        <v>695510</v>
      </c>
    </row>
    <row r="38" spans="1:15" ht="25.5">
      <c r="A38" s="7" t="s">
        <v>22</v>
      </c>
      <c r="B38" s="65" t="s">
        <v>23</v>
      </c>
      <c r="C38" s="30">
        <v>9102500</v>
      </c>
      <c r="D38" s="30">
        <f t="shared" ref="D38:I38" si="7">SUM(D39:D43)</f>
        <v>3370500</v>
      </c>
      <c r="E38" s="30">
        <f t="shared" si="7"/>
        <v>12473000</v>
      </c>
      <c r="F38" s="30">
        <f t="shared" si="7"/>
        <v>0</v>
      </c>
      <c r="G38" s="93">
        <f t="shared" si="7"/>
        <v>12473000</v>
      </c>
      <c r="H38" s="30">
        <f t="shared" si="7"/>
        <v>0</v>
      </c>
      <c r="I38" s="93">
        <f t="shared" si="7"/>
        <v>12473000</v>
      </c>
      <c r="J38" s="98">
        <f t="shared" ref="J38:O38" si="8">SUM(J39:J43)</f>
        <v>0</v>
      </c>
      <c r="K38" s="93">
        <f t="shared" si="8"/>
        <v>12473000</v>
      </c>
      <c r="L38" s="98">
        <f t="shared" si="8"/>
        <v>0</v>
      </c>
      <c r="M38" s="93">
        <f t="shared" si="8"/>
        <v>12473000</v>
      </c>
      <c r="N38" s="98">
        <f t="shared" si="8"/>
        <v>0</v>
      </c>
      <c r="O38" s="140">
        <f t="shared" si="8"/>
        <v>12473000</v>
      </c>
    </row>
    <row r="39" spans="1:15" s="1" customFormat="1" ht="25.5">
      <c r="A39" s="14" t="s">
        <v>108</v>
      </c>
      <c r="B39" s="32" t="s">
        <v>109</v>
      </c>
      <c r="C39" s="33">
        <v>6870500</v>
      </c>
      <c r="D39" s="31">
        <v>3370500</v>
      </c>
      <c r="E39" s="21">
        <f>C39+D39</f>
        <v>10241000</v>
      </c>
      <c r="F39" s="31"/>
      <c r="G39" s="24">
        <f>E39+F39</f>
        <v>10241000</v>
      </c>
      <c r="H39" s="31"/>
      <c r="I39" s="24">
        <f>G39+H39</f>
        <v>10241000</v>
      </c>
      <c r="J39" s="99"/>
      <c r="K39" s="24">
        <f>I39+J39</f>
        <v>10241000</v>
      </c>
      <c r="L39" s="99"/>
      <c r="M39" s="24">
        <f>K39+L39</f>
        <v>10241000</v>
      </c>
      <c r="N39" s="99"/>
      <c r="O39" s="141">
        <f>M39+N39</f>
        <v>10241000</v>
      </c>
    </row>
    <row r="40" spans="1:15" s="9" customFormat="1" ht="51">
      <c r="A40" s="14" t="s">
        <v>110</v>
      </c>
      <c r="B40" s="32" t="s">
        <v>111</v>
      </c>
      <c r="C40" s="33">
        <v>7000</v>
      </c>
      <c r="D40" s="31"/>
      <c r="E40" s="21">
        <f t="shared" ref="E40:E45" si="9">C40+D40</f>
        <v>7000</v>
      </c>
      <c r="F40" s="31"/>
      <c r="G40" s="24">
        <f>E40+F40</f>
        <v>7000</v>
      </c>
      <c r="H40" s="31"/>
      <c r="I40" s="24">
        <f>G40+H40</f>
        <v>7000</v>
      </c>
      <c r="J40" s="99"/>
      <c r="K40" s="24">
        <f>I40+J40</f>
        <v>7000</v>
      </c>
      <c r="L40" s="99"/>
      <c r="M40" s="24">
        <f>K40+L40</f>
        <v>7000</v>
      </c>
      <c r="N40" s="99"/>
      <c r="O40" s="141">
        <f>M40+N40</f>
        <v>7000</v>
      </c>
    </row>
    <row r="41" spans="1:15" ht="25.5">
      <c r="A41" s="14" t="s">
        <v>112</v>
      </c>
      <c r="B41" s="32" t="s">
        <v>113</v>
      </c>
      <c r="C41" s="33">
        <v>2000000</v>
      </c>
      <c r="D41" s="31"/>
      <c r="E41" s="21">
        <f t="shared" si="9"/>
        <v>2000000</v>
      </c>
      <c r="F41" s="31"/>
      <c r="G41" s="24">
        <f>E41+F41</f>
        <v>2000000</v>
      </c>
      <c r="H41" s="31"/>
      <c r="I41" s="24">
        <f>G41+H41</f>
        <v>2000000</v>
      </c>
      <c r="J41" s="99"/>
      <c r="K41" s="24">
        <f>I41+J41</f>
        <v>2000000</v>
      </c>
      <c r="L41" s="99"/>
      <c r="M41" s="24">
        <f>K41+L41</f>
        <v>2000000</v>
      </c>
      <c r="N41" s="99"/>
      <c r="O41" s="141">
        <f>M41+N41</f>
        <v>2000000</v>
      </c>
    </row>
    <row r="42" spans="1:15" s="1" customFormat="1" ht="38.25">
      <c r="A42" s="8" t="s">
        <v>114</v>
      </c>
      <c r="B42" s="32" t="s">
        <v>115</v>
      </c>
      <c r="C42" s="34">
        <v>10000</v>
      </c>
      <c r="D42" s="37"/>
      <c r="E42" s="21">
        <f t="shared" si="9"/>
        <v>10000</v>
      </c>
      <c r="F42" s="37"/>
      <c r="G42" s="24">
        <f>E42+F42</f>
        <v>10000</v>
      </c>
      <c r="H42" s="37"/>
      <c r="I42" s="24">
        <f>G42+H42</f>
        <v>10000</v>
      </c>
      <c r="J42" s="100"/>
      <c r="K42" s="24">
        <f>I42+J42</f>
        <v>10000</v>
      </c>
      <c r="L42" s="100"/>
      <c r="M42" s="24">
        <f>K42+L42</f>
        <v>10000</v>
      </c>
      <c r="N42" s="100"/>
      <c r="O42" s="141">
        <f>M42+N42</f>
        <v>10000</v>
      </c>
    </row>
    <row r="43" spans="1:15" ht="51">
      <c r="A43" s="8" t="s">
        <v>116</v>
      </c>
      <c r="B43" s="35" t="s">
        <v>117</v>
      </c>
      <c r="C43" s="34">
        <v>215000</v>
      </c>
      <c r="D43" s="37"/>
      <c r="E43" s="21">
        <f t="shared" si="9"/>
        <v>215000</v>
      </c>
      <c r="F43" s="37"/>
      <c r="G43" s="24">
        <f>E43+F43</f>
        <v>215000</v>
      </c>
      <c r="H43" s="37"/>
      <c r="I43" s="24">
        <f>G43+H43</f>
        <v>215000</v>
      </c>
      <c r="J43" s="100"/>
      <c r="K43" s="24">
        <f>I43+J43</f>
        <v>215000</v>
      </c>
      <c r="L43" s="100"/>
      <c r="M43" s="24">
        <f>K43+L43</f>
        <v>215000</v>
      </c>
      <c r="N43" s="100"/>
      <c r="O43" s="141">
        <f>M43+N43</f>
        <v>215000</v>
      </c>
    </row>
    <row r="44" spans="1:15" ht="12.75">
      <c r="A44" s="7" t="s">
        <v>24</v>
      </c>
      <c r="B44" s="65" t="s">
        <v>25</v>
      </c>
      <c r="C44" s="30">
        <f t="shared" ref="C44:O44" si="10">C45</f>
        <v>1080000</v>
      </c>
      <c r="D44" s="30">
        <f t="shared" si="10"/>
        <v>0</v>
      </c>
      <c r="E44" s="30">
        <f t="shared" si="10"/>
        <v>1080000</v>
      </c>
      <c r="F44" s="30">
        <f t="shared" si="10"/>
        <v>0</v>
      </c>
      <c r="G44" s="93">
        <f t="shared" si="10"/>
        <v>1080000</v>
      </c>
      <c r="H44" s="30">
        <f t="shared" si="10"/>
        <v>0</v>
      </c>
      <c r="I44" s="93">
        <f t="shared" si="10"/>
        <v>1080000</v>
      </c>
      <c r="J44" s="98">
        <f t="shared" si="10"/>
        <v>0</v>
      </c>
      <c r="K44" s="93">
        <f t="shared" si="10"/>
        <v>1080000</v>
      </c>
      <c r="L44" s="98">
        <f t="shared" si="10"/>
        <v>0</v>
      </c>
      <c r="M44" s="93">
        <f t="shared" si="10"/>
        <v>1080000</v>
      </c>
      <c r="N44" s="98">
        <f t="shared" si="10"/>
        <v>0</v>
      </c>
      <c r="O44" s="140">
        <f t="shared" si="10"/>
        <v>1080000</v>
      </c>
    </row>
    <row r="45" spans="1:15">
      <c r="A45" s="7" t="s">
        <v>26</v>
      </c>
      <c r="B45" s="65" t="s">
        <v>27</v>
      </c>
      <c r="C45" s="33">
        <v>1080000</v>
      </c>
      <c r="D45" s="31"/>
      <c r="E45" s="21">
        <f t="shared" si="9"/>
        <v>1080000</v>
      </c>
      <c r="F45" s="31"/>
      <c r="G45" s="24">
        <f>E45+F45</f>
        <v>1080000</v>
      </c>
      <c r="H45" s="31"/>
      <c r="I45" s="24">
        <f>G45+H45</f>
        <v>1080000</v>
      </c>
      <c r="J45" s="99"/>
      <c r="K45" s="24">
        <f>I45+J45</f>
        <v>1080000</v>
      </c>
      <c r="L45" s="99"/>
      <c r="M45" s="24">
        <f>K45+L45</f>
        <v>1080000</v>
      </c>
      <c r="N45" s="99"/>
      <c r="O45" s="141">
        <f>M45+N45</f>
        <v>1080000</v>
      </c>
    </row>
    <row r="46" spans="1:15" ht="25.5">
      <c r="A46" s="7" t="s">
        <v>28</v>
      </c>
      <c r="B46" s="66" t="s">
        <v>29</v>
      </c>
      <c r="C46" s="30">
        <f t="shared" ref="C46:O46" si="11">C47</f>
        <v>300000</v>
      </c>
      <c r="D46" s="30">
        <f t="shared" si="11"/>
        <v>0</v>
      </c>
      <c r="E46" s="30">
        <f t="shared" si="11"/>
        <v>300000</v>
      </c>
      <c r="F46" s="30">
        <f t="shared" si="11"/>
        <v>0</v>
      </c>
      <c r="G46" s="93">
        <f t="shared" si="11"/>
        <v>300000</v>
      </c>
      <c r="H46" s="30">
        <f t="shared" si="11"/>
        <v>0</v>
      </c>
      <c r="I46" s="93">
        <f t="shared" si="11"/>
        <v>300000</v>
      </c>
      <c r="J46" s="98">
        <f t="shared" si="11"/>
        <v>0</v>
      </c>
      <c r="K46" s="93">
        <f t="shared" si="11"/>
        <v>300000</v>
      </c>
      <c r="L46" s="98">
        <f t="shared" si="11"/>
        <v>0</v>
      </c>
      <c r="M46" s="93">
        <f t="shared" si="11"/>
        <v>300000</v>
      </c>
      <c r="N46" s="98">
        <f t="shared" si="11"/>
        <v>0</v>
      </c>
      <c r="O46" s="140">
        <f t="shared" si="11"/>
        <v>300000</v>
      </c>
    </row>
    <row r="47" spans="1:15">
      <c r="A47" s="8" t="s">
        <v>30</v>
      </c>
      <c r="B47" s="32" t="s">
        <v>31</v>
      </c>
      <c r="C47" s="31">
        <v>300000</v>
      </c>
      <c r="D47" s="31"/>
      <c r="E47" s="21">
        <f>C47+D47</f>
        <v>300000</v>
      </c>
      <c r="F47" s="31"/>
      <c r="G47" s="24">
        <f>E47+F47</f>
        <v>300000</v>
      </c>
      <c r="H47" s="31"/>
      <c r="I47" s="24">
        <f>G47+H47</f>
        <v>300000</v>
      </c>
      <c r="J47" s="99"/>
      <c r="K47" s="24">
        <f>I47+J47</f>
        <v>300000</v>
      </c>
      <c r="L47" s="99"/>
      <c r="M47" s="24">
        <f>K47+L47</f>
        <v>300000</v>
      </c>
      <c r="N47" s="99"/>
      <c r="O47" s="141">
        <f>M47+N47</f>
        <v>300000</v>
      </c>
    </row>
    <row r="48" spans="1:15" ht="12.75">
      <c r="A48" s="7" t="s">
        <v>32</v>
      </c>
      <c r="B48" s="66" t="s">
        <v>33</v>
      </c>
      <c r="C48" s="30">
        <f t="shared" ref="C48:I48" si="12">SUM(C49:C50)</f>
        <v>850000</v>
      </c>
      <c r="D48" s="30">
        <f t="shared" si="12"/>
        <v>300000</v>
      </c>
      <c r="E48" s="30">
        <f t="shared" si="12"/>
        <v>1150000</v>
      </c>
      <c r="F48" s="30">
        <f t="shared" si="12"/>
        <v>0</v>
      </c>
      <c r="G48" s="93">
        <f t="shared" si="12"/>
        <v>1150000</v>
      </c>
      <c r="H48" s="30">
        <f t="shared" si="12"/>
        <v>0</v>
      </c>
      <c r="I48" s="93">
        <f t="shared" si="12"/>
        <v>1150000</v>
      </c>
      <c r="J48" s="98">
        <f t="shared" ref="J48:O48" si="13">SUM(J49:J50)</f>
        <v>12968401</v>
      </c>
      <c r="K48" s="93">
        <f t="shared" si="13"/>
        <v>14118401</v>
      </c>
      <c r="L48" s="98">
        <f t="shared" si="13"/>
        <v>-9324798</v>
      </c>
      <c r="M48" s="93">
        <f t="shared" si="13"/>
        <v>4793603</v>
      </c>
      <c r="N48" s="98">
        <f t="shared" si="13"/>
        <v>0</v>
      </c>
      <c r="O48" s="140">
        <f t="shared" si="13"/>
        <v>4793603</v>
      </c>
    </row>
    <row r="49" spans="1:49" s="6" customFormat="1" ht="51">
      <c r="A49" s="8" t="s">
        <v>34</v>
      </c>
      <c r="B49" s="32" t="s">
        <v>35</v>
      </c>
      <c r="C49" s="31">
        <v>100000</v>
      </c>
      <c r="D49" s="31"/>
      <c r="E49" s="21">
        <f>C49+D49</f>
        <v>100000</v>
      </c>
      <c r="F49" s="31"/>
      <c r="G49" s="24">
        <f>E49+F49</f>
        <v>100000</v>
      </c>
      <c r="H49" s="31"/>
      <c r="I49" s="24">
        <f>G49+H49</f>
        <v>100000</v>
      </c>
      <c r="J49" s="99">
        <f>12545700+78701+44000+300000</f>
        <v>12968401</v>
      </c>
      <c r="K49" s="24">
        <f>I49+J49</f>
        <v>13068401</v>
      </c>
      <c r="L49" s="99">
        <v>-9324798</v>
      </c>
      <c r="M49" s="24">
        <f>K49+L49</f>
        <v>3743603</v>
      </c>
      <c r="N49" s="99"/>
      <c r="O49" s="141">
        <f>M49+N49</f>
        <v>3743603</v>
      </c>
    </row>
    <row r="50" spans="1:49" s="6" customFormat="1" ht="38.25">
      <c r="A50" s="8" t="s">
        <v>36</v>
      </c>
      <c r="B50" s="32" t="s">
        <v>37</v>
      </c>
      <c r="C50" s="31">
        <v>750000</v>
      </c>
      <c r="D50" s="31">
        <v>300000</v>
      </c>
      <c r="E50" s="21">
        <f>C50+D50</f>
        <v>1050000</v>
      </c>
      <c r="F50" s="31"/>
      <c r="G50" s="24">
        <f>E50+F50</f>
        <v>1050000</v>
      </c>
      <c r="H50" s="31"/>
      <c r="I50" s="24">
        <f>G50+H50</f>
        <v>1050000</v>
      </c>
      <c r="J50" s="99"/>
      <c r="K50" s="24">
        <f>I50+J50</f>
        <v>1050000</v>
      </c>
      <c r="L50" s="99"/>
      <c r="M50" s="24">
        <f>K50+L50</f>
        <v>1050000</v>
      </c>
      <c r="N50" s="99"/>
      <c r="O50" s="141">
        <f>M50+N50</f>
        <v>1050000</v>
      </c>
    </row>
    <row r="51" spans="1:49" s="6" customFormat="1">
      <c r="A51" s="7" t="s">
        <v>38</v>
      </c>
      <c r="B51" s="66" t="s">
        <v>39</v>
      </c>
      <c r="C51" s="31">
        <v>2508000</v>
      </c>
      <c r="D51" s="20"/>
      <c r="E51" s="21">
        <f>C51+D51</f>
        <v>2508000</v>
      </c>
      <c r="F51" s="20"/>
      <c r="G51" s="24">
        <f>E51+F51</f>
        <v>2508000</v>
      </c>
      <c r="H51" s="86"/>
      <c r="I51" s="24">
        <f>G51+H51</f>
        <v>2508000</v>
      </c>
      <c r="J51" s="86"/>
      <c r="K51" s="24">
        <f>I51+J51</f>
        <v>2508000</v>
      </c>
      <c r="L51" s="86"/>
      <c r="M51" s="24">
        <f>K51+L51</f>
        <v>2508000</v>
      </c>
      <c r="N51" s="86"/>
      <c r="O51" s="141">
        <f>M51+N51</f>
        <v>2508000</v>
      </c>
    </row>
    <row r="52" spans="1:49" s="6" customFormat="1" ht="12.75">
      <c r="A52" s="28" t="s">
        <v>40</v>
      </c>
      <c r="B52" s="106" t="s">
        <v>41</v>
      </c>
      <c r="C52" s="36">
        <f>C54+C58+C88+C108+C105+C115+C117+C121+C119</f>
        <v>665834900</v>
      </c>
      <c r="D52" s="36">
        <f>D54+D58+D88+D108+D105+D115+D117+D121+D119</f>
        <v>17852729.399999999</v>
      </c>
      <c r="E52" s="36">
        <f>E54+E58+E88+E105+E115+E117+E121+E119</f>
        <v>683687629.4000001</v>
      </c>
      <c r="F52" s="36">
        <f>F54+F58+F88+F105+F115+F117+F121+F119</f>
        <v>12815367.539999999</v>
      </c>
      <c r="G52" s="94">
        <f>G54+G58+G88+G105+G115+G117+G119+G121</f>
        <v>696502996.94000018</v>
      </c>
      <c r="H52" s="36">
        <f>H54+H58+H88+H105+H115+H117+H121+H119</f>
        <v>48224157.299999997</v>
      </c>
      <c r="I52" s="94">
        <f>I54+I58+I88+I105+I115+I117+I119+I121</f>
        <v>744727154.24000001</v>
      </c>
      <c r="J52" s="101">
        <f>J54+J58+J88+J105+J115+J117+J121+J119</f>
        <v>4761889.93</v>
      </c>
      <c r="K52" s="94">
        <f>K54+K58+K88+K105+K115+K117+K119+K121</f>
        <v>749242709.16999996</v>
      </c>
      <c r="L52" s="94">
        <f>L54+L58+L88+L105+L115+L117+L119+L121</f>
        <v>46933734.199999996</v>
      </c>
      <c r="M52" s="94">
        <f>M54+M58+M88+M105+M115+M117+M119+M121</f>
        <v>796176443.36999989</v>
      </c>
      <c r="N52" s="94">
        <f>N54+N58+N88+N105+N115+N117+N119+N121</f>
        <v>28676175.940000001</v>
      </c>
      <c r="O52" s="126">
        <f>O54+O58+O88+O105+O115+O117+O119+O121</f>
        <v>824852619.30999994</v>
      </c>
      <c r="P52" s="116">
        <f>824852619.31-O52</f>
        <v>0</v>
      </c>
    </row>
    <row r="53" spans="1:49" s="6" customFormat="1" ht="25.5">
      <c r="A53" s="18" t="s">
        <v>42</v>
      </c>
      <c r="B53" s="67" t="s">
        <v>43</v>
      </c>
      <c r="C53" s="37">
        <f t="shared" ref="C53:I53" si="14">C54+C58+C88+C108+C105+C115</f>
        <v>665834900</v>
      </c>
      <c r="D53" s="37">
        <f t="shared" si="14"/>
        <v>21906995.449999999</v>
      </c>
      <c r="E53" s="37">
        <f t="shared" si="14"/>
        <v>687741895.45000005</v>
      </c>
      <c r="F53" s="37">
        <f t="shared" si="14"/>
        <v>9487303.6600000001</v>
      </c>
      <c r="G53" s="95">
        <f t="shared" si="14"/>
        <v>697229199.11000013</v>
      </c>
      <c r="H53" s="95">
        <f t="shared" si="14"/>
        <v>47461581.060000002</v>
      </c>
      <c r="I53" s="95">
        <f t="shared" si="14"/>
        <v>744690780.17000008</v>
      </c>
      <c r="J53" s="95">
        <f t="shared" ref="J53:O53" si="15">J54+J58+J88+J105+J115</f>
        <v>4761889.93</v>
      </c>
      <c r="K53" s="95">
        <f t="shared" si="15"/>
        <v>749114576</v>
      </c>
      <c r="L53" s="95">
        <f t="shared" si="15"/>
        <v>46863426.799999997</v>
      </c>
      <c r="M53" s="95">
        <f t="shared" si="15"/>
        <v>795978002.79999995</v>
      </c>
      <c r="N53" s="95">
        <f t="shared" si="15"/>
        <v>28676175.940000001</v>
      </c>
      <c r="O53" s="142">
        <f t="shared" si="15"/>
        <v>824654178.74000001</v>
      </c>
    </row>
    <row r="54" spans="1:49" s="25" customFormat="1" ht="25.5">
      <c r="A54" s="28" t="s">
        <v>44</v>
      </c>
      <c r="B54" s="106" t="s">
        <v>45</v>
      </c>
      <c r="C54" s="36">
        <f>C55</f>
        <v>51493800</v>
      </c>
      <c r="D54" s="36">
        <f>D55</f>
        <v>0</v>
      </c>
      <c r="E54" s="94">
        <f t="shared" ref="E54:K54" si="16">E55</f>
        <v>51493800</v>
      </c>
      <c r="F54" s="94">
        <f t="shared" si="16"/>
        <v>0</v>
      </c>
      <c r="G54" s="94">
        <f t="shared" si="16"/>
        <v>51493800</v>
      </c>
      <c r="H54" s="36">
        <f t="shared" si="16"/>
        <v>0</v>
      </c>
      <c r="I54" s="94">
        <f t="shared" si="16"/>
        <v>51493800</v>
      </c>
      <c r="J54" s="94">
        <f t="shared" si="16"/>
        <v>0</v>
      </c>
      <c r="K54" s="94">
        <f t="shared" si="16"/>
        <v>51493800</v>
      </c>
      <c r="L54" s="94">
        <f>SUM(L55:L56)</f>
        <v>2079100</v>
      </c>
      <c r="M54" s="94">
        <f>SUM(M55:M56)</f>
        <v>53572900</v>
      </c>
      <c r="N54" s="94">
        <f>SUM(N55:N57)</f>
        <v>3591400</v>
      </c>
      <c r="O54" s="126">
        <f>SUM(O55:O57)</f>
        <v>57164300</v>
      </c>
      <c r="P54" s="129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s="25" customFormat="1" ht="39">
      <c r="A55" s="10" t="s">
        <v>46</v>
      </c>
      <c r="B55" s="67" t="s">
        <v>47</v>
      </c>
      <c r="C55" s="37">
        <v>51493800</v>
      </c>
      <c r="D55" s="37"/>
      <c r="E55" s="24">
        <f>C55+D55</f>
        <v>51493800</v>
      </c>
      <c r="F55" s="37"/>
      <c r="G55" s="24">
        <f>E55+F55</f>
        <v>51493800</v>
      </c>
      <c r="H55" s="37"/>
      <c r="I55" s="24">
        <f>G55+H55</f>
        <v>51493800</v>
      </c>
      <c r="J55" s="100"/>
      <c r="K55" s="24">
        <f t="shared" ref="K55:K82" si="17">I55+J55</f>
        <v>51493800</v>
      </c>
      <c r="L55" s="100"/>
      <c r="M55" s="24">
        <f t="shared" ref="M55:M82" si="18">K55+L55</f>
        <v>51493800</v>
      </c>
      <c r="N55" s="100"/>
      <c r="O55" s="141">
        <f>M55+N55</f>
        <v>51493800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25" customFormat="1">
      <c r="A56" s="119" t="s">
        <v>157</v>
      </c>
      <c r="B56" s="71" t="s">
        <v>118</v>
      </c>
      <c r="C56" s="37"/>
      <c r="D56" s="37"/>
      <c r="E56" s="24"/>
      <c r="F56" s="37"/>
      <c r="G56" s="24"/>
      <c r="H56" s="37"/>
      <c r="I56" s="24"/>
      <c r="J56" s="100"/>
      <c r="K56" s="24"/>
      <c r="L56" s="100">
        <v>2079100</v>
      </c>
      <c r="M56" s="24">
        <f t="shared" si="18"/>
        <v>2079100</v>
      </c>
      <c r="N56" s="100">
        <f>3014500-M56</f>
        <v>935400</v>
      </c>
      <c r="O56" s="141">
        <f>M56+N56</f>
        <v>3014500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25" customFormat="1" ht="25.5">
      <c r="A57" s="112" t="s">
        <v>174</v>
      </c>
      <c r="B57" s="71" t="s">
        <v>175</v>
      </c>
      <c r="C57" s="37"/>
      <c r="D57" s="37"/>
      <c r="E57" s="24"/>
      <c r="F57" s="37"/>
      <c r="G57" s="24"/>
      <c r="H57" s="37"/>
      <c r="I57" s="24"/>
      <c r="J57" s="100"/>
      <c r="K57" s="24"/>
      <c r="L57" s="100"/>
      <c r="M57" s="24">
        <f t="shared" si="18"/>
        <v>0</v>
      </c>
      <c r="N57" s="100">
        <v>2656000</v>
      </c>
      <c r="O57" s="141">
        <f>M57+N57</f>
        <v>2656000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s="26" customFormat="1" ht="12.75">
      <c r="A58" s="28" t="s">
        <v>48</v>
      </c>
      <c r="B58" s="106" t="s">
        <v>49</v>
      </c>
      <c r="C58" s="36">
        <f>SUM(C64:C83)</f>
        <v>141979100</v>
      </c>
      <c r="D58" s="36">
        <f>SUM(D64:D83)</f>
        <v>21902995.449999999</v>
      </c>
      <c r="E58" s="48">
        <f>C58+D58</f>
        <v>163882095.44999999</v>
      </c>
      <c r="F58" s="36">
        <f>SUM(F64:F87)</f>
        <v>9253200</v>
      </c>
      <c r="G58" s="48">
        <f>E58+F58</f>
        <v>173135295.44999999</v>
      </c>
      <c r="H58" s="36">
        <f>SUM(H64:H104)</f>
        <v>46849112.519999996</v>
      </c>
      <c r="I58" s="48">
        <f>G58+H58</f>
        <v>219984407.96999997</v>
      </c>
      <c r="J58" s="101">
        <f>SUM(J60:J87)</f>
        <v>2591846.79</v>
      </c>
      <c r="K58" s="48">
        <f t="shared" si="17"/>
        <v>222576254.75999996</v>
      </c>
      <c r="L58" s="101">
        <f>SUM(L59:L87)</f>
        <v>37918350.640000001</v>
      </c>
      <c r="M58" s="48">
        <f>SUM(M59:M87)</f>
        <v>260494605.40000001</v>
      </c>
      <c r="N58" s="101">
        <f>SUM(N59:N87)</f>
        <v>23701896.490000002</v>
      </c>
      <c r="O58" s="127">
        <f>SUM(O59:O87)</f>
        <v>284196501.88999999</v>
      </c>
      <c r="P58" s="130">
        <f>284196501.89-O58</f>
        <v>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s="26" customFormat="1" ht="38.25">
      <c r="A59" s="62" t="s">
        <v>169</v>
      </c>
      <c r="B59" s="68" t="s">
        <v>170</v>
      </c>
      <c r="C59" s="36"/>
      <c r="D59" s="36"/>
      <c r="E59" s="48"/>
      <c r="F59" s="36"/>
      <c r="G59" s="48"/>
      <c r="H59" s="36"/>
      <c r="I59" s="48"/>
      <c r="J59" s="101"/>
      <c r="K59" s="48"/>
      <c r="L59" s="113">
        <v>1377500</v>
      </c>
      <c r="M59" s="128">
        <f t="shared" ref="M59:M66" si="19">K59+L59</f>
        <v>1377500</v>
      </c>
      <c r="N59" s="113"/>
      <c r="O59" s="128">
        <f>M59+N59</f>
        <v>1377500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s="26" customFormat="1" ht="25.5">
      <c r="A60" s="112" t="s">
        <v>153</v>
      </c>
      <c r="B60" s="67" t="s">
        <v>154</v>
      </c>
      <c r="C60" s="36"/>
      <c r="D60" s="36"/>
      <c r="E60" s="48"/>
      <c r="F60" s="36"/>
      <c r="G60" s="48"/>
      <c r="H60" s="36"/>
      <c r="I60" s="48"/>
      <c r="J60" s="113">
        <v>197846.79</v>
      </c>
      <c r="K60" s="114">
        <f>I60+J60</f>
        <v>197846.79</v>
      </c>
      <c r="L60" s="113"/>
      <c r="M60" s="114">
        <f t="shared" si="19"/>
        <v>197846.79</v>
      </c>
      <c r="N60" s="113"/>
      <c r="O60" s="128">
        <f>M60+N60</f>
        <v>197846.79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26" customFormat="1" ht="25.5">
      <c r="A61" s="62" t="s">
        <v>171</v>
      </c>
      <c r="B61" s="68" t="s">
        <v>158</v>
      </c>
      <c r="C61" s="36"/>
      <c r="D61" s="36"/>
      <c r="E61" s="48"/>
      <c r="F61" s="36"/>
      <c r="G61" s="48"/>
      <c r="H61" s="36"/>
      <c r="I61" s="48"/>
      <c r="J61" s="101"/>
      <c r="K61" s="48"/>
      <c r="L61" s="113">
        <v>2150180</v>
      </c>
      <c r="M61" s="128">
        <f t="shared" si="19"/>
        <v>2150180</v>
      </c>
      <c r="N61" s="113"/>
      <c r="O61" s="128">
        <f>M61+N61</f>
        <v>2150180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s="26" customFormat="1" ht="38.25">
      <c r="A62" s="62" t="s">
        <v>176</v>
      </c>
      <c r="B62" s="68" t="s">
        <v>158</v>
      </c>
      <c r="C62" s="36"/>
      <c r="D62" s="36"/>
      <c r="E62" s="48"/>
      <c r="F62" s="36"/>
      <c r="G62" s="48"/>
      <c r="H62" s="36"/>
      <c r="I62" s="48"/>
      <c r="J62" s="101"/>
      <c r="K62" s="48"/>
      <c r="L62" s="113"/>
      <c r="M62" s="135">
        <f t="shared" si="19"/>
        <v>0</v>
      </c>
      <c r="N62" s="100">
        <v>788762</v>
      </c>
      <c r="O62" s="128">
        <f t="shared" ref="O62:O82" si="20">M62+N62</f>
        <v>788762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s="26" customFormat="1" ht="38.25">
      <c r="A63" s="62" t="s">
        <v>177</v>
      </c>
      <c r="B63" s="68" t="s">
        <v>158</v>
      </c>
      <c r="C63" s="36"/>
      <c r="D63" s="36"/>
      <c r="E63" s="48"/>
      <c r="F63" s="36"/>
      <c r="G63" s="48"/>
      <c r="H63" s="36"/>
      <c r="I63" s="48"/>
      <c r="J63" s="101"/>
      <c r="K63" s="48"/>
      <c r="L63" s="100">
        <v>2629015</v>
      </c>
      <c r="M63" s="135">
        <f t="shared" si="19"/>
        <v>2629015</v>
      </c>
      <c r="N63" s="100">
        <f>5070816-2629015</f>
        <v>2441801</v>
      </c>
      <c r="O63" s="135">
        <f t="shared" si="20"/>
        <v>5070816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s="26" customFormat="1" ht="38.25">
      <c r="A64" s="15" t="s">
        <v>119</v>
      </c>
      <c r="B64" s="68" t="s">
        <v>50</v>
      </c>
      <c r="C64" s="37">
        <v>4500000</v>
      </c>
      <c r="D64" s="37"/>
      <c r="E64" s="24">
        <f>C64+D64</f>
        <v>4500000</v>
      </c>
      <c r="F64" s="37"/>
      <c r="G64" s="24">
        <f>E64+F64</f>
        <v>4500000</v>
      </c>
      <c r="H64" s="37"/>
      <c r="I64" s="24">
        <f>G64+H64</f>
        <v>4500000</v>
      </c>
      <c r="J64" s="100"/>
      <c r="K64" s="24">
        <f t="shared" si="17"/>
        <v>4500000</v>
      </c>
      <c r="L64" s="100">
        <v>-4500000</v>
      </c>
      <c r="M64" s="128">
        <f t="shared" si="19"/>
        <v>0</v>
      </c>
      <c r="N64" s="100"/>
      <c r="O64" s="141">
        <f t="shared" si="20"/>
        <v>0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s="26" customFormat="1" ht="38.25">
      <c r="A65" s="62" t="s">
        <v>178</v>
      </c>
      <c r="B65" s="69" t="s">
        <v>50</v>
      </c>
      <c r="C65" s="37"/>
      <c r="D65" s="37"/>
      <c r="E65" s="24"/>
      <c r="F65" s="37"/>
      <c r="G65" s="24"/>
      <c r="H65" s="37"/>
      <c r="I65" s="24"/>
      <c r="J65" s="100"/>
      <c r="K65" s="24"/>
      <c r="L65" s="100"/>
      <c r="M65" s="128">
        <f t="shared" si="19"/>
        <v>0</v>
      </c>
      <c r="N65" s="100">
        <v>293710</v>
      </c>
      <c r="O65" s="141">
        <f t="shared" si="20"/>
        <v>293710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s="26" customFormat="1" ht="25.5">
      <c r="A66" s="39" t="s">
        <v>155</v>
      </c>
      <c r="B66" s="68" t="s">
        <v>50</v>
      </c>
      <c r="C66" s="37"/>
      <c r="D66" s="37"/>
      <c r="E66" s="24"/>
      <c r="F66" s="37"/>
      <c r="G66" s="24"/>
      <c r="H66" s="37"/>
      <c r="I66" s="24"/>
      <c r="J66" s="100">
        <v>1394000</v>
      </c>
      <c r="K66" s="24">
        <f t="shared" si="17"/>
        <v>1394000</v>
      </c>
      <c r="L66" s="100"/>
      <c r="M66" s="128">
        <f t="shared" si="19"/>
        <v>1394000</v>
      </c>
      <c r="N66" s="100"/>
      <c r="O66" s="141">
        <f t="shared" si="20"/>
        <v>1394000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49" s="26" customFormat="1" ht="38.25">
      <c r="A67" s="39" t="s">
        <v>139</v>
      </c>
      <c r="B67" s="68" t="s">
        <v>138</v>
      </c>
      <c r="C67" s="37"/>
      <c r="D67" s="37"/>
      <c r="E67" s="24"/>
      <c r="F67" s="84"/>
      <c r="G67" s="24"/>
      <c r="H67" s="37">
        <v>2663595.4300000002</v>
      </c>
      <c r="I67" s="24">
        <f>G67+H67</f>
        <v>2663595.4300000002</v>
      </c>
      <c r="J67" s="100"/>
      <c r="K67" s="24">
        <f t="shared" si="17"/>
        <v>2663595.4300000002</v>
      </c>
      <c r="L67" s="100"/>
      <c r="M67" s="24">
        <f t="shared" si="18"/>
        <v>2663595.4300000002</v>
      </c>
      <c r="N67" s="100"/>
      <c r="O67" s="141">
        <f t="shared" si="20"/>
        <v>2663595.4300000002</v>
      </c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26" customFormat="1" ht="38.25" hidden="1">
      <c r="A68" s="62" t="s">
        <v>159</v>
      </c>
      <c r="B68" s="68" t="s">
        <v>158</v>
      </c>
      <c r="C68" s="37"/>
      <c r="D68" s="37"/>
      <c r="E68" s="24"/>
      <c r="F68" s="84"/>
      <c r="G68" s="24"/>
      <c r="H68" s="37"/>
      <c r="I68" s="24"/>
      <c r="J68" s="100"/>
      <c r="K68" s="24"/>
      <c r="L68" s="100"/>
      <c r="M68" s="24">
        <f t="shared" si="18"/>
        <v>0</v>
      </c>
      <c r="N68" s="100"/>
      <c r="O68" s="141">
        <f t="shared" si="20"/>
        <v>0</v>
      </c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26" customFormat="1" ht="38.25">
      <c r="A69" s="62" t="s">
        <v>179</v>
      </c>
      <c r="B69" s="68" t="s">
        <v>160</v>
      </c>
      <c r="C69" s="37"/>
      <c r="D69" s="37"/>
      <c r="E69" s="24"/>
      <c r="F69" s="84"/>
      <c r="G69" s="24"/>
      <c r="H69" s="37"/>
      <c r="I69" s="24"/>
      <c r="J69" s="100"/>
      <c r="K69" s="24"/>
      <c r="L69" s="100">
        <v>2517000</v>
      </c>
      <c r="M69" s="24">
        <f t="shared" si="18"/>
        <v>2517000</v>
      </c>
      <c r="N69" s="100">
        <f>3907356-N70-M69</f>
        <v>-792000</v>
      </c>
      <c r="O69" s="141">
        <f t="shared" si="20"/>
        <v>1725000</v>
      </c>
      <c r="P69" s="134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</row>
    <row r="70" spans="1:49" s="26" customFormat="1" ht="38.25">
      <c r="A70" s="132" t="s">
        <v>180</v>
      </c>
      <c r="B70" s="68" t="s">
        <v>160</v>
      </c>
      <c r="C70" s="37"/>
      <c r="D70" s="37"/>
      <c r="E70" s="24"/>
      <c r="F70" s="84"/>
      <c r="G70" s="24"/>
      <c r="H70" s="37"/>
      <c r="I70" s="24"/>
      <c r="J70" s="100"/>
      <c r="K70" s="24"/>
      <c r="L70" s="100"/>
      <c r="M70" s="24">
        <f t="shared" si="18"/>
        <v>0</v>
      </c>
      <c r="N70" s="100">
        <v>2182356</v>
      </c>
      <c r="O70" s="141">
        <f t="shared" si="20"/>
        <v>2182356</v>
      </c>
      <c r="P70" s="133">
        <f>SUM(O69:O70)</f>
        <v>3907356</v>
      </c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</row>
    <row r="71" spans="1:49" s="25" customFormat="1" ht="38.25">
      <c r="A71" s="61" t="s">
        <v>127</v>
      </c>
      <c r="B71" s="69" t="s">
        <v>130</v>
      </c>
      <c r="C71" s="37"/>
      <c r="D71" s="37">
        <v>16622495.449999999</v>
      </c>
      <c r="E71" s="24">
        <f>C71+D71</f>
        <v>16622495.449999999</v>
      </c>
      <c r="F71" s="37"/>
      <c r="G71" s="24">
        <f>E71+F71</f>
        <v>16622495.449999999</v>
      </c>
      <c r="H71" s="37">
        <v>20411240.41</v>
      </c>
      <c r="I71" s="24">
        <f>G71+H71</f>
        <v>37033735.859999999</v>
      </c>
      <c r="J71" s="100"/>
      <c r="K71" s="24">
        <f t="shared" si="17"/>
        <v>37033735.859999999</v>
      </c>
      <c r="L71" s="100"/>
      <c r="M71" s="24">
        <f t="shared" si="18"/>
        <v>37033735.859999999</v>
      </c>
      <c r="N71" s="100"/>
      <c r="O71" s="141">
        <f t="shared" si="20"/>
        <v>37033735.859999999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 s="26" customFormat="1" ht="38.25">
      <c r="A72" s="85" t="s">
        <v>143</v>
      </c>
      <c r="B72" s="68" t="s">
        <v>140</v>
      </c>
      <c r="C72" s="37"/>
      <c r="D72" s="37"/>
      <c r="E72" s="24"/>
      <c r="F72" s="84"/>
      <c r="G72" s="24"/>
      <c r="H72" s="111">
        <f>224094.46+1417412.22</f>
        <v>1641506.68</v>
      </c>
      <c r="I72" s="24">
        <f t="shared" ref="I72:I87" si="21">G72+H72</f>
        <v>1641506.68</v>
      </c>
      <c r="J72" s="102"/>
      <c r="K72" s="24">
        <f t="shared" si="17"/>
        <v>1641506.68</v>
      </c>
      <c r="L72" s="102">
        <v>22895765.640000001</v>
      </c>
      <c r="M72" s="24">
        <f t="shared" si="18"/>
        <v>24537272.32</v>
      </c>
      <c r="N72" s="102">
        <f>34124539.81-M72</f>
        <v>9587267.4900000021</v>
      </c>
      <c r="O72" s="141">
        <f t="shared" si="20"/>
        <v>34124539.810000002</v>
      </c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</row>
    <row r="73" spans="1:49" s="26" customFormat="1">
      <c r="A73" s="15" t="s">
        <v>141</v>
      </c>
      <c r="B73" s="70" t="s">
        <v>142</v>
      </c>
      <c r="C73" s="37"/>
      <c r="D73" s="37"/>
      <c r="E73" s="24"/>
      <c r="F73" s="84"/>
      <c r="G73" s="24"/>
      <c r="H73" s="111">
        <v>19994470</v>
      </c>
      <c r="I73" s="24">
        <f t="shared" si="21"/>
        <v>19994470</v>
      </c>
      <c r="J73" s="102"/>
      <c r="K73" s="24">
        <f t="shared" si="17"/>
        <v>19994470</v>
      </c>
      <c r="L73" s="102"/>
      <c r="M73" s="24">
        <f t="shared" si="18"/>
        <v>19994470</v>
      </c>
      <c r="N73" s="102"/>
      <c r="O73" s="141">
        <f t="shared" si="20"/>
        <v>19994470</v>
      </c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</row>
    <row r="74" spans="1:49" s="26" customFormat="1" ht="25.5">
      <c r="A74" s="120" t="s">
        <v>161</v>
      </c>
      <c r="B74" s="69" t="s">
        <v>162</v>
      </c>
      <c r="C74" s="37"/>
      <c r="D74" s="37"/>
      <c r="E74" s="24"/>
      <c r="F74" s="84"/>
      <c r="G74" s="24"/>
      <c r="H74" s="111"/>
      <c r="I74" s="24"/>
      <c r="J74" s="102"/>
      <c r="K74" s="24"/>
      <c r="L74" s="102">
        <v>2448890</v>
      </c>
      <c r="M74" s="24">
        <f t="shared" si="18"/>
        <v>2448890</v>
      </c>
      <c r="N74" s="102"/>
      <c r="O74" s="141">
        <f t="shared" si="20"/>
        <v>2448890</v>
      </c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</row>
    <row r="75" spans="1:49" s="26" customFormat="1">
      <c r="A75" s="120" t="s">
        <v>163</v>
      </c>
      <c r="B75" s="69" t="s">
        <v>162</v>
      </c>
      <c r="C75" s="37"/>
      <c r="D75" s="37"/>
      <c r="E75" s="24"/>
      <c r="F75" s="84"/>
      <c r="G75" s="24"/>
      <c r="H75" s="111"/>
      <c r="I75" s="24"/>
      <c r="J75" s="102"/>
      <c r="K75" s="24"/>
      <c r="L75" s="102">
        <v>400000</v>
      </c>
      <c r="M75" s="24">
        <f t="shared" si="18"/>
        <v>400000</v>
      </c>
      <c r="N75" s="102"/>
      <c r="O75" s="141">
        <f t="shared" si="20"/>
        <v>400000</v>
      </c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</row>
    <row r="76" spans="1:49" s="25" customFormat="1" ht="63.75">
      <c r="A76" s="15" t="s">
        <v>77</v>
      </c>
      <c r="B76" s="70" t="s">
        <v>104</v>
      </c>
      <c r="C76" s="37"/>
      <c r="D76" s="37">
        <v>1493000</v>
      </c>
      <c r="E76" s="24">
        <f t="shared" ref="E76:E83" si="22">C76+D76</f>
        <v>1493000</v>
      </c>
      <c r="F76" s="37"/>
      <c r="G76" s="24">
        <f t="shared" ref="G76:G87" si="23">E76+F76</f>
        <v>1493000</v>
      </c>
      <c r="H76" s="37"/>
      <c r="I76" s="24">
        <f t="shared" si="21"/>
        <v>1493000</v>
      </c>
      <c r="J76" s="100"/>
      <c r="K76" s="24">
        <f t="shared" si="17"/>
        <v>1493000</v>
      </c>
      <c r="L76" s="100"/>
      <c r="M76" s="24">
        <f t="shared" si="18"/>
        <v>1493000</v>
      </c>
      <c r="N76" s="100"/>
      <c r="O76" s="141">
        <f t="shared" si="20"/>
        <v>1493000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 s="25" customFormat="1" ht="25.5">
      <c r="A77" s="62" t="s">
        <v>128</v>
      </c>
      <c r="B77" s="68" t="s">
        <v>51</v>
      </c>
      <c r="C77" s="37"/>
      <c r="D77" s="37">
        <v>5000000</v>
      </c>
      <c r="E77" s="24">
        <f t="shared" si="22"/>
        <v>5000000</v>
      </c>
      <c r="F77" s="37">
        <v>8500000</v>
      </c>
      <c r="G77" s="24">
        <f t="shared" si="23"/>
        <v>13500000</v>
      </c>
      <c r="H77" s="37">
        <f>15400000-G77</f>
        <v>1900000</v>
      </c>
      <c r="I77" s="24">
        <f t="shared" si="21"/>
        <v>15400000</v>
      </c>
      <c r="J77" s="100">
        <v>1000000</v>
      </c>
      <c r="K77" s="24">
        <f t="shared" si="17"/>
        <v>16400000</v>
      </c>
      <c r="L77" s="100">
        <v>8000000</v>
      </c>
      <c r="M77" s="24">
        <f t="shared" si="18"/>
        <v>24400000</v>
      </c>
      <c r="N77" s="100">
        <f>33600000-M77</f>
        <v>9200000</v>
      </c>
      <c r="O77" s="141">
        <f t="shared" si="20"/>
        <v>33600000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s="6" customFormat="1" ht="51">
      <c r="A78" s="15" t="s">
        <v>73</v>
      </c>
      <c r="B78" s="70" t="s">
        <v>51</v>
      </c>
      <c r="C78" s="37">
        <v>61500</v>
      </c>
      <c r="D78" s="37"/>
      <c r="E78" s="21">
        <f t="shared" si="22"/>
        <v>61500</v>
      </c>
      <c r="F78" s="37"/>
      <c r="G78" s="24">
        <f t="shared" si="23"/>
        <v>61500</v>
      </c>
      <c r="H78" s="37"/>
      <c r="I78" s="24">
        <f t="shared" si="21"/>
        <v>61500</v>
      </c>
      <c r="J78" s="100"/>
      <c r="K78" s="24">
        <f t="shared" si="17"/>
        <v>61500</v>
      </c>
      <c r="L78" s="100"/>
      <c r="M78" s="24">
        <f t="shared" si="18"/>
        <v>61500</v>
      </c>
      <c r="N78" s="100"/>
      <c r="O78" s="141">
        <f t="shared" si="20"/>
        <v>61500</v>
      </c>
    </row>
    <row r="79" spans="1:49" ht="25.5">
      <c r="A79" s="15" t="s">
        <v>74</v>
      </c>
      <c r="B79" s="70" t="s">
        <v>51</v>
      </c>
      <c r="C79" s="37">
        <v>7160000</v>
      </c>
      <c r="D79" s="37"/>
      <c r="E79" s="21">
        <f t="shared" si="22"/>
        <v>7160000</v>
      </c>
      <c r="F79" s="37"/>
      <c r="G79" s="24">
        <f t="shared" si="23"/>
        <v>7160000</v>
      </c>
      <c r="H79" s="37"/>
      <c r="I79" s="24">
        <f t="shared" si="21"/>
        <v>7160000</v>
      </c>
      <c r="J79" s="100"/>
      <c r="K79" s="24">
        <f t="shared" si="17"/>
        <v>7160000</v>
      </c>
      <c r="L79" s="100"/>
      <c r="M79" s="24">
        <f t="shared" si="18"/>
        <v>7160000</v>
      </c>
      <c r="N79" s="100"/>
      <c r="O79" s="141">
        <f t="shared" si="20"/>
        <v>7160000</v>
      </c>
    </row>
    <row r="80" spans="1:49" ht="25.5">
      <c r="A80" s="62" t="s">
        <v>105</v>
      </c>
      <c r="B80" s="68" t="s">
        <v>51</v>
      </c>
      <c r="C80" s="37"/>
      <c r="D80" s="37">
        <v>280500</v>
      </c>
      <c r="E80" s="21">
        <f t="shared" si="22"/>
        <v>280500</v>
      </c>
      <c r="F80" s="37"/>
      <c r="G80" s="24">
        <f t="shared" si="23"/>
        <v>280500</v>
      </c>
      <c r="H80" s="37"/>
      <c r="I80" s="24">
        <f t="shared" si="21"/>
        <v>280500</v>
      </c>
      <c r="J80" s="100"/>
      <c r="K80" s="24">
        <f t="shared" si="17"/>
        <v>280500</v>
      </c>
      <c r="L80" s="100"/>
      <c r="M80" s="24">
        <f t="shared" si="18"/>
        <v>280500</v>
      </c>
      <c r="N80" s="100"/>
      <c r="O80" s="141">
        <f t="shared" si="20"/>
        <v>280500</v>
      </c>
    </row>
    <row r="81" spans="1:16" ht="25.5">
      <c r="A81" s="15" t="s">
        <v>75</v>
      </c>
      <c r="B81" s="70" t="s">
        <v>51</v>
      </c>
      <c r="C81" s="37">
        <v>784300</v>
      </c>
      <c r="D81" s="37"/>
      <c r="E81" s="21">
        <f t="shared" si="22"/>
        <v>784300</v>
      </c>
      <c r="F81" s="37"/>
      <c r="G81" s="24">
        <f t="shared" si="23"/>
        <v>784300</v>
      </c>
      <c r="H81" s="37"/>
      <c r="I81" s="24">
        <f t="shared" si="21"/>
        <v>784300</v>
      </c>
      <c r="J81" s="100"/>
      <c r="K81" s="24">
        <f t="shared" si="17"/>
        <v>784300</v>
      </c>
      <c r="L81" s="100"/>
      <c r="M81" s="24">
        <f t="shared" si="18"/>
        <v>784300</v>
      </c>
      <c r="N81" s="100"/>
      <c r="O81" s="141">
        <f t="shared" si="20"/>
        <v>784300</v>
      </c>
    </row>
    <row r="82" spans="1:16">
      <c r="A82" s="15" t="s">
        <v>76</v>
      </c>
      <c r="B82" s="70" t="s">
        <v>51</v>
      </c>
      <c r="C82" s="37">
        <v>127980300</v>
      </c>
      <c r="D82" s="37"/>
      <c r="E82" s="21">
        <f t="shared" si="22"/>
        <v>127980300</v>
      </c>
      <c r="F82" s="37"/>
      <c r="G82" s="24">
        <f t="shared" si="23"/>
        <v>127980300</v>
      </c>
      <c r="H82" s="37"/>
      <c r="I82" s="24">
        <f t="shared" si="21"/>
        <v>127980300</v>
      </c>
      <c r="J82" s="100"/>
      <c r="K82" s="24">
        <f t="shared" si="17"/>
        <v>127980300</v>
      </c>
      <c r="L82" s="100"/>
      <c r="M82" s="24">
        <f t="shared" si="18"/>
        <v>127980300</v>
      </c>
      <c r="N82" s="100"/>
      <c r="O82" s="141">
        <f t="shared" si="20"/>
        <v>127980300</v>
      </c>
    </row>
    <row r="83" spans="1:16" ht="38.25">
      <c r="A83" s="15" t="s">
        <v>137</v>
      </c>
      <c r="B83" s="70" t="s">
        <v>51</v>
      </c>
      <c r="C83" s="37">
        <v>1493000</v>
      </c>
      <c r="D83" s="37">
        <v>-1493000</v>
      </c>
      <c r="E83" s="21">
        <f t="shared" si="22"/>
        <v>0</v>
      </c>
      <c r="F83" s="37"/>
      <c r="G83" s="24">
        <v>0</v>
      </c>
      <c r="H83" s="37">
        <v>150000</v>
      </c>
      <c r="I83" s="24">
        <f>G83+H83</f>
        <v>150000</v>
      </c>
      <c r="J83" s="100"/>
      <c r="K83" s="24">
        <f>I83+J83</f>
        <v>150000</v>
      </c>
      <c r="L83" s="100"/>
      <c r="M83" s="24">
        <f>K83+L83</f>
        <v>150000</v>
      </c>
      <c r="N83" s="100"/>
      <c r="O83" s="141">
        <f>M83+N83</f>
        <v>150000</v>
      </c>
    </row>
    <row r="84" spans="1:16" ht="25.5">
      <c r="A84" s="15" t="s">
        <v>133</v>
      </c>
      <c r="B84" s="70" t="s">
        <v>51</v>
      </c>
      <c r="C84" s="37"/>
      <c r="D84" s="37"/>
      <c r="E84" s="21"/>
      <c r="F84" s="37">
        <v>313500</v>
      </c>
      <c r="G84" s="24">
        <f t="shared" si="23"/>
        <v>313500</v>
      </c>
      <c r="H84" s="37"/>
      <c r="I84" s="24">
        <f t="shared" si="21"/>
        <v>313500</v>
      </c>
      <c r="J84" s="100"/>
      <c r="K84" s="24">
        <f>I84+J84</f>
        <v>313500</v>
      </c>
      <c r="L84" s="100"/>
      <c r="M84" s="24">
        <f>K84+L84</f>
        <v>313500</v>
      </c>
      <c r="N84" s="100"/>
      <c r="O84" s="141">
        <f>M84+N84</f>
        <v>313500</v>
      </c>
    </row>
    <row r="85" spans="1:16" ht="38.25">
      <c r="A85" s="62" t="s">
        <v>134</v>
      </c>
      <c r="B85" s="70" t="s">
        <v>51</v>
      </c>
      <c r="C85" s="37"/>
      <c r="D85" s="37"/>
      <c r="E85" s="21"/>
      <c r="F85" s="37">
        <v>229700</v>
      </c>
      <c r="G85" s="24">
        <f t="shared" si="23"/>
        <v>229700</v>
      </c>
      <c r="H85" s="37"/>
      <c r="I85" s="24">
        <f t="shared" si="21"/>
        <v>229700</v>
      </c>
      <c r="J85" s="100"/>
      <c r="K85" s="24">
        <f>I85+J85</f>
        <v>229700</v>
      </c>
      <c r="L85" s="100"/>
      <c r="M85" s="24">
        <f>K85+L85</f>
        <v>229700</v>
      </c>
      <c r="N85" s="100"/>
      <c r="O85" s="141">
        <f>M85+N85</f>
        <v>229700</v>
      </c>
    </row>
    <row r="86" spans="1:16" ht="38.25">
      <c r="A86" s="62" t="s">
        <v>144</v>
      </c>
      <c r="B86" s="69" t="s">
        <v>51</v>
      </c>
      <c r="C86" s="37"/>
      <c r="D86" s="37"/>
      <c r="E86" s="21"/>
      <c r="F86" s="37"/>
      <c r="G86" s="24"/>
      <c r="H86" s="37">
        <v>88300</v>
      </c>
      <c r="I86" s="24">
        <f t="shared" si="21"/>
        <v>88300</v>
      </c>
      <c r="J86" s="100"/>
      <c r="K86" s="24">
        <f>I86+J86</f>
        <v>88300</v>
      </c>
      <c r="L86" s="100"/>
      <c r="M86" s="24">
        <f>K86+L86</f>
        <v>88300</v>
      </c>
      <c r="N86" s="100"/>
      <c r="O86" s="141">
        <f>M86+N86</f>
        <v>88300</v>
      </c>
    </row>
    <row r="87" spans="1:16" ht="25.5">
      <c r="A87" s="62" t="s">
        <v>136</v>
      </c>
      <c r="B87" s="70" t="s">
        <v>51</v>
      </c>
      <c r="C87" s="37"/>
      <c r="D87" s="37"/>
      <c r="E87" s="21"/>
      <c r="F87" s="37">
        <v>210000</v>
      </c>
      <c r="G87" s="24">
        <f t="shared" si="23"/>
        <v>210000</v>
      </c>
      <c r="H87" s="37"/>
      <c r="I87" s="24">
        <f t="shared" si="21"/>
        <v>210000</v>
      </c>
      <c r="J87" s="100"/>
      <c r="K87" s="24">
        <f>I87+J87</f>
        <v>210000</v>
      </c>
      <c r="L87" s="100"/>
      <c r="M87" s="24">
        <f>K87+L87</f>
        <v>210000</v>
      </c>
      <c r="N87" s="100"/>
      <c r="O87" s="141">
        <f>M87+N87</f>
        <v>210000</v>
      </c>
    </row>
    <row r="88" spans="1:16" ht="25.5">
      <c r="A88" s="38" t="s">
        <v>52</v>
      </c>
      <c r="B88" s="106" t="s">
        <v>53</v>
      </c>
      <c r="C88" s="36">
        <f>SUM(C89:C104)</f>
        <v>472158200</v>
      </c>
      <c r="D88" s="36">
        <f>SUM(D89:D104)</f>
        <v>0</v>
      </c>
      <c r="E88" s="36">
        <f>D88+C88</f>
        <v>472158200</v>
      </c>
      <c r="F88" s="36">
        <f>SUM(F89:F104)</f>
        <v>0</v>
      </c>
      <c r="G88" s="94">
        <f>F88+E88</f>
        <v>472158200</v>
      </c>
      <c r="H88" s="36">
        <f>SUM(H89:H104)</f>
        <v>0</v>
      </c>
      <c r="I88" s="94">
        <f>H88+G88</f>
        <v>472158200</v>
      </c>
      <c r="J88" s="101">
        <f>SUM(J89:J104)</f>
        <v>2113600</v>
      </c>
      <c r="K88" s="94">
        <f>J88+I88</f>
        <v>474271800</v>
      </c>
      <c r="L88" s="101">
        <f>SUM(L89:L104)</f>
        <v>-142500</v>
      </c>
      <c r="M88" s="94">
        <f>SUM(M89:M104)</f>
        <v>474129300</v>
      </c>
      <c r="N88" s="101">
        <f>SUM(N89:N104)</f>
        <v>-116400</v>
      </c>
      <c r="O88" s="126">
        <f>SUM(O89:O104)</f>
        <v>474012900</v>
      </c>
      <c r="P88" s="117">
        <f>474012900-O88</f>
        <v>0</v>
      </c>
    </row>
    <row r="89" spans="1:16" s="12" customFormat="1" ht="25.5">
      <c r="A89" s="15" t="s">
        <v>78</v>
      </c>
      <c r="B89" s="67" t="s">
        <v>54</v>
      </c>
      <c r="C89" s="37">
        <v>1532900</v>
      </c>
      <c r="D89" s="37"/>
      <c r="E89" s="21">
        <f>C89+D89</f>
        <v>1532900</v>
      </c>
      <c r="F89" s="37"/>
      <c r="G89" s="24">
        <f>E89+F89</f>
        <v>1532900</v>
      </c>
      <c r="H89" s="37"/>
      <c r="I89" s="24">
        <f>G89+H89</f>
        <v>1532900</v>
      </c>
      <c r="J89" s="100"/>
      <c r="K89" s="24">
        <f>I89+J89</f>
        <v>1532900</v>
      </c>
      <c r="L89" s="100">
        <v>-142500</v>
      </c>
      <c r="M89" s="24">
        <f>K89+L89</f>
        <v>1390400</v>
      </c>
      <c r="N89" s="100"/>
      <c r="O89" s="141">
        <f>M89+N89</f>
        <v>1390400</v>
      </c>
    </row>
    <row r="90" spans="1:16" ht="25.5">
      <c r="A90" s="39" t="s">
        <v>79</v>
      </c>
      <c r="B90" s="67" t="s">
        <v>55</v>
      </c>
      <c r="C90" s="37">
        <v>7454600</v>
      </c>
      <c r="D90" s="37"/>
      <c r="E90" s="21">
        <f t="shared" ref="E90:E104" si="24">C90+D90</f>
        <v>7454600</v>
      </c>
      <c r="F90" s="37"/>
      <c r="G90" s="24">
        <f t="shared" ref="G90:G104" si="25">E90+F90</f>
        <v>7454600</v>
      </c>
      <c r="H90" s="37"/>
      <c r="I90" s="24">
        <f t="shared" ref="I90:I104" si="26">G90+H90</f>
        <v>7454600</v>
      </c>
      <c r="J90" s="100"/>
      <c r="K90" s="24">
        <f t="shared" ref="K90:K104" si="27">I90+J90</f>
        <v>7454600</v>
      </c>
      <c r="L90" s="100"/>
      <c r="M90" s="24">
        <f t="shared" ref="M90:M100" si="28">K90+L90</f>
        <v>7454600</v>
      </c>
      <c r="N90" s="100"/>
      <c r="O90" s="141">
        <f t="shared" ref="O90:O100" si="29">M90+N90</f>
        <v>7454600</v>
      </c>
    </row>
    <row r="91" spans="1:16" s="11" customFormat="1" ht="38.25">
      <c r="A91" s="40" t="s">
        <v>80</v>
      </c>
      <c r="B91" s="67" t="s">
        <v>55</v>
      </c>
      <c r="C91" s="37">
        <v>2893200</v>
      </c>
      <c r="D91" s="37"/>
      <c r="E91" s="21">
        <f t="shared" si="24"/>
        <v>2893200</v>
      </c>
      <c r="F91" s="37"/>
      <c r="G91" s="24">
        <f t="shared" si="25"/>
        <v>2893200</v>
      </c>
      <c r="H91" s="37"/>
      <c r="I91" s="24">
        <f t="shared" si="26"/>
        <v>2893200</v>
      </c>
      <c r="J91" s="100"/>
      <c r="K91" s="24">
        <f t="shared" si="27"/>
        <v>2893200</v>
      </c>
      <c r="L91" s="100"/>
      <c r="M91" s="24">
        <f t="shared" si="28"/>
        <v>2893200</v>
      </c>
      <c r="N91" s="100"/>
      <c r="O91" s="141">
        <f t="shared" si="29"/>
        <v>2893200</v>
      </c>
    </row>
    <row r="92" spans="1:16" s="11" customFormat="1" ht="25.5">
      <c r="A92" s="15" t="s">
        <v>81</v>
      </c>
      <c r="B92" s="67" t="s">
        <v>55</v>
      </c>
      <c r="C92" s="37">
        <v>964400</v>
      </c>
      <c r="D92" s="37"/>
      <c r="E92" s="21">
        <f t="shared" si="24"/>
        <v>964400</v>
      </c>
      <c r="F92" s="37"/>
      <c r="G92" s="24">
        <f t="shared" si="25"/>
        <v>964400</v>
      </c>
      <c r="H92" s="37"/>
      <c r="I92" s="24">
        <f t="shared" si="26"/>
        <v>964400</v>
      </c>
      <c r="J92" s="100"/>
      <c r="K92" s="24">
        <f t="shared" si="27"/>
        <v>964400</v>
      </c>
      <c r="L92" s="100"/>
      <c r="M92" s="24">
        <f t="shared" si="28"/>
        <v>964400</v>
      </c>
      <c r="N92" s="100"/>
      <c r="O92" s="141">
        <f t="shared" si="29"/>
        <v>964400</v>
      </c>
    </row>
    <row r="93" spans="1:16" s="11" customFormat="1">
      <c r="A93" s="15" t="s">
        <v>82</v>
      </c>
      <c r="B93" s="67" t="s">
        <v>55</v>
      </c>
      <c r="C93" s="37">
        <v>241100</v>
      </c>
      <c r="D93" s="37"/>
      <c r="E93" s="21">
        <f t="shared" si="24"/>
        <v>241100</v>
      </c>
      <c r="F93" s="37"/>
      <c r="G93" s="24">
        <f t="shared" si="25"/>
        <v>241100</v>
      </c>
      <c r="H93" s="37"/>
      <c r="I93" s="24">
        <f t="shared" si="26"/>
        <v>241100</v>
      </c>
      <c r="J93" s="100"/>
      <c r="K93" s="24">
        <f t="shared" si="27"/>
        <v>241100</v>
      </c>
      <c r="L93" s="100"/>
      <c r="M93" s="24">
        <f t="shared" si="28"/>
        <v>241100</v>
      </c>
      <c r="N93" s="100"/>
      <c r="O93" s="141">
        <f t="shared" si="29"/>
        <v>241100</v>
      </c>
    </row>
    <row r="94" spans="1:16" ht="25.5">
      <c r="A94" s="15" t="s">
        <v>83</v>
      </c>
      <c r="B94" s="67" t="s">
        <v>55</v>
      </c>
      <c r="C94" s="37">
        <v>1012500</v>
      </c>
      <c r="D94" s="37"/>
      <c r="E94" s="21">
        <f t="shared" si="24"/>
        <v>1012500</v>
      </c>
      <c r="F94" s="37"/>
      <c r="G94" s="24">
        <f t="shared" si="25"/>
        <v>1012500</v>
      </c>
      <c r="H94" s="37"/>
      <c r="I94" s="24">
        <f t="shared" si="26"/>
        <v>1012500</v>
      </c>
      <c r="J94" s="100"/>
      <c r="K94" s="24">
        <f t="shared" si="27"/>
        <v>1012500</v>
      </c>
      <c r="L94" s="100"/>
      <c r="M94" s="24">
        <f t="shared" si="28"/>
        <v>1012500</v>
      </c>
      <c r="N94" s="100"/>
      <c r="O94" s="141">
        <f t="shared" si="29"/>
        <v>1012500</v>
      </c>
    </row>
    <row r="95" spans="1:16" ht="38.25">
      <c r="A95" s="15" t="s">
        <v>84</v>
      </c>
      <c r="B95" s="67" t="s">
        <v>55</v>
      </c>
      <c r="C95" s="37">
        <v>10200</v>
      </c>
      <c r="D95" s="37"/>
      <c r="E95" s="21">
        <f t="shared" si="24"/>
        <v>10200</v>
      </c>
      <c r="F95" s="37"/>
      <c r="G95" s="24">
        <f t="shared" si="25"/>
        <v>10200</v>
      </c>
      <c r="H95" s="37"/>
      <c r="I95" s="24">
        <f t="shared" si="26"/>
        <v>10200</v>
      </c>
      <c r="J95" s="100"/>
      <c r="K95" s="24">
        <f t="shared" si="27"/>
        <v>10200</v>
      </c>
      <c r="L95" s="100"/>
      <c r="M95" s="24">
        <f t="shared" si="28"/>
        <v>10200</v>
      </c>
      <c r="N95" s="100"/>
      <c r="O95" s="141">
        <f t="shared" si="29"/>
        <v>10200</v>
      </c>
    </row>
    <row r="96" spans="1:16" ht="25.5">
      <c r="A96" s="15" t="s">
        <v>85</v>
      </c>
      <c r="B96" s="67" t="s">
        <v>55</v>
      </c>
      <c r="C96" s="37">
        <v>136900</v>
      </c>
      <c r="D96" s="37"/>
      <c r="E96" s="21">
        <f t="shared" si="24"/>
        <v>136900</v>
      </c>
      <c r="F96" s="37"/>
      <c r="G96" s="24">
        <f t="shared" si="25"/>
        <v>136900</v>
      </c>
      <c r="H96" s="37"/>
      <c r="I96" s="24">
        <f t="shared" si="26"/>
        <v>136900</v>
      </c>
      <c r="J96" s="100"/>
      <c r="K96" s="24">
        <f t="shared" si="27"/>
        <v>136900</v>
      </c>
      <c r="L96" s="100"/>
      <c r="M96" s="24">
        <f t="shared" si="28"/>
        <v>136900</v>
      </c>
      <c r="N96" s="100">
        <v>-80000</v>
      </c>
      <c r="O96" s="141">
        <f t="shared" si="29"/>
        <v>56900</v>
      </c>
    </row>
    <row r="97" spans="1:16" ht="25.5">
      <c r="A97" s="15" t="s">
        <v>86</v>
      </c>
      <c r="B97" s="67" t="s">
        <v>55</v>
      </c>
      <c r="C97" s="37">
        <v>25000</v>
      </c>
      <c r="D97" s="37"/>
      <c r="E97" s="21">
        <f t="shared" si="24"/>
        <v>25000</v>
      </c>
      <c r="F97" s="37"/>
      <c r="G97" s="24">
        <f t="shared" si="25"/>
        <v>25000</v>
      </c>
      <c r="H97" s="37"/>
      <c r="I97" s="24">
        <f t="shared" si="26"/>
        <v>25000</v>
      </c>
      <c r="J97" s="100"/>
      <c r="K97" s="24">
        <f t="shared" si="27"/>
        <v>25000</v>
      </c>
      <c r="L97" s="100"/>
      <c r="M97" s="24">
        <f t="shared" si="28"/>
        <v>25000</v>
      </c>
      <c r="N97" s="100"/>
      <c r="O97" s="141">
        <f t="shared" si="29"/>
        <v>25000</v>
      </c>
    </row>
    <row r="98" spans="1:16" ht="38.25">
      <c r="A98" s="39" t="s">
        <v>106</v>
      </c>
      <c r="B98" s="71" t="s">
        <v>55</v>
      </c>
      <c r="C98" s="37">
        <v>145600</v>
      </c>
      <c r="D98" s="37"/>
      <c r="E98" s="21">
        <f t="shared" si="24"/>
        <v>145600</v>
      </c>
      <c r="F98" s="37"/>
      <c r="G98" s="24">
        <f t="shared" si="25"/>
        <v>145600</v>
      </c>
      <c r="H98" s="37"/>
      <c r="I98" s="24">
        <f t="shared" si="26"/>
        <v>145600</v>
      </c>
      <c r="J98" s="100"/>
      <c r="K98" s="24">
        <f t="shared" si="27"/>
        <v>145600</v>
      </c>
      <c r="L98" s="100"/>
      <c r="M98" s="24">
        <f t="shared" si="28"/>
        <v>145600</v>
      </c>
      <c r="N98" s="100">
        <v>-36400</v>
      </c>
      <c r="O98" s="141">
        <f t="shared" si="29"/>
        <v>109200</v>
      </c>
    </row>
    <row r="99" spans="1:16" ht="51.75">
      <c r="A99" s="63" t="s">
        <v>87</v>
      </c>
      <c r="B99" s="72" t="s">
        <v>107</v>
      </c>
      <c r="C99" s="37"/>
      <c r="D99" s="37">
        <v>2742100</v>
      </c>
      <c r="E99" s="21">
        <f t="shared" si="24"/>
        <v>2742100</v>
      </c>
      <c r="F99" s="37"/>
      <c r="G99" s="24">
        <f t="shared" si="25"/>
        <v>2742100</v>
      </c>
      <c r="H99" s="37"/>
      <c r="I99" s="24">
        <f t="shared" si="26"/>
        <v>2742100</v>
      </c>
      <c r="J99" s="100">
        <v>2113600</v>
      </c>
      <c r="K99" s="24">
        <f t="shared" si="27"/>
        <v>4855700</v>
      </c>
      <c r="L99" s="100"/>
      <c r="M99" s="24">
        <f t="shared" si="28"/>
        <v>4855700</v>
      </c>
      <c r="N99" s="100"/>
      <c r="O99" s="141">
        <f t="shared" si="29"/>
        <v>4855700</v>
      </c>
    </row>
    <row r="100" spans="1:16" ht="51.75">
      <c r="A100" s="63" t="s">
        <v>88</v>
      </c>
      <c r="B100" s="72" t="s">
        <v>107</v>
      </c>
      <c r="C100" s="37"/>
      <c r="D100" s="37">
        <v>3896300</v>
      </c>
      <c r="E100" s="21">
        <f t="shared" si="24"/>
        <v>3896300</v>
      </c>
      <c r="F100" s="37"/>
      <c r="G100" s="24">
        <f t="shared" si="25"/>
        <v>3896300</v>
      </c>
      <c r="H100" s="37"/>
      <c r="I100" s="24">
        <f t="shared" si="26"/>
        <v>3896300</v>
      </c>
      <c r="J100" s="100"/>
      <c r="K100" s="24">
        <f t="shared" si="27"/>
        <v>3896300</v>
      </c>
      <c r="L100" s="100"/>
      <c r="M100" s="24">
        <f t="shared" si="28"/>
        <v>3896300</v>
      </c>
      <c r="N100" s="100"/>
      <c r="O100" s="141">
        <f t="shared" si="29"/>
        <v>3896300</v>
      </c>
    </row>
    <row r="101" spans="1:16" ht="51" hidden="1">
      <c r="A101" s="15" t="s">
        <v>87</v>
      </c>
      <c r="B101" s="41" t="s">
        <v>56</v>
      </c>
      <c r="C101" s="37">
        <v>2742100</v>
      </c>
      <c r="D101" s="37">
        <v>-2742100</v>
      </c>
      <c r="E101" s="21">
        <f t="shared" si="24"/>
        <v>0</v>
      </c>
      <c r="F101" s="21"/>
      <c r="G101" s="21">
        <f>E101+F101</f>
        <v>0</v>
      </c>
      <c r="H101" s="37"/>
      <c r="I101" s="21">
        <f>G101+H101</f>
        <v>0</v>
      </c>
      <c r="J101" s="21"/>
      <c r="K101" s="21">
        <f>I101+J101</f>
        <v>0</v>
      </c>
      <c r="L101" s="21"/>
      <c r="M101" s="21">
        <f>K101+L101</f>
        <v>0</v>
      </c>
      <c r="N101" s="21"/>
      <c r="O101" s="141">
        <f>M101+N101</f>
        <v>0</v>
      </c>
    </row>
    <row r="102" spans="1:16" ht="51" hidden="1">
      <c r="A102" s="15" t="s">
        <v>88</v>
      </c>
      <c r="B102" s="41" t="s">
        <v>56</v>
      </c>
      <c r="C102" s="37">
        <v>3896300</v>
      </c>
      <c r="D102" s="37">
        <v>-3896300</v>
      </c>
      <c r="E102" s="21">
        <f t="shared" si="24"/>
        <v>0</v>
      </c>
      <c r="F102" s="21"/>
      <c r="G102" s="21">
        <f>E102+F102</f>
        <v>0</v>
      </c>
      <c r="H102" s="37"/>
      <c r="I102" s="21">
        <f>G102+H102</f>
        <v>0</v>
      </c>
      <c r="J102" s="21"/>
      <c r="K102" s="21">
        <f>I102+J102</f>
        <v>0</v>
      </c>
      <c r="L102" s="21"/>
      <c r="M102" s="21">
        <f>K102+L102</f>
        <v>0</v>
      </c>
      <c r="N102" s="21"/>
      <c r="O102" s="141">
        <f>M102+N102</f>
        <v>0</v>
      </c>
    </row>
    <row r="103" spans="1:16" ht="38.25">
      <c r="A103" s="15" t="s">
        <v>89</v>
      </c>
      <c r="B103" s="41" t="s">
        <v>57</v>
      </c>
      <c r="C103" s="37">
        <v>13496100</v>
      </c>
      <c r="D103" s="37"/>
      <c r="E103" s="21">
        <f t="shared" si="24"/>
        <v>13496100</v>
      </c>
      <c r="F103" s="37"/>
      <c r="G103" s="24">
        <f t="shared" si="25"/>
        <v>13496100</v>
      </c>
      <c r="H103" s="37"/>
      <c r="I103" s="24">
        <f t="shared" si="26"/>
        <v>13496100</v>
      </c>
      <c r="J103" s="100"/>
      <c r="K103" s="24">
        <f t="shared" si="27"/>
        <v>13496100</v>
      </c>
      <c r="L103" s="100"/>
      <c r="M103" s="24">
        <f>K103+L103</f>
        <v>13496100</v>
      </c>
      <c r="N103" s="100"/>
      <c r="O103" s="141">
        <f>M103+N103</f>
        <v>13496100</v>
      </c>
    </row>
    <row r="104" spans="1:16" ht="38.25">
      <c r="A104" s="42" t="s">
        <v>58</v>
      </c>
      <c r="B104" s="41" t="s">
        <v>59</v>
      </c>
      <c r="C104" s="37">
        <v>437607300</v>
      </c>
      <c r="D104" s="37"/>
      <c r="E104" s="21">
        <f t="shared" si="24"/>
        <v>437607300</v>
      </c>
      <c r="F104" s="37"/>
      <c r="G104" s="24">
        <f t="shared" si="25"/>
        <v>437607300</v>
      </c>
      <c r="H104" s="37"/>
      <c r="I104" s="24">
        <f t="shared" si="26"/>
        <v>437607300</v>
      </c>
      <c r="J104" s="100"/>
      <c r="K104" s="24">
        <f t="shared" si="27"/>
        <v>437607300</v>
      </c>
      <c r="L104" s="100"/>
      <c r="M104" s="24">
        <f>K104+L104</f>
        <v>437607300</v>
      </c>
      <c r="N104" s="100"/>
      <c r="O104" s="141">
        <f>M104+N104</f>
        <v>437607300</v>
      </c>
    </row>
    <row r="105" spans="1:16" s="26" customFormat="1" ht="14.25">
      <c r="A105" s="49" t="s">
        <v>60</v>
      </c>
      <c r="B105" s="107" t="s">
        <v>61</v>
      </c>
      <c r="C105" s="50">
        <f>SUM(C107:C112)</f>
        <v>0</v>
      </c>
      <c r="D105" s="50">
        <f>SUM(D107:D112)</f>
        <v>207800</v>
      </c>
      <c r="E105" s="50">
        <f>D105+C105</f>
        <v>207800</v>
      </c>
      <c r="F105" s="50">
        <f>SUM(F107:F112)</f>
        <v>164794.33000000002</v>
      </c>
      <c r="G105" s="50">
        <f>F105+E105</f>
        <v>372594.33</v>
      </c>
      <c r="H105" s="87">
        <f>SUM(H107:H112)</f>
        <v>343683.77</v>
      </c>
      <c r="I105" s="50">
        <f>H105+G105</f>
        <v>716278.10000000009</v>
      </c>
      <c r="J105" s="87">
        <f>SUM(J107:J112)</f>
        <v>56443.14</v>
      </c>
      <c r="K105" s="50">
        <f>J105+I105</f>
        <v>772721.24000000011</v>
      </c>
      <c r="L105" s="87">
        <f>SUM(L106:L116)</f>
        <v>7008476.1600000001</v>
      </c>
      <c r="M105" s="50">
        <f>SUM(M106:M114)</f>
        <v>7781197.4000000004</v>
      </c>
      <c r="N105" s="87">
        <f>SUM(N106:N116)</f>
        <v>1499279.45</v>
      </c>
      <c r="O105" s="143">
        <f>SUM(O106:O114)</f>
        <v>9280476.8499999996</v>
      </c>
      <c r="P105" s="118">
        <f>6110934.69-O105</f>
        <v>-3169542.1599999992</v>
      </c>
    </row>
    <row r="106" spans="1:16" s="26" customFormat="1" ht="38.25">
      <c r="A106" s="39" t="s">
        <v>166</v>
      </c>
      <c r="B106" s="73" t="s">
        <v>122</v>
      </c>
      <c r="C106" s="50"/>
      <c r="D106" s="50"/>
      <c r="E106" s="50"/>
      <c r="F106" s="50"/>
      <c r="G106" s="50"/>
      <c r="H106" s="87"/>
      <c r="I106" s="50"/>
      <c r="J106" s="87"/>
      <c r="K106" s="50"/>
      <c r="L106" s="123">
        <v>2663595.4300000002</v>
      </c>
      <c r="M106" s="125">
        <f>L106+K106</f>
        <v>2663595.4300000002</v>
      </c>
      <c r="N106" s="123"/>
      <c r="O106" s="125">
        <f>N106+M106</f>
        <v>2663595.4300000002</v>
      </c>
    </row>
    <row r="107" spans="1:16" s="54" customFormat="1" ht="25.5">
      <c r="A107" s="51" t="s">
        <v>135</v>
      </c>
      <c r="B107" s="73" t="s">
        <v>122</v>
      </c>
      <c r="C107" s="52"/>
      <c r="D107" s="53"/>
      <c r="E107" s="53">
        <f>C107+D107</f>
        <v>0</v>
      </c>
      <c r="F107" s="53">
        <v>95485</v>
      </c>
      <c r="G107" s="53">
        <f>E107+F107</f>
        <v>95485</v>
      </c>
      <c r="H107" s="64">
        <v>78899</v>
      </c>
      <c r="I107" s="53">
        <f>G107+H107</f>
        <v>174384</v>
      </c>
      <c r="J107" s="64">
        <v>8382</v>
      </c>
      <c r="K107" s="53">
        <f>I107+J107</f>
        <v>182766</v>
      </c>
      <c r="L107" s="64"/>
      <c r="M107" s="124">
        <f t="shared" ref="M107:M114" si="30">K107+L107</f>
        <v>182766</v>
      </c>
      <c r="N107" s="64"/>
      <c r="O107" s="124">
        <f t="shared" ref="O107:O114" si="31">M107+N107</f>
        <v>182766</v>
      </c>
    </row>
    <row r="108" spans="1:16" s="54" customFormat="1" ht="25.5">
      <c r="A108" s="51" t="s">
        <v>123</v>
      </c>
      <c r="B108" s="73" t="s">
        <v>124</v>
      </c>
      <c r="C108" s="52"/>
      <c r="D108" s="53"/>
      <c r="E108" s="53">
        <f>C108+D108</f>
        <v>0</v>
      </c>
      <c r="F108" s="53">
        <v>69309.33</v>
      </c>
      <c r="G108" s="53">
        <f>E108+F108</f>
        <v>69309.33</v>
      </c>
      <c r="H108" s="64">
        <v>268784.77</v>
      </c>
      <c r="I108" s="53">
        <f>G108+H108</f>
        <v>338094.10000000003</v>
      </c>
      <c r="J108" s="64">
        <v>19561.14</v>
      </c>
      <c r="K108" s="53">
        <f>I108+J108</f>
        <v>357655.24000000005</v>
      </c>
      <c r="L108" s="64">
        <v>15215</v>
      </c>
      <c r="M108" s="124">
        <f t="shared" si="30"/>
        <v>372870.24000000005</v>
      </c>
      <c r="N108" s="64">
        <v>-49689.51</v>
      </c>
      <c r="O108" s="124">
        <f t="shared" si="31"/>
        <v>323180.73000000004</v>
      </c>
    </row>
    <row r="109" spans="1:16" s="54" customFormat="1" ht="25.5">
      <c r="A109" s="120" t="s">
        <v>156</v>
      </c>
      <c r="B109" s="73" t="s">
        <v>62</v>
      </c>
      <c r="C109" s="52"/>
      <c r="D109" s="53"/>
      <c r="E109" s="53"/>
      <c r="F109" s="53"/>
      <c r="G109" s="53"/>
      <c r="H109" s="64"/>
      <c r="I109" s="53"/>
      <c r="J109" s="64">
        <v>28500</v>
      </c>
      <c r="K109" s="53">
        <f>I109+J109</f>
        <v>28500</v>
      </c>
      <c r="L109" s="64"/>
      <c r="M109" s="124">
        <f t="shared" si="30"/>
        <v>28500</v>
      </c>
      <c r="N109" s="64"/>
      <c r="O109" s="124">
        <f t="shared" si="31"/>
        <v>28500</v>
      </c>
    </row>
    <row r="110" spans="1:16" s="54" customFormat="1" ht="51">
      <c r="A110" s="121" t="s">
        <v>165</v>
      </c>
      <c r="B110" s="122" t="s">
        <v>164</v>
      </c>
      <c r="C110" s="52"/>
      <c r="D110" s="53"/>
      <c r="E110" s="53"/>
      <c r="F110" s="53"/>
      <c r="G110" s="53"/>
      <c r="H110" s="64"/>
      <c r="I110" s="53"/>
      <c r="J110" s="64"/>
      <c r="K110" s="53"/>
      <c r="L110" s="64">
        <v>88125</v>
      </c>
      <c r="M110" s="124">
        <f t="shared" si="30"/>
        <v>88125</v>
      </c>
      <c r="N110" s="64"/>
      <c r="O110" s="124">
        <f t="shared" si="31"/>
        <v>88125</v>
      </c>
    </row>
    <row r="111" spans="1:16" s="26" customFormat="1" ht="51">
      <c r="A111" s="55" t="s">
        <v>129</v>
      </c>
      <c r="B111" s="69" t="s">
        <v>125</v>
      </c>
      <c r="C111" s="52"/>
      <c r="D111" s="53">
        <v>203800</v>
      </c>
      <c r="E111" s="53">
        <f>C111+D111</f>
        <v>203800</v>
      </c>
      <c r="F111" s="53"/>
      <c r="G111" s="53">
        <f>E111+F111</f>
        <v>203800</v>
      </c>
      <c r="H111" s="64"/>
      <c r="I111" s="53">
        <f>G111+H111</f>
        <v>203800</v>
      </c>
      <c r="J111" s="64"/>
      <c r="K111" s="53">
        <f>I111+J111</f>
        <v>203800</v>
      </c>
      <c r="L111" s="64"/>
      <c r="M111" s="53">
        <f t="shared" si="30"/>
        <v>203800</v>
      </c>
      <c r="N111" s="64"/>
      <c r="O111" s="124">
        <f t="shared" si="31"/>
        <v>203800</v>
      </c>
    </row>
    <row r="112" spans="1:16" s="54" customFormat="1" ht="38.25">
      <c r="A112" s="51" t="s">
        <v>126</v>
      </c>
      <c r="B112" s="73" t="s">
        <v>125</v>
      </c>
      <c r="C112" s="52"/>
      <c r="D112" s="64">
        <v>4000</v>
      </c>
      <c r="E112" s="53">
        <f>C112+D112</f>
        <v>4000</v>
      </c>
      <c r="F112" s="64"/>
      <c r="G112" s="53">
        <f>E112+F112</f>
        <v>4000</v>
      </c>
      <c r="H112" s="64">
        <v>-4000</v>
      </c>
      <c r="I112" s="53">
        <f>G112+H112</f>
        <v>0</v>
      </c>
      <c r="J112" s="64"/>
      <c r="K112" s="53">
        <f>I112+J112</f>
        <v>0</v>
      </c>
      <c r="L112" s="64"/>
      <c r="M112" s="53">
        <f t="shared" si="30"/>
        <v>0</v>
      </c>
      <c r="N112" s="64"/>
      <c r="O112" s="124">
        <f t="shared" si="31"/>
        <v>0</v>
      </c>
    </row>
    <row r="113" spans="1:17" s="26" customFormat="1">
      <c r="A113" s="120" t="s">
        <v>167</v>
      </c>
      <c r="B113" s="69" t="s">
        <v>125</v>
      </c>
      <c r="C113" s="53"/>
      <c r="D113" s="53"/>
      <c r="E113" s="53"/>
      <c r="F113" s="53"/>
      <c r="G113" s="53"/>
      <c r="H113" s="64"/>
      <c r="I113" s="53"/>
      <c r="J113" s="64"/>
      <c r="K113" s="53"/>
      <c r="L113" s="64">
        <v>2549740.73</v>
      </c>
      <c r="M113" s="124">
        <f t="shared" si="30"/>
        <v>2549740.73</v>
      </c>
      <c r="N113" s="64">
        <f>4098709.69-M113</f>
        <v>1548968.96</v>
      </c>
      <c r="O113" s="124">
        <f t="shared" si="31"/>
        <v>4098709.69</v>
      </c>
    </row>
    <row r="114" spans="1:17" s="26" customFormat="1" ht="25.5">
      <c r="A114" s="43" t="s">
        <v>168</v>
      </c>
      <c r="B114" s="69" t="s">
        <v>125</v>
      </c>
      <c r="C114" s="53"/>
      <c r="D114" s="53"/>
      <c r="E114" s="53"/>
      <c r="F114" s="53"/>
      <c r="G114" s="53"/>
      <c r="H114" s="64"/>
      <c r="I114" s="53"/>
      <c r="J114" s="64"/>
      <c r="K114" s="53"/>
      <c r="L114" s="64">
        <v>1691800</v>
      </c>
      <c r="M114" s="124">
        <f t="shared" si="30"/>
        <v>1691800</v>
      </c>
      <c r="N114" s="64"/>
      <c r="O114" s="124">
        <f t="shared" si="31"/>
        <v>1691800</v>
      </c>
    </row>
    <row r="115" spans="1:17" s="54" customFormat="1" ht="14.25">
      <c r="A115" s="49" t="s">
        <v>63</v>
      </c>
      <c r="B115" s="107" t="s">
        <v>64</v>
      </c>
      <c r="C115" s="50">
        <f t="shared" ref="C115:O115" si="32">SUM(C116:C116)</f>
        <v>203800</v>
      </c>
      <c r="D115" s="50">
        <f t="shared" si="32"/>
        <v>-203800</v>
      </c>
      <c r="E115" s="50">
        <f t="shared" si="32"/>
        <v>0</v>
      </c>
      <c r="F115" s="50">
        <f t="shared" si="32"/>
        <v>0</v>
      </c>
      <c r="G115" s="50">
        <f t="shared" si="32"/>
        <v>0</v>
      </c>
      <c r="H115" s="87">
        <f t="shared" si="32"/>
        <v>0</v>
      </c>
      <c r="I115" s="50">
        <f t="shared" si="32"/>
        <v>0</v>
      </c>
      <c r="J115" s="87">
        <f t="shared" si="32"/>
        <v>0</v>
      </c>
      <c r="K115" s="50">
        <f t="shared" si="32"/>
        <v>0</v>
      </c>
      <c r="L115" s="87">
        <f t="shared" si="32"/>
        <v>0</v>
      </c>
      <c r="M115" s="50">
        <f t="shared" si="32"/>
        <v>0</v>
      </c>
      <c r="N115" s="87">
        <f t="shared" si="32"/>
        <v>0</v>
      </c>
      <c r="O115" s="143">
        <f t="shared" si="32"/>
        <v>0</v>
      </c>
    </row>
    <row r="116" spans="1:17" s="26" customFormat="1" ht="51" hidden="1">
      <c r="A116" s="55" t="s">
        <v>66</v>
      </c>
      <c r="B116" s="74" t="s">
        <v>65</v>
      </c>
      <c r="C116" s="53">
        <v>203800</v>
      </c>
      <c r="D116" s="53">
        <v>-203800</v>
      </c>
      <c r="E116" s="53">
        <f>C116+D116</f>
        <v>0</v>
      </c>
      <c r="F116" s="53"/>
      <c r="G116" s="53">
        <f>E116+F116</f>
        <v>0</v>
      </c>
      <c r="H116" s="64"/>
      <c r="I116" s="53">
        <f>G116+H116</f>
        <v>0</v>
      </c>
      <c r="J116" s="64"/>
      <c r="K116" s="53">
        <f>I116+J116</f>
        <v>0</v>
      </c>
      <c r="L116" s="64"/>
      <c r="M116" s="53">
        <f>K116+L116</f>
        <v>0</v>
      </c>
      <c r="N116" s="64"/>
      <c r="O116" s="124">
        <f>M116+N116</f>
        <v>0</v>
      </c>
    </row>
    <row r="117" spans="1:17" s="54" customFormat="1" ht="14.25">
      <c r="A117" s="56" t="s">
        <v>91</v>
      </c>
      <c r="B117" s="108" t="s">
        <v>92</v>
      </c>
      <c r="C117" s="50">
        <f t="shared" ref="C117:O117" si="33">C118</f>
        <v>0</v>
      </c>
      <c r="D117" s="50">
        <f t="shared" si="33"/>
        <v>791423.6</v>
      </c>
      <c r="E117" s="50">
        <f t="shared" si="33"/>
        <v>791423.6</v>
      </c>
      <c r="F117" s="50">
        <f t="shared" si="33"/>
        <v>0</v>
      </c>
      <c r="G117" s="50">
        <f t="shared" si="33"/>
        <v>791423.6</v>
      </c>
      <c r="H117" s="87">
        <f t="shared" si="33"/>
        <v>502677.4</v>
      </c>
      <c r="I117" s="50">
        <f t="shared" si="33"/>
        <v>1294101</v>
      </c>
      <c r="J117" s="87">
        <f t="shared" si="33"/>
        <v>0</v>
      </c>
      <c r="K117" s="50">
        <f t="shared" si="33"/>
        <v>1294101</v>
      </c>
      <c r="L117" s="87">
        <f t="shared" si="33"/>
        <v>70307.399999999994</v>
      </c>
      <c r="M117" s="50">
        <f t="shared" si="33"/>
        <v>1364408.4</v>
      </c>
      <c r="N117" s="87">
        <f t="shared" si="33"/>
        <v>0</v>
      </c>
      <c r="O117" s="143">
        <f t="shared" si="33"/>
        <v>1364408.4</v>
      </c>
    </row>
    <row r="118" spans="1:17" s="26" customFormat="1">
      <c r="A118" s="57" t="s">
        <v>93</v>
      </c>
      <c r="B118" s="73" t="s">
        <v>94</v>
      </c>
      <c r="C118" s="52"/>
      <c r="D118" s="58">
        <v>791423.6</v>
      </c>
      <c r="E118" s="53">
        <f>C118+D118</f>
        <v>791423.6</v>
      </c>
      <c r="F118" s="58">
        <v>0</v>
      </c>
      <c r="G118" s="53">
        <f>E118+F118</f>
        <v>791423.6</v>
      </c>
      <c r="H118" s="88">
        <f>178070.4+324607</f>
        <v>502677.4</v>
      </c>
      <c r="I118" s="53">
        <f>G118+H118</f>
        <v>1294101</v>
      </c>
      <c r="J118" s="58"/>
      <c r="K118" s="53">
        <f>I118+J118</f>
        <v>1294101</v>
      </c>
      <c r="L118" s="58">
        <v>70307.399999999994</v>
      </c>
      <c r="M118" s="53">
        <f>K118+L118</f>
        <v>1364408.4</v>
      </c>
      <c r="N118" s="58"/>
      <c r="O118" s="124">
        <f>M118+N118</f>
        <v>1364408.4</v>
      </c>
    </row>
    <row r="119" spans="1:17" s="54" customFormat="1" ht="25.5">
      <c r="A119" s="56" t="s">
        <v>95</v>
      </c>
      <c r="B119" s="108" t="s">
        <v>96</v>
      </c>
      <c r="C119" s="50">
        <f t="shared" ref="C119:I119" si="34">C120</f>
        <v>0</v>
      </c>
      <c r="D119" s="50">
        <f t="shared" si="34"/>
        <v>2041126.1899999976</v>
      </c>
      <c r="E119" s="50">
        <f t="shared" si="34"/>
        <v>2041126.1899999976</v>
      </c>
      <c r="F119" s="50">
        <f t="shared" si="34"/>
        <v>-990422</v>
      </c>
      <c r="G119" s="50">
        <f t="shared" si="34"/>
        <v>1050704.1899999976</v>
      </c>
      <c r="H119" s="87">
        <f t="shared" si="34"/>
        <v>-804369.19</v>
      </c>
      <c r="I119" s="50">
        <f t="shared" si="34"/>
        <v>246335</v>
      </c>
      <c r="J119" s="87"/>
      <c r="K119" s="52">
        <f>K120</f>
        <v>0</v>
      </c>
      <c r="L119" s="87"/>
      <c r="M119" s="52">
        <f>M120</f>
        <v>0</v>
      </c>
      <c r="N119" s="87"/>
      <c r="O119" s="144">
        <f>O120</f>
        <v>0</v>
      </c>
    </row>
    <row r="120" spans="1:17" s="26" customFormat="1" ht="38.25" hidden="1">
      <c r="A120" s="55" t="s">
        <v>97</v>
      </c>
      <c r="B120" s="73" t="s">
        <v>98</v>
      </c>
      <c r="C120" s="52"/>
      <c r="D120" s="53">
        <f>35140562.58-33099436.39</f>
        <v>2041126.1899999976</v>
      </c>
      <c r="E120" s="53">
        <f>C120+D120</f>
        <v>2041126.1899999976</v>
      </c>
      <c r="F120" s="53">
        <v>-990422</v>
      </c>
      <c r="G120" s="53">
        <f>E120+F120</f>
        <v>1050704.1899999976</v>
      </c>
      <c r="H120" s="64">
        <v>-804369.19</v>
      </c>
      <c r="I120" s="53">
        <v>246335</v>
      </c>
      <c r="J120" s="64">
        <v>-246335</v>
      </c>
      <c r="K120" s="53">
        <f>I120+J120</f>
        <v>0</v>
      </c>
      <c r="L120" s="64"/>
      <c r="M120" s="53">
        <f>K120+L120</f>
        <v>0</v>
      </c>
      <c r="N120" s="64"/>
      <c r="O120" s="124">
        <f>M120+N120</f>
        <v>0</v>
      </c>
    </row>
    <row r="121" spans="1:17" s="26" customFormat="1" ht="14.25">
      <c r="A121" s="56" t="s">
        <v>99</v>
      </c>
      <c r="B121" s="108" t="s">
        <v>100</v>
      </c>
      <c r="C121" s="50">
        <f t="shared" ref="C121:O121" si="35">C122</f>
        <v>0</v>
      </c>
      <c r="D121" s="50">
        <f t="shared" si="35"/>
        <v>-6886815.8400000017</v>
      </c>
      <c r="E121" s="50">
        <f t="shared" si="35"/>
        <v>-6886815.8400000017</v>
      </c>
      <c r="F121" s="50">
        <f t="shared" si="35"/>
        <v>4387795.21</v>
      </c>
      <c r="G121" s="50">
        <f t="shared" si="35"/>
        <v>-2499020.6300000018</v>
      </c>
      <c r="H121" s="87">
        <f t="shared" si="35"/>
        <v>1333052.8</v>
      </c>
      <c r="I121" s="50">
        <f t="shared" si="35"/>
        <v>-1165967.83</v>
      </c>
      <c r="J121" s="87">
        <f t="shared" si="35"/>
        <v>0</v>
      </c>
      <c r="K121" s="50">
        <f t="shared" si="35"/>
        <v>-1165967.83</v>
      </c>
      <c r="L121" s="87">
        <f t="shared" si="35"/>
        <v>0</v>
      </c>
      <c r="M121" s="50">
        <f t="shared" si="35"/>
        <v>-1165967.83</v>
      </c>
      <c r="N121" s="87">
        <f t="shared" si="35"/>
        <v>0</v>
      </c>
      <c r="O121" s="143">
        <f t="shared" si="35"/>
        <v>-1165967.83</v>
      </c>
    </row>
    <row r="122" spans="1:17" s="26" customFormat="1" ht="25.5">
      <c r="A122" s="55" t="s">
        <v>101</v>
      </c>
      <c r="B122" s="73" t="s">
        <v>102</v>
      </c>
      <c r="C122" s="52"/>
      <c r="D122" s="53">
        <f>-43486054.31+22443135.41+14156103.06</f>
        <v>-6886815.8400000017</v>
      </c>
      <c r="E122" s="53">
        <f>C122+D122</f>
        <v>-6886815.8400000017</v>
      </c>
      <c r="F122" s="53">
        <v>4387795.21</v>
      </c>
      <c r="G122" s="53">
        <f>E122+F122</f>
        <v>-2499020.6300000018</v>
      </c>
      <c r="H122" s="64">
        <v>1333052.8</v>
      </c>
      <c r="I122" s="53">
        <v>-1165967.83</v>
      </c>
      <c r="J122" s="64">
        <f>I122-K122</f>
        <v>0</v>
      </c>
      <c r="K122" s="53">
        <v>-1165967.83</v>
      </c>
      <c r="L122" s="64">
        <f>K122-M122</f>
        <v>0</v>
      </c>
      <c r="M122" s="53">
        <v>-1165967.83</v>
      </c>
      <c r="N122" s="64"/>
      <c r="O122" s="124">
        <v>-1165967.83</v>
      </c>
    </row>
    <row r="123" spans="1:17" s="60" customFormat="1" ht="14.25">
      <c r="A123" s="56" t="s">
        <v>103</v>
      </c>
      <c r="B123" s="109"/>
      <c r="C123" s="50">
        <f t="shared" ref="C123:I123" si="36">C25+C52</f>
        <v>791897658</v>
      </c>
      <c r="D123" s="50">
        <f t="shared" si="36"/>
        <v>21523229.399999999</v>
      </c>
      <c r="E123" s="50">
        <f t="shared" si="36"/>
        <v>813420887.4000001</v>
      </c>
      <c r="F123" s="50">
        <f t="shared" si="36"/>
        <v>12815367.539999999</v>
      </c>
      <c r="G123" s="50">
        <f t="shared" si="36"/>
        <v>826236254.94000018</v>
      </c>
      <c r="H123" s="87">
        <f>H121+H119+H117+H105+H58</f>
        <v>48224157.299999997</v>
      </c>
      <c r="I123" s="50">
        <f t="shared" si="36"/>
        <v>874460412.24000001</v>
      </c>
      <c r="J123" s="87">
        <f t="shared" ref="J123:O123" si="37">J25+J52</f>
        <v>17730290.93</v>
      </c>
      <c r="K123" s="50">
        <f t="shared" si="37"/>
        <v>891944368.16999996</v>
      </c>
      <c r="L123" s="87">
        <f t="shared" si="37"/>
        <v>37608936.199999996</v>
      </c>
      <c r="M123" s="50">
        <f t="shared" si="37"/>
        <v>929553304.36999989</v>
      </c>
      <c r="N123" s="87">
        <f t="shared" si="37"/>
        <v>29157740.870000001</v>
      </c>
      <c r="O123" s="143">
        <f t="shared" si="37"/>
        <v>958711045.24000001</v>
      </c>
      <c r="P123" s="115"/>
    </row>
    <row r="124" spans="1:17" s="26" customFormat="1">
      <c r="B124" s="110"/>
      <c r="C124" s="59"/>
      <c r="D124" s="59"/>
      <c r="E124" s="59"/>
      <c r="F124" s="59"/>
      <c r="G124" s="59"/>
      <c r="H124" s="87"/>
      <c r="I124" s="59"/>
      <c r="J124" s="89"/>
      <c r="K124" s="59"/>
      <c r="L124" s="89"/>
      <c r="M124" s="59"/>
      <c r="N124" s="89"/>
      <c r="O124" s="145"/>
      <c r="P124" s="59"/>
      <c r="Q124" s="59"/>
    </row>
    <row r="125" spans="1:17" s="26" customFormat="1">
      <c r="B125" s="110"/>
      <c r="C125" s="59"/>
      <c r="D125" s="59"/>
      <c r="E125" s="59">
        <f>C123+D123</f>
        <v>813420887.39999998</v>
      </c>
      <c r="F125" s="59"/>
      <c r="G125" s="59">
        <f>E123+F123</f>
        <v>826236254.94000006</v>
      </c>
      <c r="H125" s="89"/>
      <c r="I125" s="59"/>
      <c r="J125" s="89"/>
      <c r="K125" s="59"/>
      <c r="L125" s="89"/>
      <c r="M125" s="59"/>
      <c r="N125" s="89"/>
      <c r="O125" s="145"/>
      <c r="P125" s="59"/>
      <c r="Q125" s="59"/>
    </row>
    <row r="126" spans="1:17" s="26" customFormat="1">
      <c r="B126" s="110"/>
      <c r="C126" s="59"/>
      <c r="D126" s="59"/>
      <c r="E126" s="59"/>
      <c r="F126" s="59"/>
      <c r="G126" s="59"/>
      <c r="H126" s="89"/>
      <c r="I126" s="59"/>
      <c r="J126" s="89"/>
      <c r="K126" s="59"/>
      <c r="L126" s="89"/>
      <c r="M126" s="59"/>
      <c r="N126" s="89"/>
      <c r="O126" s="145"/>
      <c r="P126" s="59"/>
      <c r="Q126" s="59"/>
    </row>
    <row r="127" spans="1:17" s="26" customFormat="1">
      <c r="B127" s="110"/>
      <c r="C127" s="59"/>
      <c r="D127" s="59"/>
      <c r="E127" s="59"/>
      <c r="F127" s="59"/>
      <c r="G127" s="59"/>
      <c r="H127" s="89"/>
      <c r="I127" s="59"/>
      <c r="J127" s="89"/>
      <c r="K127" s="59"/>
      <c r="L127" s="89"/>
      <c r="M127" s="59"/>
      <c r="N127" s="89"/>
      <c r="O127" s="145"/>
      <c r="P127" s="59"/>
      <c r="Q127" s="59"/>
    </row>
    <row r="128" spans="1:17" s="26" customFormat="1">
      <c r="B128" s="110"/>
      <c r="C128" s="59"/>
      <c r="D128" s="59"/>
      <c r="E128" s="59"/>
      <c r="F128" s="59"/>
      <c r="G128" s="59"/>
      <c r="H128" s="89"/>
      <c r="I128" s="59"/>
      <c r="J128" s="89"/>
      <c r="K128" s="59"/>
      <c r="L128" s="89"/>
      <c r="M128" s="59"/>
      <c r="N128" s="89"/>
      <c r="O128" s="145"/>
      <c r="P128" s="59"/>
      <c r="Q128" s="59"/>
    </row>
    <row r="129" spans="2:17" s="26" customFormat="1">
      <c r="B129" s="110"/>
      <c r="C129" s="59"/>
      <c r="D129" s="59"/>
      <c r="E129" s="59"/>
      <c r="F129" s="59"/>
      <c r="G129" s="59"/>
      <c r="H129" s="89"/>
      <c r="I129" s="59"/>
      <c r="J129" s="89"/>
      <c r="K129" s="59"/>
      <c r="L129" s="89"/>
      <c r="M129" s="59"/>
      <c r="N129" s="89"/>
      <c r="O129" s="145"/>
      <c r="P129" s="59"/>
      <c r="Q129" s="59"/>
    </row>
    <row r="130" spans="2:17" s="26" customFormat="1">
      <c r="B130" s="110"/>
      <c r="C130" s="59"/>
      <c r="D130" s="59"/>
      <c r="E130" s="59"/>
      <c r="F130" s="59"/>
      <c r="G130" s="59"/>
      <c r="H130" s="89"/>
      <c r="I130" s="59"/>
      <c r="J130" s="89"/>
      <c r="K130" s="59"/>
      <c r="L130" s="89"/>
      <c r="M130" s="59"/>
      <c r="N130" s="89"/>
      <c r="O130" s="145"/>
      <c r="P130" s="59"/>
      <c r="Q130" s="59"/>
    </row>
    <row r="131" spans="2:17" s="26" customFormat="1">
      <c r="B131" s="110"/>
      <c r="C131" s="59"/>
      <c r="D131" s="59"/>
      <c r="E131" s="59"/>
      <c r="F131" s="59"/>
      <c r="G131" s="59"/>
      <c r="H131" s="89"/>
      <c r="I131" s="59"/>
      <c r="J131" s="89"/>
      <c r="K131" s="59"/>
      <c r="L131" s="89"/>
      <c r="M131" s="59"/>
      <c r="N131" s="89"/>
      <c r="O131" s="145"/>
      <c r="P131" s="59"/>
      <c r="Q131" s="59"/>
    </row>
  </sheetData>
  <mergeCells count="2">
    <mergeCell ref="K11:M12"/>
    <mergeCell ref="A22:O22"/>
  </mergeCells>
  <pageMargins left="0.55118110236220474" right="0.23622047244094491" top="0.2" bottom="0.19685039370078741" header="0.2" footer="0"/>
  <pageSetup paperSize="9" scale="7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Пояснит.зап.</vt:lpstr>
      <vt:lpstr>Прил.дох. на 1.11.2015г.</vt:lpstr>
      <vt:lpstr>Пояснит.зап.!Заголовки_для_печати</vt:lpstr>
      <vt:lpstr>'Прил.дох. на 1.11.2015г.'!Заголовки_для_печати</vt:lpstr>
      <vt:lpstr>Пояснит.зап.!Область_печати</vt:lpstr>
      <vt:lpstr>'Прил.дох. на 1.11.2015г.'!Область_печати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Ofps-SB</dc:creator>
  <cp:lastModifiedBy>User</cp:lastModifiedBy>
  <cp:lastPrinted>2015-11-19T04:33:41Z</cp:lastPrinted>
  <dcterms:created xsi:type="dcterms:W3CDTF">2012-12-18T08:42:51Z</dcterms:created>
  <dcterms:modified xsi:type="dcterms:W3CDTF">2015-11-30T06:04:57Z</dcterms:modified>
</cp:coreProperties>
</file>