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 activeTab="1"/>
  </bookViews>
  <sheets>
    <sheet name="Приложение" sheetId="9" r:id="rId1"/>
    <sheet name="ПЗ" sheetId="10" r:id="rId2"/>
  </sheets>
  <definedNames>
    <definedName name="А134" localSheetId="1">#REF!</definedName>
    <definedName name="А134" localSheetId="0">#REF!</definedName>
    <definedName name="А134">#REF!</definedName>
    <definedName name="_xlnm.Print_Titles" localSheetId="1">ПЗ!$13:$14</definedName>
    <definedName name="_xlnm.Print_Titles" localSheetId="0">Приложение!$16:$17</definedName>
    <definedName name="_xlnm.Print_Area" localSheetId="1">ПЗ!$A$1:$K$103</definedName>
    <definedName name="_xlnm.Print_Area" localSheetId="0">Приложение!$A$1:$K$95</definedName>
    <definedName name="ыкенывкне" localSheetId="1">#REF!</definedName>
    <definedName name="ыкенывкне" localSheetId="0">#REF!</definedName>
    <definedName name="ыкенывкне">#REF!</definedName>
  </definedNames>
  <calcPr calcId="124519"/>
</workbook>
</file>

<file path=xl/calcChain.xml><?xml version="1.0" encoding="utf-8"?>
<calcChain xmlns="http://schemas.openxmlformats.org/spreadsheetml/2006/main">
  <c r="I22" i="9"/>
  <c r="I24"/>
  <c r="I19" s="1"/>
  <c r="I29"/>
  <c r="I34"/>
  <c r="H36"/>
  <c r="H19" s="1"/>
  <c r="I36"/>
  <c r="I39"/>
  <c r="H45"/>
  <c r="H44" s="1"/>
  <c r="H43" s="1"/>
  <c r="H95" s="1"/>
  <c r="H47"/>
  <c r="H71"/>
  <c r="H86"/>
  <c r="J47"/>
  <c r="K44" i="10"/>
  <c r="H44"/>
  <c r="I44"/>
  <c r="J44"/>
  <c r="G44"/>
  <c r="K67"/>
  <c r="K70" i="9"/>
  <c r="K90"/>
  <c r="K87" i="10"/>
  <c r="H83"/>
  <c r="J83"/>
  <c r="J20" i="9" l="1"/>
  <c r="K20"/>
  <c r="K21"/>
  <c r="J17" i="10"/>
  <c r="K18"/>
  <c r="K17" s="1"/>
  <c r="K66"/>
  <c r="K63"/>
  <c r="K62"/>
  <c r="K59"/>
  <c r="K56"/>
  <c r="G56"/>
  <c r="K54"/>
  <c r="K53"/>
  <c r="K52"/>
  <c r="K50"/>
  <c r="K46"/>
  <c r="H16"/>
  <c r="G33"/>
  <c r="J33"/>
  <c r="K34"/>
  <c r="K33" s="1"/>
  <c r="K84"/>
  <c r="J68"/>
  <c r="K55"/>
  <c r="J42"/>
  <c r="J41" s="1"/>
  <c r="J40" s="1"/>
  <c r="K36"/>
  <c r="K31"/>
  <c r="K26"/>
  <c r="K21"/>
  <c r="K19"/>
  <c r="E90"/>
  <c r="F90" s="1"/>
  <c r="F89"/>
  <c r="E89"/>
  <c r="E88"/>
  <c r="G88" s="1"/>
  <c r="I88" s="1"/>
  <c r="K88" s="1"/>
  <c r="E86"/>
  <c r="G86" s="1"/>
  <c r="I86" s="1"/>
  <c r="I83" s="1"/>
  <c r="E85"/>
  <c r="G85" s="1"/>
  <c r="K85" s="1"/>
  <c r="E84"/>
  <c r="G84" s="1"/>
  <c r="G83" s="1"/>
  <c r="D84"/>
  <c r="F83"/>
  <c r="D83"/>
  <c r="C83"/>
  <c r="E82"/>
  <c r="E81"/>
  <c r="G81" s="1"/>
  <c r="I81" s="1"/>
  <c r="K81" s="1"/>
  <c r="E80"/>
  <c r="G80" s="1"/>
  <c r="I80" s="1"/>
  <c r="K80" s="1"/>
  <c r="E79"/>
  <c r="G79" s="1"/>
  <c r="I79" s="1"/>
  <c r="K79" s="1"/>
  <c r="E78"/>
  <c r="G78" s="1"/>
  <c r="I78" s="1"/>
  <c r="K78" s="1"/>
  <c r="E77"/>
  <c r="G77" s="1"/>
  <c r="I77" s="1"/>
  <c r="K77" s="1"/>
  <c r="E76"/>
  <c r="G76" s="1"/>
  <c r="I76" s="1"/>
  <c r="K76" s="1"/>
  <c r="E75"/>
  <c r="G75" s="1"/>
  <c r="I75" s="1"/>
  <c r="K75" s="1"/>
  <c r="E74"/>
  <c r="G74" s="1"/>
  <c r="I74" s="1"/>
  <c r="K74" s="1"/>
  <c r="E73"/>
  <c r="G73" s="1"/>
  <c r="I73" s="1"/>
  <c r="K73" s="1"/>
  <c r="E72"/>
  <c r="G72" s="1"/>
  <c r="I72" s="1"/>
  <c r="K72" s="1"/>
  <c r="E71"/>
  <c r="G71" s="1"/>
  <c r="I71" s="1"/>
  <c r="K71" s="1"/>
  <c r="E70"/>
  <c r="G70" s="1"/>
  <c r="I70" s="1"/>
  <c r="K70" s="1"/>
  <c r="E69"/>
  <c r="G69" s="1"/>
  <c r="H68"/>
  <c r="F68"/>
  <c r="D68"/>
  <c r="D41" s="1"/>
  <c r="D40" s="1"/>
  <c r="D92" s="1"/>
  <c r="C68"/>
  <c r="E65"/>
  <c r="G65" s="1"/>
  <c r="I65" s="1"/>
  <c r="K65" s="1"/>
  <c r="E64"/>
  <c r="E61"/>
  <c r="G61" s="1"/>
  <c r="I61" s="1"/>
  <c r="K61" s="1"/>
  <c r="E60"/>
  <c r="G60" s="1"/>
  <c r="I60" s="1"/>
  <c r="K60" s="1"/>
  <c r="G58"/>
  <c r="K58" s="1"/>
  <c r="G57"/>
  <c r="K57" s="1"/>
  <c r="E55"/>
  <c r="G55" s="1"/>
  <c r="G51"/>
  <c r="K51" s="1"/>
  <c r="G49"/>
  <c r="K49" s="1"/>
  <c r="G48"/>
  <c r="K48" s="1"/>
  <c r="G47"/>
  <c r="K47" s="1"/>
  <c r="E45"/>
  <c r="G45" s="1"/>
  <c r="I45" s="1"/>
  <c r="F44"/>
  <c r="E44"/>
  <c r="D44"/>
  <c r="C44"/>
  <c r="E43"/>
  <c r="G43" s="1"/>
  <c r="H42"/>
  <c r="H41" s="1"/>
  <c r="F42"/>
  <c r="E42"/>
  <c r="D42"/>
  <c r="C42"/>
  <c r="C41" s="1"/>
  <c r="C40" s="1"/>
  <c r="E37"/>
  <c r="E36" s="1"/>
  <c r="I36"/>
  <c r="G36"/>
  <c r="C36"/>
  <c r="I33"/>
  <c r="E33"/>
  <c r="C33"/>
  <c r="I31"/>
  <c r="G31"/>
  <c r="E31"/>
  <c r="C31"/>
  <c r="I26"/>
  <c r="G26"/>
  <c r="E26"/>
  <c r="C26"/>
  <c r="I21"/>
  <c r="G21"/>
  <c r="E21"/>
  <c r="C21"/>
  <c r="I19"/>
  <c r="G19"/>
  <c r="G16" s="1"/>
  <c r="E19"/>
  <c r="C19"/>
  <c r="C16" s="1"/>
  <c r="E83" l="1"/>
  <c r="J16"/>
  <c r="K16"/>
  <c r="H40"/>
  <c r="H92" s="1"/>
  <c r="J92"/>
  <c r="I16"/>
  <c r="F41"/>
  <c r="F40" s="1"/>
  <c r="F92" s="1"/>
  <c r="I43"/>
  <c r="G42"/>
  <c r="K86"/>
  <c r="K83" s="1"/>
  <c r="E16"/>
  <c r="G89"/>
  <c r="K89" s="1"/>
  <c r="G90"/>
  <c r="K90" s="1"/>
  <c r="K45"/>
  <c r="C92"/>
  <c r="G68"/>
  <c r="I69"/>
  <c r="E68"/>
  <c r="E41" s="1"/>
  <c r="E40" s="1"/>
  <c r="J36" i="9"/>
  <c r="J19" s="1"/>
  <c r="G36"/>
  <c r="K37"/>
  <c r="K36" s="1"/>
  <c r="J86"/>
  <c r="G41" i="10" l="1"/>
  <c r="G40" s="1"/>
  <c r="G92" s="1"/>
  <c r="E92"/>
  <c r="I68"/>
  <c r="K69"/>
  <c r="K68" s="1"/>
  <c r="I42"/>
  <c r="K43"/>
  <c r="K42" s="1"/>
  <c r="K88" i="9"/>
  <c r="K69"/>
  <c r="K66"/>
  <c r="K65"/>
  <c r="K62"/>
  <c r="K59"/>
  <c r="K57"/>
  <c r="K56"/>
  <c r="K55"/>
  <c r="K53"/>
  <c r="K49"/>
  <c r="I41" i="10" l="1"/>
  <c r="I40" s="1"/>
  <c r="I92" s="1"/>
  <c r="K41"/>
  <c r="K40" s="1"/>
  <c r="K92" s="1"/>
  <c r="K87" i="9"/>
  <c r="J71"/>
  <c r="K58"/>
  <c r="J45"/>
  <c r="J44" s="1"/>
  <c r="J43" s="1"/>
  <c r="J95" s="1"/>
  <c r="K39"/>
  <c r="K34"/>
  <c r="K29"/>
  <c r="K24"/>
  <c r="K22"/>
  <c r="G52"/>
  <c r="G51"/>
  <c r="C22"/>
  <c r="E22"/>
  <c r="G22"/>
  <c r="C24"/>
  <c r="E24"/>
  <c r="G24"/>
  <c r="C29"/>
  <c r="E29"/>
  <c r="G29"/>
  <c r="C34"/>
  <c r="E34"/>
  <c r="G34"/>
  <c r="C36"/>
  <c r="E36"/>
  <c r="C39"/>
  <c r="G39"/>
  <c r="E40"/>
  <c r="E39" s="1"/>
  <c r="C45"/>
  <c r="D45"/>
  <c r="F45"/>
  <c r="E46"/>
  <c r="G46" s="1"/>
  <c r="C47"/>
  <c r="D47"/>
  <c r="F47"/>
  <c r="E48"/>
  <c r="G48" s="1"/>
  <c r="I48" s="1"/>
  <c r="G50"/>
  <c r="G54"/>
  <c r="E58"/>
  <c r="G58" s="1"/>
  <c r="G59"/>
  <c r="G60"/>
  <c r="G61"/>
  <c r="E63"/>
  <c r="G63" s="1"/>
  <c r="I63" s="1"/>
  <c r="E64"/>
  <c r="G64" s="1"/>
  <c r="I64" s="1"/>
  <c r="E67"/>
  <c r="E68"/>
  <c r="G68" s="1"/>
  <c r="I68" s="1"/>
  <c r="C71"/>
  <c r="D71"/>
  <c r="F71"/>
  <c r="E72"/>
  <c r="E73"/>
  <c r="G73" s="1"/>
  <c r="I73" s="1"/>
  <c r="E74"/>
  <c r="G74" s="1"/>
  <c r="I74" s="1"/>
  <c r="E75"/>
  <c r="G75" s="1"/>
  <c r="I75" s="1"/>
  <c r="E76"/>
  <c r="G76" s="1"/>
  <c r="I76" s="1"/>
  <c r="E77"/>
  <c r="G77" s="1"/>
  <c r="I77" s="1"/>
  <c r="E78"/>
  <c r="G78" s="1"/>
  <c r="I78" s="1"/>
  <c r="E79"/>
  <c r="G79"/>
  <c r="I79" s="1"/>
  <c r="E80"/>
  <c r="G80" s="1"/>
  <c r="I80" s="1"/>
  <c r="E81"/>
  <c r="G81" s="1"/>
  <c r="I81" s="1"/>
  <c r="E82"/>
  <c r="G82" s="1"/>
  <c r="I82" s="1"/>
  <c r="E83"/>
  <c r="G83" s="1"/>
  <c r="I83" s="1"/>
  <c r="E84"/>
  <c r="G84" s="1"/>
  <c r="I84" s="1"/>
  <c r="E85"/>
  <c r="C86"/>
  <c r="F86"/>
  <c r="D87"/>
  <c r="E87" s="1"/>
  <c r="E88"/>
  <c r="G88" s="1"/>
  <c r="E89"/>
  <c r="G89" s="1"/>
  <c r="I89" s="1"/>
  <c r="I86" s="1"/>
  <c r="E91"/>
  <c r="G91" s="1"/>
  <c r="I91" s="1"/>
  <c r="E92"/>
  <c r="G92" s="1"/>
  <c r="E93"/>
  <c r="G93" s="1"/>
  <c r="G45" l="1"/>
  <c r="I46"/>
  <c r="I45" s="1"/>
  <c r="I47"/>
  <c r="G47"/>
  <c r="K19"/>
  <c r="E45"/>
  <c r="C44"/>
  <c r="C43" s="1"/>
  <c r="E19"/>
  <c r="E47"/>
  <c r="C19"/>
  <c r="E71"/>
  <c r="F44"/>
  <c r="F43" s="1"/>
  <c r="F95" s="1"/>
  <c r="G19"/>
  <c r="G87"/>
  <c r="G86" s="1"/>
  <c r="E86"/>
  <c r="G72"/>
  <c r="D86"/>
  <c r="D44" s="1"/>
  <c r="D43" s="1"/>
  <c r="D95" s="1"/>
  <c r="G71" l="1"/>
  <c r="I72"/>
  <c r="I71" s="1"/>
  <c r="I44" s="1"/>
  <c r="I43" s="1"/>
  <c r="I95" s="1"/>
  <c r="I97" s="1"/>
  <c r="G44"/>
  <c r="G43" s="1"/>
  <c r="E44"/>
  <c r="E43" s="1"/>
  <c r="C95"/>
  <c r="E95" l="1"/>
  <c r="G95"/>
  <c r="K82" l="1"/>
  <c r="K78"/>
  <c r="K74"/>
  <c r="K91"/>
  <c r="K84"/>
  <c r="K83"/>
  <c r="K81"/>
  <c r="K80"/>
  <c r="K79"/>
  <c r="K77"/>
  <c r="K76"/>
  <c r="K75"/>
  <c r="K73"/>
  <c r="K68"/>
  <c r="K64"/>
  <c r="K63"/>
  <c r="K89" l="1"/>
  <c r="K86" s="1"/>
  <c r="K46"/>
  <c r="K45" s="1"/>
  <c r="K48" l="1"/>
  <c r="K72"/>
  <c r="K71" s="1"/>
  <c r="K47" l="1"/>
  <c r="K44" s="1"/>
  <c r="K43" s="1"/>
  <c r="K95" s="1"/>
</calcChain>
</file>

<file path=xl/sharedStrings.xml><?xml version="1.0" encoding="utf-8"?>
<sst xmlns="http://schemas.openxmlformats.org/spreadsheetml/2006/main" count="347" uniqueCount="143">
  <si>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</si>
  <si>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</si>
  <si>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</si>
  <si>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</si>
  <si>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</si>
  <si>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</si>
  <si>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</si>
  <si>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</si>
  <si>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</si>
  <si>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</si>
  <si>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</si>
  <si>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</si>
  <si>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</si>
  <si>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</si>
  <si>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</si>
  <si>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</si>
  <si>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</si>
  <si>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</si>
  <si>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</si>
  <si>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</si>
  <si>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</si>
  <si>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</si>
  <si>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</si>
  <si>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</si>
  <si>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</si>
  <si>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</si>
  <si>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</si>
  <si>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</si>
  <si>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</si>
  <si>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</si>
  <si>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</si>
  <si>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</si>
  <si>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</si>
  <si>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</si>
  <si>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</si>
  <si>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</si>
  <si>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</si>
  <si>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</si>
  <si>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</si>
  <si>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</si>
  <si>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</si>
  <si>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</si>
  <si>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</si>
  <si>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</si>
  <si>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</si>
  <si>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</si>
  <si>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</si>
  <si>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</si>
  <si>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</si>
  <si>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</si>
  <si>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</si>
  <si>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</si>
  <si>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</si>
  <si>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</si>
  <si>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</si>
  <si>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</si>
  <si>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</si>
  <si>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</si>
  <si>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</si>
  <si>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</si>
  <si>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</si>
  <si>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</si>
  <si>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</si>
  <si>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</si>
  <si>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2 02 30024 05 0000 151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</si>
  <si>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</si>
  <si>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</si>
  <si>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</si>
  <si>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</si>
  <si>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</si>
  <si>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Безвозмездные поступления от других бюджетов бюджетной системы Российской Федерации</t>
  </si>
  <si>
    <t xml:space="preserve">Субвенция бюджетам муниципальных образований Архангельской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</si>
  <si>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</si>
  <si>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Субвенции на осуществление государственных полномочий на мероприятия по проведению оздоровительной кампании детей</t>
  </si>
  <si>
    <t>Иные межбюджетные трансферты на возмещение расходов,связанных с реализ.мер соц.поддержки по предостав.компенсации расходов на оплату жилых помещений, отопления и освещения педагогическим работникам  образовательных организаций в сельских населенных пунктах...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</si>
  <si>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 (ФБ)</t>
  </si>
  <si>
    <t>Единая субвенция бюджету МО  на осуществление государственных полномочий (по организации и осуществлению деятельности по опеке и попечительству; по созданию КДН)</t>
  </si>
  <si>
    <t>Сумма, рублей</t>
  </si>
  <si>
    <t>Код бюджетной классификации Российской Федерации</t>
  </si>
  <si>
    <t>Наименование доходов</t>
  </si>
  <si>
    <t>к решению сессии шестого созыва</t>
  </si>
  <si>
    <t>Приложение №4</t>
  </si>
  <si>
    <t>2 02 10000 00 0000 150</t>
  </si>
  <si>
    <t>2 02 15001 05 0000 150</t>
  </si>
  <si>
    <t>2 02 20000 00 0000 150</t>
  </si>
  <si>
    <t>2 02 30000 00 0000 150</t>
  </si>
  <si>
    <t>2 02 30024 05 0000 150</t>
  </si>
  <si>
    <t>2 02 30029 05 0000 150</t>
  </si>
  <si>
    <t>2 02 35118 00 0000 150</t>
  </si>
  <si>
    <t>2 02 35082 05 0000 150</t>
  </si>
  <si>
    <t>2 02 39999 05 0000 150</t>
  </si>
  <si>
    <t>2 02 40000 00 0000 150</t>
  </si>
  <si>
    <t>2 02 49999 05 0000 150</t>
  </si>
  <si>
    <t>Прогнозируемое поступление доходов бюджета МО "Устьянский муниципальный район"  2019 год</t>
  </si>
  <si>
    <t>Собрания депутатов № 49 от 21.12.2018г.</t>
  </si>
  <si>
    <t>2 02 35120 05 0000 150</t>
  </si>
  <si>
    <t>2 02 39998 05 0000 150</t>
  </si>
  <si>
    <t>Уточнение</t>
  </si>
  <si>
    <t>Сумма</t>
  </si>
  <si>
    <t>Субсидии МР на создание условий для обеспечения поселений и жителей городских округов услугами торговли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</si>
  <si>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</si>
  <si>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</si>
  <si>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</si>
  <si>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</si>
  <si>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>Прочие безвозмездные поступления в бюджеты муниципальных районов</t>
  </si>
  <si>
    <t>207 05000 05 0000 150</t>
  </si>
  <si>
    <t>2 02 20216 05 0000 150</t>
  </si>
  <si>
    <t>2 02 29999 05 0000 150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</si>
  <si>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КРК</t>
    </r>
  </si>
  <si>
    <t>2 02 40014 05 0000 150</t>
  </si>
  <si>
    <t>Собрания депутатов №_  от 26.04.2019г.</t>
  </si>
  <si>
    <t>Приложение №2</t>
  </si>
  <si>
    <t>Собрания депутатов №66 от 22.02.2019г.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</si>
  <si>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</si>
  <si>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</si>
  <si>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</si>
  <si>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2 02 25519 05 0000 151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</si>
  <si>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</si>
  <si>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2 02 25555 05 0000 151</t>
  </si>
  <si>
    <t>Субсидии бюджетам муниципальных районов на обустройство плоскостных спортивных сооружений муниципальных образований</t>
  </si>
  <si>
    <t>Субсидии бюджетам муниципальных районов на обустройство объектов городской инфраструктуры,парковых и рекреационных зон муниципальных образований</t>
  </si>
  <si>
    <t>Субсидии бюджетам муниципальных районов на софинансирование капитального ремонта крытых спортивных объектов муниципальных образований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</si>
  <si>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ГО ЧС</t>
    </r>
  </si>
  <si>
    <t xml:space="preserve">Субсидия на поддержку отрасли культуры (ГП АО "Культура Русского Севера 2013-2024гг" Государственная поддержка отрасли культуры </t>
  </si>
  <si>
    <t xml:space="preserve"> Субсидии на создание в общеобразовательных организациях,расположенных в с/местности,условий для занятий физкультурой и спортом</t>
  </si>
  <si>
    <t>2 02 25097 05 0000 150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</si>
  <si>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</si>
  <si>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</si>
  <si>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>2 02 25 567 05 0000 151</t>
  </si>
  <si>
    <t>Субсидии бюджетам муниципальных районов на реализацию мероприятий по устойчивому развитию сельских территорий  (ФБ)</t>
  </si>
  <si>
    <t>Субсидии бюджетам муниципальных районов на реализацию мероприятий по устойчивому развитию сельских территорий  (ОБ)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</si>
  <si>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</si>
  <si>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бюджету МР на комплектование книжных фондов библиотек МО АО</t>
  </si>
  <si>
    <t>Субсидии бюджету МР на оснащение муниципальных общеобразовательных организаций специальными транспортными средствами для перевозки детей</t>
  </si>
  <si>
    <t>Субсидии бюджету МР на капитальный ремонт зданий дошкольных общеобразовательных организаций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</si>
  <si>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</si>
  <si>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 xml:space="preserve">    Доходы от оказания платных услуг (работ)</t>
  </si>
  <si>
    <t>1 13 01000 00 0000 130</t>
  </si>
  <si>
    <t xml:space="preserve">Межбюджетные трансферты,передаваемые бюджету муниц.района на решение вопросов дорожной деятельности (дорожный фонд- остатки) </t>
  </si>
  <si>
    <t>Субсидия на софинансирование работ по ремонту автомобильных дорог п.Октябрьский за счет средств бюджета МО "Октябрьское"</t>
  </si>
  <si>
    <t>Собрания депутатов №94  от 26.04.2019г.</t>
  </si>
  <si>
    <t>Приложение №1</t>
  </si>
  <si>
    <t>Собрания депутатов № 113 от 28.06.2019г.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</si>
</sst>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3" applyFont="1" applyFill="1"/>
    <xf numFmtId="0" fontId="6" fillId="0" borderId="4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vertical="center" wrapText="1"/>
    </xf>
    <xf numFmtId="49" fontId="7" fillId="0" borderId="3" xfId="3" applyNumberFormat="1" applyFont="1" applyFill="1" applyBorder="1" applyAlignment="1">
      <alignment horizontal="center" vertical="center"/>
    </xf>
    <xf numFmtId="4" fontId="7" fillId="0" borderId="3" xfId="3" applyNumberFormat="1" applyFont="1" applyFill="1" applyBorder="1" applyAlignment="1">
      <alignment horizontal="right" vertical="center" indent="1"/>
    </xf>
    <xf numFmtId="4" fontId="3" fillId="0" borderId="3" xfId="3" applyNumberFormat="1" applyFont="1" applyFill="1" applyBorder="1" applyAlignment="1">
      <alignment horizontal="right" vertical="center" indent="1"/>
    </xf>
    <xf numFmtId="0" fontId="3" fillId="0" borderId="3" xfId="3" applyFont="1" applyFill="1" applyBorder="1" applyAlignment="1">
      <alignment horizontal="left" vertical="center" wrapText="1" indent="1"/>
    </xf>
    <xf numFmtId="49" fontId="3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left" vertical="center" wrapText="1"/>
    </xf>
    <xf numFmtId="0" fontId="7" fillId="0" borderId="0" xfId="3" applyFont="1" applyFill="1"/>
    <xf numFmtId="0" fontId="3" fillId="0" borderId="3" xfId="3" applyNumberFormat="1" applyFont="1" applyFill="1" applyBorder="1" applyAlignment="1">
      <alignment horizontal="left" vertical="center" wrapText="1" indent="1"/>
    </xf>
    <xf numFmtId="0" fontId="7" fillId="0" borderId="2" xfId="3" applyFont="1" applyFill="1" applyBorder="1" applyAlignment="1">
      <alignment horizontal="left" vertical="center" wrapText="1"/>
    </xf>
    <xf numFmtId="49" fontId="7" fillId="0" borderId="2" xfId="3" applyNumberFormat="1" applyFont="1" applyFill="1" applyBorder="1" applyAlignment="1">
      <alignment horizontal="center" vertical="center"/>
    </xf>
    <xf numFmtId="4" fontId="7" fillId="0" borderId="2" xfId="3" applyNumberFormat="1" applyFont="1" applyFill="1" applyBorder="1" applyAlignment="1">
      <alignment horizontal="right" indent="1"/>
    </xf>
    <xf numFmtId="49" fontId="3" fillId="0" borderId="0" xfId="3" applyNumberFormat="1" applyFont="1" applyFill="1"/>
    <xf numFmtId="4" fontId="3" fillId="0" borderId="0" xfId="3" applyNumberFormat="1" applyFont="1" applyFill="1" applyAlignment="1">
      <alignment horizontal="right" indent="1"/>
    </xf>
    <xf numFmtId="49" fontId="8" fillId="0" borderId="3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left" vertical="center" wrapText="1"/>
    </xf>
    <xf numFmtId="49" fontId="3" fillId="0" borderId="8" xfId="3" applyNumberFormat="1" applyFont="1" applyFill="1" applyBorder="1" applyAlignment="1">
      <alignment horizontal="center" vertical="center"/>
    </xf>
    <xf numFmtId="4" fontId="3" fillId="0" borderId="8" xfId="3" applyNumberFormat="1" applyFont="1" applyFill="1" applyBorder="1" applyAlignment="1">
      <alignment horizontal="right" vertical="center" indent="1"/>
    </xf>
    <xf numFmtId="4" fontId="3" fillId="2" borderId="0" xfId="1" applyNumberFormat="1" applyFont="1" applyFill="1" applyBorder="1" applyAlignment="1">
      <alignment horizontal="right" vertical="center"/>
    </xf>
    <xf numFmtId="0" fontId="0" fillId="0" borderId="0" xfId="0" applyAlignment="1"/>
    <xf numFmtId="0" fontId="5" fillId="0" borderId="0" xfId="3" applyFont="1" applyFill="1" applyBorder="1" applyAlignment="1">
      <alignment horizontal="center" wrapText="1"/>
    </xf>
    <xf numFmtId="4" fontId="3" fillId="0" borderId="0" xfId="3" applyNumberFormat="1" applyFont="1" applyFill="1" applyAlignment="1"/>
    <xf numFmtId="0" fontId="6" fillId="0" borderId="4" xfId="3" applyFont="1" applyFill="1" applyBorder="1" applyAlignment="1">
      <alignment vertical="center"/>
    </xf>
    <xf numFmtId="4" fontId="7" fillId="0" borderId="3" xfId="3" applyNumberFormat="1" applyFont="1" applyFill="1" applyBorder="1" applyAlignment="1">
      <alignment vertical="center"/>
    </xf>
    <xf numFmtId="4" fontId="3" fillId="0" borderId="3" xfId="3" applyNumberFormat="1" applyFont="1" applyFill="1" applyBorder="1" applyAlignment="1">
      <alignment vertical="center"/>
    </xf>
    <xf numFmtId="4" fontId="3" fillId="0" borderId="8" xfId="3" applyNumberFormat="1" applyFont="1" applyFill="1" applyBorder="1" applyAlignment="1">
      <alignment vertical="center"/>
    </xf>
    <xf numFmtId="4" fontId="7" fillId="0" borderId="2" xfId="3" applyNumberFormat="1" applyFont="1" applyFill="1" applyBorder="1" applyAlignment="1"/>
    <xf numFmtId="0" fontId="3" fillId="0" borderId="0" xfId="3" applyFont="1" applyFill="1" applyAlignment="1"/>
    <xf numFmtId="0" fontId="0" fillId="0" borderId="0" xfId="0" applyAlignment="1">
      <alignment horizontal="right" indent="1"/>
    </xf>
    <xf numFmtId="0" fontId="6" fillId="0" borderId="1" xfId="3" applyFont="1" applyFill="1" applyBorder="1" applyAlignment="1">
      <alignment horizontal="right" vertical="center" indent="1"/>
    </xf>
    <xf numFmtId="0" fontId="3" fillId="0" borderId="0" xfId="3" applyFont="1" applyFill="1" applyAlignment="1">
      <alignment horizontal="right" indent="1"/>
    </xf>
    <xf numFmtId="0" fontId="0" fillId="0" borderId="0" xfId="0" applyAlignment="1"/>
    <xf numFmtId="0" fontId="0" fillId="0" borderId="0" xfId="0" applyAlignment="1"/>
    <xf numFmtId="4" fontId="7" fillId="0" borderId="0" xfId="3" applyNumberFormat="1" applyFont="1" applyFill="1"/>
    <xf numFmtId="4" fontId="3" fillId="0" borderId="0" xfId="3" applyNumberFormat="1" applyFont="1" applyFill="1"/>
    <xf numFmtId="0" fontId="3" fillId="2" borderId="1" xfId="0" applyFont="1" applyFill="1" applyBorder="1" applyAlignment="1">
      <alignment horizontal="left" vertical="top" wrapText="1"/>
    </xf>
    <xf numFmtId="0" fontId="0" fillId="0" borderId="0" xfId="0" applyAlignment="1"/>
    <xf numFmtId="4" fontId="3" fillId="2" borderId="0" xfId="1" applyNumberFormat="1" applyFont="1" applyFill="1" applyBorder="1" applyAlignment="1">
      <alignment horizontal="right" vertical="center"/>
    </xf>
    <xf numFmtId="0" fontId="3" fillId="0" borderId="3" xfId="3" applyFont="1" applyFill="1" applyBorder="1" applyAlignment="1">
      <alignment horizontal="left" vertical="center" wrapText="1"/>
    </xf>
    <xf numFmtId="4" fontId="3" fillId="0" borderId="6" xfId="3" applyNumberFormat="1" applyFont="1" applyFill="1" applyBorder="1" applyAlignment="1">
      <alignment horizontal="center" vertical="center" wrapText="1"/>
    </xf>
    <xf numFmtId="4" fontId="3" fillId="0" borderId="7" xfId="3" applyNumberFormat="1" applyFont="1" applyFill="1" applyBorder="1" applyAlignment="1">
      <alignment horizontal="center" vertical="center" wrapText="1"/>
    </xf>
    <xf numFmtId="4" fontId="3" fillId="0" borderId="6" xfId="3" applyNumberFormat="1" applyFont="1" applyFill="1" applyBorder="1" applyAlignment="1">
      <alignment horizontal="center" vertical="center"/>
    </xf>
    <xf numFmtId="4" fontId="3" fillId="0" borderId="7" xfId="3" applyNumberFormat="1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right" vertical="center" wrapText="1"/>
    </xf>
    <xf numFmtId="0" fontId="0" fillId="0" borderId="0" xfId="0" applyAlignment="1"/>
    <xf numFmtId="4" fontId="3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" fillId="0" borderId="5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9">
    <cellStyle name="Обычный" xfId="0" builtinId="0"/>
    <cellStyle name="Обычный 2" xfId="3"/>
    <cellStyle name="Обычный 3" xfId="4"/>
    <cellStyle name="Обычный 3 2" xfId="5"/>
    <cellStyle name="Обычный_Приложение 5 - прогноз доходов" xfId="1"/>
    <cellStyle name="Процентный 2" xfId="6"/>
    <cellStyle name="Процентный 3" xfId="7"/>
    <cellStyle name="Финансовый 2" xfId="2"/>
    <cellStyle name="Финансовый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7"/>
  <sheetViews>
    <sheetView view="pageBreakPreview" zoomScaleSheetLayoutView="100" workbookViewId="0">
      <selection activeCell="A6" sqref="A6:K6"/>
    </sheetView>
  </sheetViews>
  <sheetFormatPr defaultRowHeight="12.75"/>
  <cols>
    <col min="1" max="1" width="61.28515625" style="1" customWidth="1"/>
    <col min="2" max="2" width="20.140625" style="16" customWidth="1"/>
    <col min="3" max="3" width="17.28515625" style="17" hidden="1" customWidth="1"/>
    <col min="4" max="4" width="13.5703125" style="17" hidden="1" customWidth="1"/>
    <col min="5" max="5" width="16.85546875" style="17" hidden="1" customWidth="1"/>
    <col min="6" max="6" width="13.42578125" style="17" hidden="1" customWidth="1"/>
    <col min="7" max="7" width="16.28515625" style="17" hidden="1" customWidth="1"/>
    <col min="8" max="8" width="13.5703125" style="17" hidden="1" customWidth="1"/>
    <col min="9" max="9" width="18" style="17" hidden="1" customWidth="1"/>
    <col min="10" max="10" width="14.7109375" style="17" hidden="1" customWidth="1"/>
    <col min="11" max="11" width="16.28515625" style="17" customWidth="1"/>
    <col min="12" max="12" width="14.5703125" style="1" customWidth="1"/>
    <col min="13" max="16384" width="9.140625" style="1"/>
  </cols>
  <sheetData>
    <row r="1" spans="1:11" ht="15">
      <c r="A1" s="52" t="s">
        <v>141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">
      <c r="A2" s="52" t="s">
        <v>80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6.5" customHeight="1">
      <c r="A3" s="54" t="s">
        <v>142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0.25" customHeight="1">
      <c r="A4" s="52" t="s">
        <v>81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23.25" customHeight="1">
      <c r="A5" s="52" t="s">
        <v>80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5">
      <c r="A6" s="54" t="s">
        <v>140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5.25" customHeight="1">
      <c r="A7" s="23"/>
      <c r="B7" s="36"/>
      <c r="C7" s="36"/>
      <c r="D7" s="36"/>
      <c r="E7" s="36"/>
      <c r="F7" s="36"/>
      <c r="G7" s="36"/>
      <c r="H7" s="24"/>
      <c r="I7" s="24"/>
      <c r="J7" s="37"/>
      <c r="K7" s="37"/>
    </row>
    <row r="8" spans="1:11" ht="15">
      <c r="A8" s="52" t="s">
        <v>111</v>
      </c>
      <c r="B8" s="52"/>
      <c r="C8" s="52"/>
      <c r="D8" s="52"/>
      <c r="E8" s="52"/>
      <c r="F8" s="55"/>
      <c r="G8" s="55"/>
      <c r="H8" s="53"/>
      <c r="I8" s="53"/>
      <c r="J8" s="53"/>
      <c r="K8" s="53"/>
    </row>
    <row r="9" spans="1:11" ht="15">
      <c r="A9" s="52" t="s">
        <v>80</v>
      </c>
      <c r="B9" s="52"/>
      <c r="C9" s="52"/>
      <c r="D9" s="52"/>
      <c r="E9" s="52"/>
      <c r="F9" s="55"/>
      <c r="G9" s="55"/>
      <c r="H9" s="53"/>
      <c r="I9" s="53"/>
      <c r="J9" s="53"/>
      <c r="K9" s="53"/>
    </row>
    <row r="10" spans="1:11" ht="15">
      <c r="A10" s="54" t="s">
        <v>112</v>
      </c>
      <c r="B10" s="54"/>
      <c r="C10" s="54"/>
      <c r="D10" s="54"/>
      <c r="E10" s="54"/>
      <c r="F10" s="56"/>
      <c r="G10" s="56"/>
      <c r="H10" s="53"/>
      <c r="I10" s="53"/>
      <c r="J10" s="53"/>
      <c r="K10" s="53"/>
    </row>
    <row r="11" spans="1:11" ht="5.25" customHeight="1"/>
    <row r="12" spans="1:11" ht="15">
      <c r="A12" s="52" t="s">
        <v>81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5">
      <c r="A13" s="52" t="s">
        <v>80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5">
      <c r="A14" s="54" t="s">
        <v>94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5.75">
      <c r="A15" s="48" t="s">
        <v>93</v>
      </c>
      <c r="B15" s="48"/>
      <c r="C15" s="48"/>
      <c r="D15" s="48"/>
      <c r="E15" s="48"/>
      <c r="F15" s="25"/>
      <c r="G15" s="25"/>
      <c r="H15" s="25"/>
      <c r="I15" s="25"/>
      <c r="J15" s="25"/>
      <c r="K15" s="25"/>
    </row>
    <row r="16" spans="1:11" ht="12.75" customHeight="1">
      <c r="A16" s="49" t="s">
        <v>79</v>
      </c>
      <c r="B16" s="50" t="s">
        <v>78</v>
      </c>
      <c r="C16" s="44" t="s">
        <v>77</v>
      </c>
      <c r="D16" s="46" t="s">
        <v>97</v>
      </c>
      <c r="E16" s="44" t="s">
        <v>98</v>
      </c>
      <c r="F16" s="46" t="s">
        <v>97</v>
      </c>
      <c r="G16" s="44" t="s">
        <v>98</v>
      </c>
      <c r="H16" s="46" t="s">
        <v>97</v>
      </c>
      <c r="I16" s="44" t="s">
        <v>98</v>
      </c>
      <c r="J16" s="46" t="s">
        <v>97</v>
      </c>
      <c r="K16" s="44" t="s">
        <v>98</v>
      </c>
    </row>
    <row r="17" spans="1:12" ht="12.75" customHeight="1">
      <c r="A17" s="49"/>
      <c r="B17" s="51"/>
      <c r="C17" s="45"/>
      <c r="D17" s="47"/>
      <c r="E17" s="45"/>
      <c r="F17" s="47"/>
      <c r="G17" s="45"/>
      <c r="H17" s="47"/>
      <c r="I17" s="45"/>
      <c r="J17" s="47"/>
      <c r="K17" s="45"/>
    </row>
    <row r="18" spans="1:12">
      <c r="A18" s="2"/>
      <c r="B18" s="3"/>
      <c r="C18" s="2"/>
      <c r="D18" s="2"/>
      <c r="E18" s="19"/>
      <c r="F18" s="2"/>
      <c r="G18" s="19"/>
      <c r="H18" s="2"/>
      <c r="I18" s="19"/>
      <c r="J18" s="2"/>
      <c r="K18" s="19"/>
    </row>
    <row r="19" spans="1:12" s="11" customFormat="1">
      <c r="A19" s="4" t="s">
        <v>0</v>
      </c>
      <c r="B19" s="18" t="s">
        <v>1</v>
      </c>
      <c r="C19" s="6">
        <f>C20+C22+C24+C28+C29+C34+C36+C39+C42</f>
        <v>201376279</v>
      </c>
      <c r="D19" s="6"/>
      <c r="E19" s="6">
        <f t="shared" ref="E19:K19" si="0">E20+E22+E24+E28+E29+E34+E36+E39+E42</f>
        <v>201678779</v>
      </c>
      <c r="F19" s="6"/>
      <c r="G19" s="6">
        <f t="shared" si="0"/>
        <v>201678779</v>
      </c>
      <c r="H19" s="6">
        <f t="shared" si="0"/>
        <v>0</v>
      </c>
      <c r="I19" s="6">
        <f t="shared" si="0"/>
        <v>201678779</v>
      </c>
      <c r="J19" s="6">
        <f t="shared" si="0"/>
        <v>16002363.060000001</v>
      </c>
      <c r="K19" s="6">
        <f t="shared" si="0"/>
        <v>217681142.06</v>
      </c>
      <c r="L19" s="38"/>
    </row>
    <row r="20" spans="1:12" s="11" customFormat="1">
      <c r="A20" s="4" t="s">
        <v>2</v>
      </c>
      <c r="B20" s="18" t="s">
        <v>3</v>
      </c>
      <c r="C20" s="6">
        <v>133094588</v>
      </c>
      <c r="D20" s="6"/>
      <c r="E20" s="6">
        <v>133094588</v>
      </c>
      <c r="F20" s="6"/>
      <c r="G20" s="6">
        <v>133094588</v>
      </c>
      <c r="H20" s="6"/>
      <c r="I20" s="6">
        <v>133094588</v>
      </c>
      <c r="J20" s="6">
        <f>J21</f>
        <v>15946000</v>
      </c>
      <c r="K20" s="6">
        <f>K21</f>
        <v>149040588</v>
      </c>
    </row>
    <row r="21" spans="1:12">
      <c r="A21" s="8" t="s">
        <v>4</v>
      </c>
      <c r="B21" s="9" t="s">
        <v>5</v>
      </c>
      <c r="C21" s="7">
        <v>133094588</v>
      </c>
      <c r="D21" s="7"/>
      <c r="E21" s="7">
        <v>133094588</v>
      </c>
      <c r="F21" s="7"/>
      <c r="G21" s="7">
        <v>133094588</v>
      </c>
      <c r="H21" s="7"/>
      <c r="I21" s="7">
        <v>133094588</v>
      </c>
      <c r="J21" s="7">
        <v>15946000</v>
      </c>
      <c r="K21" s="7">
        <f>133094588+J21</f>
        <v>149040588</v>
      </c>
    </row>
    <row r="22" spans="1:12" s="11" customFormat="1" ht="25.5">
      <c r="A22" s="10" t="s">
        <v>6</v>
      </c>
      <c r="B22" s="5" t="s">
        <v>7</v>
      </c>
      <c r="C22" s="6">
        <f>C23</f>
        <v>22554241</v>
      </c>
      <c r="D22" s="6"/>
      <c r="E22" s="6">
        <f t="shared" ref="E22:K22" si="1">E23</f>
        <v>22554241</v>
      </c>
      <c r="F22" s="6"/>
      <c r="G22" s="6">
        <f t="shared" si="1"/>
        <v>22554241</v>
      </c>
      <c r="H22" s="6"/>
      <c r="I22" s="6">
        <f t="shared" si="1"/>
        <v>22554241</v>
      </c>
      <c r="J22" s="6"/>
      <c r="K22" s="6">
        <f t="shared" si="1"/>
        <v>22554241</v>
      </c>
    </row>
    <row r="23" spans="1:12" ht="25.5">
      <c r="A23" s="8" t="s">
        <v>8</v>
      </c>
      <c r="B23" s="9" t="s">
        <v>9</v>
      </c>
      <c r="C23" s="7">
        <v>22554241</v>
      </c>
      <c r="D23" s="7"/>
      <c r="E23" s="7">
        <v>22554241</v>
      </c>
      <c r="F23" s="7"/>
      <c r="G23" s="7">
        <v>22554241</v>
      </c>
      <c r="H23" s="7"/>
      <c r="I23" s="7">
        <v>22554241</v>
      </c>
      <c r="J23" s="7"/>
      <c r="K23" s="7">
        <v>22554241</v>
      </c>
    </row>
    <row r="24" spans="1:12" s="11" customFormat="1">
      <c r="A24" s="10" t="s">
        <v>10</v>
      </c>
      <c r="B24" s="5" t="s">
        <v>11</v>
      </c>
      <c r="C24" s="6">
        <f>SUM(C25:C27)</f>
        <v>23509450</v>
      </c>
      <c r="D24" s="6"/>
      <c r="E24" s="6">
        <f t="shared" ref="E24:G24" si="2">SUM(E25:E27)</f>
        <v>23509450</v>
      </c>
      <c r="F24" s="6"/>
      <c r="G24" s="6">
        <f t="shared" si="2"/>
        <v>23509450</v>
      </c>
      <c r="H24" s="6"/>
      <c r="I24" s="6">
        <f t="shared" ref="I24" si="3">SUM(I25:I27)</f>
        <v>23509450</v>
      </c>
      <c r="J24" s="6"/>
      <c r="K24" s="6">
        <f t="shared" ref="K24" si="4">SUM(K25:K27)</f>
        <v>23509450</v>
      </c>
    </row>
    <row r="25" spans="1:12">
      <c r="A25" s="8" t="s">
        <v>12</v>
      </c>
      <c r="B25" s="9" t="s">
        <v>13</v>
      </c>
      <c r="C25" s="7">
        <v>23430815</v>
      </c>
      <c r="D25" s="7"/>
      <c r="E25" s="7">
        <v>23430815</v>
      </c>
      <c r="F25" s="7"/>
      <c r="G25" s="7">
        <v>23430815</v>
      </c>
      <c r="H25" s="7"/>
      <c r="I25" s="7">
        <v>23430815</v>
      </c>
      <c r="J25" s="7"/>
      <c r="K25" s="7">
        <v>23430815</v>
      </c>
    </row>
    <row r="26" spans="1:12">
      <c r="A26" s="8" t="s">
        <v>14</v>
      </c>
      <c r="B26" s="9" t="s">
        <v>15</v>
      </c>
      <c r="C26" s="7">
        <v>10576</v>
      </c>
      <c r="D26" s="7"/>
      <c r="E26" s="7">
        <v>10576</v>
      </c>
      <c r="F26" s="7"/>
      <c r="G26" s="7">
        <v>10576</v>
      </c>
      <c r="H26" s="7"/>
      <c r="I26" s="7">
        <v>10576</v>
      </c>
      <c r="J26" s="7"/>
      <c r="K26" s="7">
        <v>10576</v>
      </c>
    </row>
    <row r="27" spans="1:12" ht="25.5">
      <c r="A27" s="8" t="s">
        <v>16</v>
      </c>
      <c r="B27" s="9" t="s">
        <v>17</v>
      </c>
      <c r="C27" s="7">
        <v>68059</v>
      </c>
      <c r="D27" s="7"/>
      <c r="E27" s="7">
        <v>68059</v>
      </c>
      <c r="F27" s="7"/>
      <c r="G27" s="7">
        <v>68059</v>
      </c>
      <c r="H27" s="7"/>
      <c r="I27" s="7">
        <v>68059</v>
      </c>
      <c r="J27" s="7"/>
      <c r="K27" s="7">
        <v>68059</v>
      </c>
    </row>
    <row r="28" spans="1:12" s="11" customFormat="1">
      <c r="A28" s="10" t="s">
        <v>18</v>
      </c>
      <c r="B28" s="5" t="s">
        <v>19</v>
      </c>
      <c r="C28" s="6">
        <v>3712000</v>
      </c>
      <c r="D28" s="6"/>
      <c r="E28" s="6">
        <v>3712000</v>
      </c>
      <c r="F28" s="6"/>
      <c r="G28" s="6">
        <v>3712000</v>
      </c>
      <c r="H28" s="6"/>
      <c r="I28" s="6">
        <v>3712000</v>
      </c>
      <c r="J28" s="6"/>
      <c r="K28" s="6">
        <v>3712000</v>
      </c>
    </row>
    <row r="29" spans="1:12" s="11" customFormat="1" ht="25.5">
      <c r="A29" s="10" t="s">
        <v>20</v>
      </c>
      <c r="B29" s="5" t="s">
        <v>21</v>
      </c>
      <c r="C29" s="6">
        <f>SUM(C30:C33)</f>
        <v>13164000</v>
      </c>
      <c r="D29" s="6"/>
      <c r="E29" s="6">
        <f t="shared" ref="E29:G29" si="5">SUM(E30:E33)</f>
        <v>13164000</v>
      </c>
      <c r="F29" s="6"/>
      <c r="G29" s="6">
        <f t="shared" si="5"/>
        <v>13164000</v>
      </c>
      <c r="H29" s="6"/>
      <c r="I29" s="6">
        <f t="shared" ref="I29" si="6">SUM(I30:I33)</f>
        <v>13164000</v>
      </c>
      <c r="J29" s="6"/>
      <c r="K29" s="6">
        <f t="shared" ref="K29" si="7">SUM(K30:K33)</f>
        <v>13164000</v>
      </c>
    </row>
    <row r="30" spans="1:12" ht="25.5">
      <c r="A30" s="8" t="s">
        <v>22</v>
      </c>
      <c r="B30" s="9" t="s">
        <v>23</v>
      </c>
      <c r="C30" s="7">
        <v>9525000</v>
      </c>
      <c r="D30" s="7"/>
      <c r="E30" s="7">
        <v>9525000</v>
      </c>
      <c r="F30" s="7"/>
      <c r="G30" s="7">
        <v>9525000</v>
      </c>
      <c r="H30" s="7"/>
      <c r="I30" s="7">
        <v>9525000</v>
      </c>
      <c r="J30" s="7"/>
      <c r="K30" s="7">
        <v>9525000</v>
      </c>
    </row>
    <row r="31" spans="1:12" ht="39.75" customHeight="1">
      <c r="A31" s="8" t="s">
        <v>24</v>
      </c>
      <c r="B31" s="9" t="s">
        <v>25</v>
      </c>
      <c r="C31" s="7">
        <v>88000</v>
      </c>
      <c r="D31" s="7"/>
      <c r="E31" s="7">
        <v>88000</v>
      </c>
      <c r="F31" s="7"/>
      <c r="G31" s="7">
        <v>88000</v>
      </c>
      <c r="H31" s="7"/>
      <c r="I31" s="7">
        <v>88000</v>
      </c>
      <c r="J31" s="7"/>
      <c r="K31" s="7">
        <v>88000</v>
      </c>
    </row>
    <row r="32" spans="1:12" ht="25.5">
      <c r="A32" s="8" t="s">
        <v>26</v>
      </c>
      <c r="B32" s="9" t="s">
        <v>27</v>
      </c>
      <c r="C32" s="7">
        <v>668000</v>
      </c>
      <c r="D32" s="7"/>
      <c r="E32" s="7">
        <v>668000</v>
      </c>
      <c r="F32" s="7"/>
      <c r="G32" s="7">
        <v>668000</v>
      </c>
      <c r="H32" s="7"/>
      <c r="I32" s="7">
        <v>668000</v>
      </c>
      <c r="J32" s="7"/>
      <c r="K32" s="7">
        <v>668000</v>
      </c>
    </row>
    <row r="33" spans="1:12" ht="63.75">
      <c r="A33" s="8" t="s">
        <v>28</v>
      </c>
      <c r="B33" s="9" t="s">
        <v>29</v>
      </c>
      <c r="C33" s="7">
        <v>2883000</v>
      </c>
      <c r="D33" s="7"/>
      <c r="E33" s="7">
        <v>2883000</v>
      </c>
      <c r="F33" s="7"/>
      <c r="G33" s="7">
        <v>2883000</v>
      </c>
      <c r="H33" s="7"/>
      <c r="I33" s="7">
        <v>2883000</v>
      </c>
      <c r="J33" s="7"/>
      <c r="K33" s="7">
        <v>2883000</v>
      </c>
    </row>
    <row r="34" spans="1:12" s="11" customFormat="1">
      <c r="A34" s="10" t="s">
        <v>30</v>
      </c>
      <c r="B34" s="5" t="s">
        <v>31</v>
      </c>
      <c r="C34" s="6">
        <f>C35</f>
        <v>407000</v>
      </c>
      <c r="D34" s="6"/>
      <c r="E34" s="6">
        <f t="shared" ref="E34:K34" si="8">E35</f>
        <v>407000</v>
      </c>
      <c r="F34" s="6"/>
      <c r="G34" s="6">
        <f t="shared" si="8"/>
        <v>407000</v>
      </c>
      <c r="H34" s="6"/>
      <c r="I34" s="6">
        <f t="shared" si="8"/>
        <v>407000</v>
      </c>
      <c r="J34" s="6"/>
      <c r="K34" s="6">
        <f t="shared" si="8"/>
        <v>407000</v>
      </c>
    </row>
    <row r="35" spans="1:12">
      <c r="A35" s="8" t="s">
        <v>32</v>
      </c>
      <c r="B35" s="9" t="s">
        <v>33</v>
      </c>
      <c r="C35" s="7">
        <v>407000</v>
      </c>
      <c r="D35" s="7"/>
      <c r="E35" s="7">
        <v>407000</v>
      </c>
      <c r="F35" s="7"/>
      <c r="G35" s="7">
        <v>407000</v>
      </c>
      <c r="H35" s="7"/>
      <c r="I35" s="7">
        <v>407000</v>
      </c>
      <c r="J35" s="7"/>
      <c r="K35" s="7">
        <v>407000</v>
      </c>
    </row>
    <row r="36" spans="1:12" s="11" customFormat="1" ht="25.5">
      <c r="A36" s="10" t="s">
        <v>34</v>
      </c>
      <c r="B36" s="5" t="s">
        <v>35</v>
      </c>
      <c r="C36" s="6">
        <f>C38</f>
        <v>325000</v>
      </c>
      <c r="D36" s="6"/>
      <c r="E36" s="6">
        <f t="shared" ref="E36" si="9">E38</f>
        <v>325000</v>
      </c>
      <c r="F36" s="6"/>
      <c r="G36" s="6">
        <f>SUM(G37:G38)</f>
        <v>325000</v>
      </c>
      <c r="H36" s="6">
        <f t="shared" ref="H36:J36" si="10">SUM(H37:H38)</f>
        <v>0</v>
      </c>
      <c r="I36" s="6">
        <f t="shared" si="10"/>
        <v>325000</v>
      </c>
      <c r="J36" s="6">
        <f t="shared" si="10"/>
        <v>56363.06</v>
      </c>
      <c r="K36" s="6">
        <f>SUM(K37:K38)</f>
        <v>381363.06</v>
      </c>
    </row>
    <row r="37" spans="1:12" s="11" customFormat="1" ht="14.25" customHeight="1">
      <c r="A37" s="43" t="s">
        <v>136</v>
      </c>
      <c r="B37" s="9" t="s">
        <v>137</v>
      </c>
      <c r="C37" s="6"/>
      <c r="D37" s="6"/>
      <c r="E37" s="6"/>
      <c r="F37" s="6"/>
      <c r="G37" s="6"/>
      <c r="H37" s="6"/>
      <c r="I37" s="6"/>
      <c r="J37" s="7">
        <v>56363.06</v>
      </c>
      <c r="K37" s="7">
        <f>J37</f>
        <v>56363.06</v>
      </c>
    </row>
    <row r="38" spans="1:12">
      <c r="A38" s="8" t="s">
        <v>36</v>
      </c>
      <c r="B38" s="9" t="s">
        <v>37</v>
      </c>
      <c r="C38" s="7">
        <v>325000</v>
      </c>
      <c r="D38" s="7"/>
      <c r="E38" s="7">
        <v>325000</v>
      </c>
      <c r="F38" s="7"/>
      <c r="G38" s="7">
        <v>325000</v>
      </c>
      <c r="H38" s="7"/>
      <c r="I38" s="7">
        <v>325000</v>
      </c>
      <c r="J38" s="7"/>
      <c r="K38" s="7">
        <v>325000</v>
      </c>
    </row>
    <row r="39" spans="1:12" s="11" customFormat="1" ht="25.5">
      <c r="A39" s="10" t="s">
        <v>38</v>
      </c>
      <c r="B39" s="5" t="s">
        <v>39</v>
      </c>
      <c r="C39" s="6">
        <f>SUM(C40:C41)</f>
        <v>2102000</v>
      </c>
      <c r="D39" s="6"/>
      <c r="E39" s="6">
        <f>SUM(E40:E41)</f>
        <v>2404500</v>
      </c>
      <c r="F39" s="6"/>
      <c r="G39" s="6">
        <f>SUM(G40:G41)</f>
        <v>2404500</v>
      </c>
      <c r="H39" s="6"/>
      <c r="I39" s="6">
        <f>SUM(I40:I41)</f>
        <v>2404500</v>
      </c>
      <c r="J39" s="6"/>
      <c r="K39" s="6">
        <f>SUM(K40:K41)</f>
        <v>2404500</v>
      </c>
    </row>
    <row r="40" spans="1:12" ht="63.75">
      <c r="A40" s="8" t="s">
        <v>40</v>
      </c>
      <c r="B40" s="9" t="s">
        <v>41</v>
      </c>
      <c r="C40" s="7">
        <v>1602000</v>
      </c>
      <c r="D40" s="7">
        <v>302500</v>
      </c>
      <c r="E40" s="7">
        <f>SUM(C40:D40)</f>
        <v>1904500</v>
      </c>
      <c r="F40" s="7"/>
      <c r="G40" s="7">
        <v>1904500</v>
      </c>
      <c r="H40" s="7"/>
      <c r="I40" s="7">
        <v>1904500</v>
      </c>
      <c r="J40" s="7"/>
      <c r="K40" s="7">
        <v>1904500</v>
      </c>
    </row>
    <row r="41" spans="1:12" ht="38.25">
      <c r="A41" s="8" t="s">
        <v>42</v>
      </c>
      <c r="B41" s="9" t="s">
        <v>43</v>
      </c>
      <c r="C41" s="7">
        <v>500000</v>
      </c>
      <c r="D41" s="7"/>
      <c r="E41" s="7">
        <v>500000</v>
      </c>
      <c r="F41" s="7"/>
      <c r="G41" s="7">
        <v>500000</v>
      </c>
      <c r="H41" s="7"/>
      <c r="I41" s="7">
        <v>500000</v>
      </c>
      <c r="J41" s="7"/>
      <c r="K41" s="7">
        <v>500000</v>
      </c>
    </row>
    <row r="42" spans="1:12" s="11" customFormat="1">
      <c r="A42" s="10" t="s">
        <v>44</v>
      </c>
      <c r="B42" s="5" t="s">
        <v>45</v>
      </c>
      <c r="C42" s="6">
        <v>2508000</v>
      </c>
      <c r="D42" s="6"/>
      <c r="E42" s="6">
        <v>2508000</v>
      </c>
      <c r="F42" s="6"/>
      <c r="G42" s="6">
        <v>2508000</v>
      </c>
      <c r="H42" s="6"/>
      <c r="I42" s="6">
        <v>2508000</v>
      </c>
      <c r="J42" s="6"/>
      <c r="K42" s="6">
        <v>2508000</v>
      </c>
    </row>
    <row r="43" spans="1:12" s="11" customFormat="1">
      <c r="A43" s="10" t="s">
        <v>46</v>
      </c>
      <c r="B43" s="5" t="s">
        <v>47</v>
      </c>
      <c r="C43" s="6">
        <f>C44</f>
        <v>999113912</v>
      </c>
      <c r="D43" s="6">
        <f t="shared" ref="D43:K43" si="11">D44+D91+D92+D93</f>
        <v>-665735.55999999982</v>
      </c>
      <c r="E43" s="6">
        <f t="shared" si="11"/>
        <v>998448176.44000006</v>
      </c>
      <c r="F43" s="6">
        <f t="shared" si="11"/>
        <v>16307665.769999998</v>
      </c>
      <c r="G43" s="6">
        <f t="shared" si="11"/>
        <v>1014755842.2099999</v>
      </c>
      <c r="H43" s="6">
        <f t="shared" si="11"/>
        <v>0</v>
      </c>
      <c r="I43" s="6">
        <f t="shared" si="11"/>
        <v>698242782.44000006</v>
      </c>
      <c r="J43" s="6">
        <f t="shared" si="11"/>
        <v>52091676.200000003</v>
      </c>
      <c r="K43" s="6">
        <f t="shared" si="11"/>
        <v>1067863011.53</v>
      </c>
      <c r="L43" s="38"/>
    </row>
    <row r="44" spans="1:12" ht="25.5">
      <c r="A44" s="8" t="s">
        <v>70</v>
      </c>
      <c r="B44" s="9" t="s">
        <v>48</v>
      </c>
      <c r="C44" s="7">
        <f t="shared" ref="C44:J44" si="12">C45+C47+C71+C86</f>
        <v>999113912</v>
      </c>
      <c r="D44" s="7">
        <f t="shared" si="12"/>
        <v>614594</v>
      </c>
      <c r="E44" s="7">
        <f t="shared" si="12"/>
        <v>999728506</v>
      </c>
      <c r="F44" s="7">
        <f t="shared" si="12"/>
        <v>15101057.039999999</v>
      </c>
      <c r="G44" s="7">
        <f t="shared" si="12"/>
        <v>1014829563.04</v>
      </c>
      <c r="H44" s="7">
        <f t="shared" si="12"/>
        <v>0</v>
      </c>
      <c r="I44" s="7">
        <f t="shared" si="12"/>
        <v>699523112</v>
      </c>
      <c r="J44" s="7">
        <f t="shared" si="12"/>
        <v>46772675.100000001</v>
      </c>
      <c r="K44" s="7">
        <f t="shared" ref="K44" si="13">K45+K47+K71+K86</f>
        <v>1062617731.26</v>
      </c>
      <c r="L44" s="39"/>
    </row>
    <row r="45" spans="1:12" s="11" customFormat="1" ht="25.5">
      <c r="A45" s="10" t="s">
        <v>49</v>
      </c>
      <c r="B45" s="5" t="s">
        <v>82</v>
      </c>
      <c r="C45" s="6">
        <f>C46</f>
        <v>50669100</v>
      </c>
      <c r="D45" s="6">
        <f t="shared" ref="D45:K45" si="14">D46</f>
        <v>0</v>
      </c>
      <c r="E45" s="6">
        <f t="shared" si="14"/>
        <v>50669100</v>
      </c>
      <c r="F45" s="6">
        <f t="shared" si="14"/>
        <v>0</v>
      </c>
      <c r="G45" s="6">
        <f t="shared" si="14"/>
        <v>50669100</v>
      </c>
      <c r="H45" s="6">
        <f t="shared" si="14"/>
        <v>0</v>
      </c>
      <c r="I45" s="6">
        <f t="shared" si="14"/>
        <v>50669100</v>
      </c>
      <c r="J45" s="6">
        <f t="shared" si="14"/>
        <v>0</v>
      </c>
      <c r="K45" s="6">
        <f t="shared" si="14"/>
        <v>50669100</v>
      </c>
    </row>
    <row r="46" spans="1:12" ht="25.5">
      <c r="A46" s="8" t="s">
        <v>65</v>
      </c>
      <c r="B46" s="9" t="s">
        <v>83</v>
      </c>
      <c r="C46" s="7">
        <v>50669100</v>
      </c>
      <c r="D46" s="7"/>
      <c r="E46" s="7">
        <f>SUM(C46:D46)</f>
        <v>50669100</v>
      </c>
      <c r="F46" s="7"/>
      <c r="G46" s="7">
        <f>SUM(E46:F46)</f>
        <v>50669100</v>
      </c>
      <c r="H46" s="7"/>
      <c r="I46" s="7">
        <f>SUM(G46:H46)</f>
        <v>50669100</v>
      </c>
      <c r="J46" s="7"/>
      <c r="K46" s="7">
        <f>SUM(I46:J46)</f>
        <v>50669100</v>
      </c>
    </row>
    <row r="47" spans="1:12" s="11" customFormat="1" ht="25.5">
      <c r="A47" s="10" t="s">
        <v>50</v>
      </c>
      <c r="B47" s="5" t="s">
        <v>84</v>
      </c>
      <c r="C47" s="6">
        <f>SUM(C48:C68)</f>
        <v>303626600</v>
      </c>
      <c r="D47" s="6">
        <f t="shared" ref="D47:E47" si="15">SUM(D48:D68)</f>
        <v>542900</v>
      </c>
      <c r="E47" s="6">
        <f t="shared" si="15"/>
        <v>304169500</v>
      </c>
      <c r="F47" s="6">
        <f t="shared" ref="F47" si="16">SUM(F48:F68)</f>
        <v>15071057.039999999</v>
      </c>
      <c r="G47" s="6">
        <f>SUM(G48:G69)</f>
        <v>319240557.04000002</v>
      </c>
      <c r="H47" s="6">
        <f t="shared" ref="H47" si="17">SUM(H48:H68)</f>
        <v>0</v>
      </c>
      <c r="I47" s="6">
        <f>SUM(I48:I67)</f>
        <v>3892400</v>
      </c>
      <c r="J47" s="6">
        <f>SUM(J48:J70)</f>
        <v>46767675.100000001</v>
      </c>
      <c r="K47" s="6">
        <f>SUM(K48:K70)</f>
        <v>366008232.13999999</v>
      </c>
      <c r="L47" s="38"/>
    </row>
    <row r="48" spans="1:12" ht="76.5">
      <c r="A48" s="8" t="s">
        <v>54</v>
      </c>
      <c r="B48" s="9" t="s">
        <v>106</v>
      </c>
      <c r="C48" s="7">
        <v>1988400</v>
      </c>
      <c r="D48" s="7"/>
      <c r="E48" s="7">
        <f t="shared" ref="E48:E68" si="18">SUM(C48:D48)</f>
        <v>1988400</v>
      </c>
      <c r="F48" s="7"/>
      <c r="G48" s="7">
        <f t="shared" ref="G48:G68" si="19">SUM(E48:F48)</f>
        <v>1988400</v>
      </c>
      <c r="H48" s="7"/>
      <c r="I48" s="7">
        <f t="shared" ref="I48" si="20">SUM(G48:H48)</f>
        <v>1988400</v>
      </c>
      <c r="J48" s="7"/>
      <c r="K48" s="7">
        <f>SUM(I48:J48)</f>
        <v>1988400</v>
      </c>
    </row>
    <row r="49" spans="1:11" ht="37.5" customHeight="1">
      <c r="A49" s="8" t="s">
        <v>124</v>
      </c>
      <c r="B49" s="9" t="s">
        <v>125</v>
      </c>
      <c r="C49" s="7"/>
      <c r="D49" s="7"/>
      <c r="E49" s="7"/>
      <c r="F49" s="7"/>
      <c r="G49" s="7"/>
      <c r="H49" s="7"/>
      <c r="I49" s="7"/>
      <c r="J49" s="7">
        <v>1721000</v>
      </c>
      <c r="K49" s="7">
        <f>J49</f>
        <v>1721000</v>
      </c>
    </row>
    <row r="50" spans="1:11" ht="38.25">
      <c r="A50" s="8" t="s">
        <v>113</v>
      </c>
      <c r="B50" s="9" t="s">
        <v>114</v>
      </c>
      <c r="C50" s="7"/>
      <c r="D50" s="7"/>
      <c r="E50" s="7"/>
      <c r="F50" s="7">
        <v>627327.5</v>
      </c>
      <c r="G50" s="7">
        <f t="shared" si="19"/>
        <v>627327.5</v>
      </c>
      <c r="H50" s="7"/>
      <c r="I50" s="7"/>
      <c r="J50" s="7"/>
      <c r="K50" s="7">
        <v>627327.5</v>
      </c>
    </row>
    <row r="51" spans="1:11" ht="38.25">
      <c r="A51" s="8" t="s">
        <v>115</v>
      </c>
      <c r="B51" s="9" t="s">
        <v>116</v>
      </c>
      <c r="C51" s="7"/>
      <c r="D51" s="7"/>
      <c r="E51" s="7"/>
      <c r="F51" s="7">
        <v>35437.75</v>
      </c>
      <c r="G51" s="7">
        <f t="shared" si="19"/>
        <v>35437.75</v>
      </c>
      <c r="H51" s="7"/>
      <c r="I51" s="7"/>
      <c r="J51" s="7"/>
      <c r="K51" s="7">
        <v>35437.75</v>
      </c>
    </row>
    <row r="52" spans="1:11" ht="30" customHeight="1">
      <c r="A52" s="8" t="s">
        <v>123</v>
      </c>
      <c r="B52" s="9" t="s">
        <v>116</v>
      </c>
      <c r="C52" s="7"/>
      <c r="D52" s="7"/>
      <c r="E52" s="7"/>
      <c r="F52" s="7">
        <v>3025698.79</v>
      </c>
      <c r="G52" s="7">
        <f t="shared" si="19"/>
        <v>3025698.79</v>
      </c>
      <c r="H52" s="7"/>
      <c r="I52" s="7"/>
      <c r="J52" s="7"/>
      <c r="K52" s="7">
        <v>3025698.79</v>
      </c>
    </row>
    <row r="53" spans="1:11" ht="30" customHeight="1">
      <c r="A53" s="8" t="s">
        <v>126</v>
      </c>
      <c r="B53" s="9" t="s">
        <v>127</v>
      </c>
      <c r="C53" s="7"/>
      <c r="D53" s="7"/>
      <c r="E53" s="7"/>
      <c r="F53" s="7"/>
      <c r="G53" s="7"/>
      <c r="H53" s="7"/>
      <c r="I53" s="7"/>
      <c r="J53" s="7">
        <v>13724638.9</v>
      </c>
      <c r="K53" s="7">
        <f>J53</f>
        <v>13724638.9</v>
      </c>
    </row>
    <row r="54" spans="1:11" ht="38.25">
      <c r="A54" s="8" t="s">
        <v>117</v>
      </c>
      <c r="B54" s="9" t="s">
        <v>118</v>
      </c>
      <c r="C54" s="7"/>
      <c r="D54" s="7"/>
      <c r="E54" s="7"/>
      <c r="F54" s="7">
        <v>8669593</v>
      </c>
      <c r="G54" s="7">
        <f t="shared" si="19"/>
        <v>8669593</v>
      </c>
      <c r="H54" s="7"/>
      <c r="I54" s="7"/>
      <c r="J54" s="7"/>
      <c r="K54" s="7">
        <v>8669593</v>
      </c>
    </row>
    <row r="55" spans="1:11" ht="31.5" customHeight="1">
      <c r="A55" s="8" t="s">
        <v>129</v>
      </c>
      <c r="B55" s="9" t="s">
        <v>128</v>
      </c>
      <c r="C55" s="7"/>
      <c r="D55" s="7"/>
      <c r="E55" s="7"/>
      <c r="F55" s="7"/>
      <c r="G55" s="7"/>
      <c r="H55" s="7"/>
      <c r="I55" s="7"/>
      <c r="J55" s="7">
        <v>5836584.2400000002</v>
      </c>
      <c r="K55" s="7">
        <f>J55</f>
        <v>5836584.2400000002</v>
      </c>
    </row>
    <row r="56" spans="1:11" ht="31.5" customHeight="1">
      <c r="A56" s="8" t="s">
        <v>130</v>
      </c>
      <c r="B56" s="9" t="s">
        <v>107</v>
      </c>
      <c r="C56" s="7"/>
      <c r="D56" s="7"/>
      <c r="E56" s="7"/>
      <c r="F56" s="7"/>
      <c r="G56" s="7"/>
      <c r="H56" s="7"/>
      <c r="I56" s="7"/>
      <c r="J56" s="7">
        <v>3012973.46</v>
      </c>
      <c r="K56" s="7">
        <f>J56</f>
        <v>3012973.46</v>
      </c>
    </row>
    <row r="57" spans="1:11" ht="31.5" customHeight="1">
      <c r="A57" s="8" t="s">
        <v>131</v>
      </c>
      <c r="B57" s="9" t="s">
        <v>107</v>
      </c>
      <c r="C57" s="7"/>
      <c r="D57" s="7"/>
      <c r="E57" s="7"/>
      <c r="F57" s="7"/>
      <c r="G57" s="7"/>
      <c r="H57" s="7"/>
      <c r="I57" s="7"/>
      <c r="J57" s="7">
        <v>118507.5</v>
      </c>
      <c r="K57" s="7">
        <f>J57</f>
        <v>118507.5</v>
      </c>
    </row>
    <row r="58" spans="1:11" ht="25.5">
      <c r="A58" s="8" t="s">
        <v>99</v>
      </c>
      <c r="B58" s="9" t="s">
        <v>107</v>
      </c>
      <c r="C58" s="7"/>
      <c r="D58" s="7">
        <v>264000</v>
      </c>
      <c r="E58" s="7">
        <f t="shared" si="18"/>
        <v>264000</v>
      </c>
      <c r="F58" s="7"/>
      <c r="G58" s="7">
        <f t="shared" si="19"/>
        <v>264000</v>
      </c>
      <c r="H58" s="7"/>
      <c r="I58" s="7">
        <v>264000</v>
      </c>
      <c r="J58" s="7"/>
      <c r="K58" s="7">
        <f>SUM(I58:J58)</f>
        <v>264000</v>
      </c>
    </row>
    <row r="59" spans="1:11" ht="25.5">
      <c r="A59" s="8" t="s">
        <v>119</v>
      </c>
      <c r="B59" s="9" t="s">
        <v>107</v>
      </c>
      <c r="C59" s="7"/>
      <c r="D59" s="7"/>
      <c r="E59" s="7"/>
      <c r="F59" s="7">
        <v>1080000</v>
      </c>
      <c r="G59" s="7">
        <f t="shared" si="19"/>
        <v>1080000</v>
      </c>
      <c r="H59" s="7"/>
      <c r="I59" s="7"/>
      <c r="J59" s="7">
        <v>1752400</v>
      </c>
      <c r="K59" s="7">
        <f>1080000+J59</f>
        <v>2832400</v>
      </c>
    </row>
    <row r="60" spans="1:11" ht="38.25">
      <c r="A60" s="8" t="s">
        <v>120</v>
      </c>
      <c r="B60" s="9" t="s">
        <v>107</v>
      </c>
      <c r="C60" s="7"/>
      <c r="D60" s="7"/>
      <c r="E60" s="7"/>
      <c r="F60" s="7">
        <v>438000</v>
      </c>
      <c r="G60" s="7">
        <f t="shared" si="19"/>
        <v>438000</v>
      </c>
      <c r="H60" s="7"/>
      <c r="I60" s="7"/>
      <c r="J60" s="7"/>
      <c r="K60" s="7">
        <v>438000</v>
      </c>
    </row>
    <row r="61" spans="1:11" ht="38.25">
      <c r="A61" s="8" t="s">
        <v>121</v>
      </c>
      <c r="B61" s="9" t="s">
        <v>107</v>
      </c>
      <c r="C61" s="7"/>
      <c r="D61" s="7"/>
      <c r="E61" s="7"/>
      <c r="F61" s="7">
        <v>1195000</v>
      </c>
      <c r="G61" s="7">
        <f t="shared" si="19"/>
        <v>1195000</v>
      </c>
      <c r="H61" s="7"/>
      <c r="I61" s="7"/>
      <c r="J61" s="7"/>
      <c r="K61" s="7">
        <v>1195000</v>
      </c>
    </row>
    <row r="62" spans="1:11" ht="28.5" customHeight="1">
      <c r="A62" s="8" t="s">
        <v>132</v>
      </c>
      <c r="B62" s="9" t="s">
        <v>107</v>
      </c>
      <c r="C62" s="7"/>
      <c r="D62" s="7"/>
      <c r="E62" s="7"/>
      <c r="F62" s="7"/>
      <c r="G62" s="7"/>
      <c r="H62" s="7"/>
      <c r="I62" s="7"/>
      <c r="J62" s="7">
        <v>252800</v>
      </c>
      <c r="K62" s="7">
        <f>J62</f>
        <v>252800</v>
      </c>
    </row>
    <row r="63" spans="1:11" ht="76.5">
      <c r="A63" s="8" t="s">
        <v>66</v>
      </c>
      <c r="B63" s="9" t="s">
        <v>107</v>
      </c>
      <c r="C63" s="7">
        <v>20800</v>
      </c>
      <c r="D63" s="7"/>
      <c r="E63" s="7">
        <f t="shared" si="18"/>
        <v>20800</v>
      </c>
      <c r="F63" s="7"/>
      <c r="G63" s="7">
        <f t="shared" si="19"/>
        <v>20800</v>
      </c>
      <c r="H63" s="7"/>
      <c r="I63" s="7">
        <f t="shared" ref="I63:I64" si="21">SUM(G63:H63)</f>
        <v>20800</v>
      </c>
      <c r="J63" s="7"/>
      <c r="K63" s="7">
        <f>SUM(I63:J63)</f>
        <v>20800</v>
      </c>
    </row>
    <row r="64" spans="1:11" ht="51">
      <c r="A64" s="8" t="s">
        <v>51</v>
      </c>
      <c r="B64" s="9" t="s">
        <v>107</v>
      </c>
      <c r="C64" s="7">
        <v>223400</v>
      </c>
      <c r="D64" s="7"/>
      <c r="E64" s="7">
        <f t="shared" si="18"/>
        <v>223400</v>
      </c>
      <c r="F64" s="7"/>
      <c r="G64" s="7">
        <f t="shared" si="19"/>
        <v>223400</v>
      </c>
      <c r="H64" s="7"/>
      <c r="I64" s="7">
        <f t="shared" si="21"/>
        <v>223400</v>
      </c>
      <c r="J64" s="7"/>
      <c r="K64" s="7">
        <f>SUM(I64:J64)</f>
        <v>223400</v>
      </c>
    </row>
    <row r="65" spans="1:11" ht="41.25" customHeight="1">
      <c r="A65" s="8" t="s">
        <v>133</v>
      </c>
      <c r="B65" s="9" t="s">
        <v>107</v>
      </c>
      <c r="C65" s="7"/>
      <c r="D65" s="7"/>
      <c r="E65" s="7"/>
      <c r="F65" s="7"/>
      <c r="G65" s="7"/>
      <c r="H65" s="7"/>
      <c r="I65" s="7"/>
      <c r="J65" s="7">
        <v>1000000</v>
      </c>
      <c r="K65" s="7">
        <f>J65</f>
        <v>1000000</v>
      </c>
    </row>
    <row r="66" spans="1:11" ht="27.75" customHeight="1">
      <c r="A66" s="8" t="s">
        <v>134</v>
      </c>
      <c r="B66" s="9" t="s">
        <v>107</v>
      </c>
      <c r="C66" s="7"/>
      <c r="D66" s="7"/>
      <c r="E66" s="7"/>
      <c r="F66" s="7"/>
      <c r="G66" s="7"/>
      <c r="H66" s="7"/>
      <c r="I66" s="7"/>
      <c r="J66" s="7">
        <v>1400000</v>
      </c>
      <c r="K66" s="7">
        <f>J66</f>
        <v>1400000</v>
      </c>
    </row>
    <row r="67" spans="1:11" ht="25.5">
      <c r="A67" s="12" t="s">
        <v>52</v>
      </c>
      <c r="B67" s="9" t="s">
        <v>107</v>
      </c>
      <c r="C67" s="7">
        <v>1116900</v>
      </c>
      <c r="D67" s="7">
        <v>278900</v>
      </c>
      <c r="E67" s="7">
        <f t="shared" si="18"/>
        <v>1395800</v>
      </c>
      <c r="F67" s="7"/>
      <c r="G67" s="7">
        <v>1395800</v>
      </c>
      <c r="H67" s="7"/>
      <c r="I67" s="7">
        <v>1395800</v>
      </c>
      <c r="J67" s="7"/>
      <c r="K67" s="7">
        <v>1395800</v>
      </c>
    </row>
    <row r="68" spans="1:11" ht="15.75" customHeight="1">
      <c r="A68" s="8" t="s">
        <v>53</v>
      </c>
      <c r="B68" s="9" t="s">
        <v>107</v>
      </c>
      <c r="C68" s="7">
        <v>300277100</v>
      </c>
      <c r="D68" s="7"/>
      <c r="E68" s="7">
        <f t="shared" si="18"/>
        <v>300277100</v>
      </c>
      <c r="F68" s="7"/>
      <c r="G68" s="7">
        <f t="shared" si="19"/>
        <v>300277100</v>
      </c>
      <c r="H68" s="7"/>
      <c r="I68" s="7">
        <f t="shared" ref="I68" si="22">SUM(G68:H68)</f>
        <v>300277100</v>
      </c>
      <c r="J68" s="7"/>
      <c r="K68" s="7">
        <f>SUM(I68:J68)</f>
        <v>300277100</v>
      </c>
    </row>
    <row r="69" spans="1:11" ht="40.5" customHeight="1">
      <c r="A69" s="8" t="s">
        <v>135</v>
      </c>
      <c r="B69" s="9" t="s">
        <v>107</v>
      </c>
      <c r="C69" s="7"/>
      <c r="D69" s="7"/>
      <c r="E69" s="7"/>
      <c r="F69" s="7"/>
      <c r="G69" s="7"/>
      <c r="H69" s="7"/>
      <c r="I69" s="7"/>
      <c r="J69" s="7">
        <v>15820771</v>
      </c>
      <c r="K69" s="7">
        <f>J69</f>
        <v>15820771</v>
      </c>
    </row>
    <row r="70" spans="1:11" ht="27.75" customHeight="1">
      <c r="A70" s="8" t="s">
        <v>139</v>
      </c>
      <c r="B70" s="9" t="s">
        <v>107</v>
      </c>
      <c r="C70" s="7"/>
      <c r="D70" s="7"/>
      <c r="E70" s="7"/>
      <c r="F70" s="7"/>
      <c r="G70" s="7"/>
      <c r="H70" s="7"/>
      <c r="I70" s="7"/>
      <c r="J70" s="7">
        <v>2128000</v>
      </c>
      <c r="K70" s="7">
        <f>J70</f>
        <v>2128000</v>
      </c>
    </row>
    <row r="71" spans="1:11" s="11" customFormat="1" ht="25.5">
      <c r="A71" s="10" t="s">
        <v>55</v>
      </c>
      <c r="B71" s="5" t="s">
        <v>85</v>
      </c>
      <c r="C71" s="6">
        <f t="shared" ref="C71:I71" si="23">SUM(C72:C85)</f>
        <v>644652012</v>
      </c>
      <c r="D71" s="6">
        <f t="shared" si="23"/>
        <v>-12</v>
      </c>
      <c r="E71" s="6">
        <f t="shared" si="23"/>
        <v>644652000</v>
      </c>
      <c r="F71" s="6">
        <f t="shared" si="23"/>
        <v>0</v>
      </c>
      <c r="G71" s="6">
        <f t="shared" si="23"/>
        <v>644652000</v>
      </c>
      <c r="H71" s="6">
        <f t="shared" si="23"/>
        <v>0</v>
      </c>
      <c r="I71" s="6">
        <f t="shared" si="23"/>
        <v>644652000</v>
      </c>
      <c r="J71" s="6">
        <f t="shared" ref="J71:K71" si="24">SUM(J72:J85)</f>
        <v>0</v>
      </c>
      <c r="K71" s="6">
        <f t="shared" si="24"/>
        <v>644652000</v>
      </c>
    </row>
    <row r="72" spans="1:11" ht="38.25">
      <c r="A72" s="8" t="s">
        <v>69</v>
      </c>
      <c r="B72" s="9" t="s">
        <v>64</v>
      </c>
      <c r="C72" s="7">
        <v>5907800</v>
      </c>
      <c r="D72" s="7"/>
      <c r="E72" s="7">
        <f t="shared" ref="E72:E85" si="25">SUM(C72:D72)</f>
        <v>5907800</v>
      </c>
      <c r="F72" s="7"/>
      <c r="G72" s="7">
        <f t="shared" ref="G72:G84" si="26">SUM(E72:F72)</f>
        <v>5907800</v>
      </c>
      <c r="H72" s="7"/>
      <c r="I72" s="7">
        <f t="shared" ref="I72:I84" si="27">SUM(G72:H72)</f>
        <v>5907800</v>
      </c>
      <c r="J72" s="7"/>
      <c r="K72" s="7">
        <f t="shared" ref="K72:K84" si="28">SUM(I72:J72)</f>
        <v>5907800</v>
      </c>
    </row>
    <row r="73" spans="1:11" ht="25.5">
      <c r="A73" s="8" t="s">
        <v>57</v>
      </c>
      <c r="B73" s="9" t="s">
        <v>86</v>
      </c>
      <c r="C73" s="7">
        <v>281500</v>
      </c>
      <c r="D73" s="7"/>
      <c r="E73" s="7">
        <f t="shared" si="25"/>
        <v>281500</v>
      </c>
      <c r="F73" s="7"/>
      <c r="G73" s="7">
        <f t="shared" si="26"/>
        <v>281500</v>
      </c>
      <c r="H73" s="7"/>
      <c r="I73" s="7">
        <f t="shared" si="27"/>
        <v>281500</v>
      </c>
      <c r="J73" s="7"/>
      <c r="K73" s="7">
        <f t="shared" si="28"/>
        <v>281500</v>
      </c>
    </row>
    <row r="74" spans="1:11" ht="25.5">
      <c r="A74" s="8" t="s">
        <v>58</v>
      </c>
      <c r="B74" s="9" t="s">
        <v>86</v>
      </c>
      <c r="C74" s="7">
        <v>1012500</v>
      </c>
      <c r="D74" s="7"/>
      <c r="E74" s="7">
        <f t="shared" si="25"/>
        <v>1012500</v>
      </c>
      <c r="F74" s="7"/>
      <c r="G74" s="7">
        <f t="shared" si="26"/>
        <v>1012500</v>
      </c>
      <c r="H74" s="7"/>
      <c r="I74" s="7">
        <f t="shared" si="27"/>
        <v>1012500</v>
      </c>
      <c r="J74" s="7"/>
      <c r="K74" s="7">
        <f t="shared" si="28"/>
        <v>1012500</v>
      </c>
    </row>
    <row r="75" spans="1:11" ht="51">
      <c r="A75" s="8" t="s">
        <v>59</v>
      </c>
      <c r="B75" s="9" t="s">
        <v>86</v>
      </c>
      <c r="C75" s="7">
        <v>10000</v>
      </c>
      <c r="D75" s="7"/>
      <c r="E75" s="7">
        <f t="shared" si="25"/>
        <v>10000</v>
      </c>
      <c r="F75" s="7"/>
      <c r="G75" s="7">
        <f t="shared" si="26"/>
        <v>10000</v>
      </c>
      <c r="H75" s="7"/>
      <c r="I75" s="7">
        <f t="shared" si="27"/>
        <v>10000</v>
      </c>
      <c r="J75" s="7"/>
      <c r="K75" s="7">
        <f t="shared" si="28"/>
        <v>10000</v>
      </c>
    </row>
    <row r="76" spans="1:11" ht="25.5">
      <c r="A76" s="8" t="s">
        <v>60</v>
      </c>
      <c r="B76" s="9" t="s">
        <v>86</v>
      </c>
      <c r="C76" s="7">
        <v>25000</v>
      </c>
      <c r="D76" s="7"/>
      <c r="E76" s="7">
        <f t="shared" si="25"/>
        <v>25000</v>
      </c>
      <c r="F76" s="7"/>
      <c r="G76" s="7">
        <f t="shared" si="26"/>
        <v>25000</v>
      </c>
      <c r="H76" s="7"/>
      <c r="I76" s="7">
        <f t="shared" si="27"/>
        <v>25000</v>
      </c>
      <c r="J76" s="7"/>
      <c r="K76" s="7">
        <f t="shared" si="28"/>
        <v>25000</v>
      </c>
    </row>
    <row r="77" spans="1:11" ht="25.5">
      <c r="A77" s="8" t="s">
        <v>73</v>
      </c>
      <c r="B77" s="9" t="s">
        <v>86</v>
      </c>
      <c r="C77" s="7">
        <v>5396200</v>
      </c>
      <c r="D77" s="7"/>
      <c r="E77" s="7">
        <f t="shared" si="25"/>
        <v>5396200</v>
      </c>
      <c r="F77" s="7"/>
      <c r="G77" s="7">
        <f t="shared" si="26"/>
        <v>5396200</v>
      </c>
      <c r="H77" s="7"/>
      <c r="I77" s="7">
        <f t="shared" si="27"/>
        <v>5396200</v>
      </c>
      <c r="J77" s="7"/>
      <c r="K77" s="7">
        <f t="shared" si="28"/>
        <v>5396200</v>
      </c>
    </row>
    <row r="78" spans="1:11" ht="38.25">
      <c r="A78" s="8" t="s">
        <v>67</v>
      </c>
      <c r="B78" s="9" t="s">
        <v>87</v>
      </c>
      <c r="C78" s="7">
        <v>7063900</v>
      </c>
      <c r="D78" s="7"/>
      <c r="E78" s="7">
        <f t="shared" si="25"/>
        <v>7063900</v>
      </c>
      <c r="F78" s="7"/>
      <c r="G78" s="7">
        <f t="shared" si="26"/>
        <v>7063900</v>
      </c>
      <c r="H78" s="7"/>
      <c r="I78" s="7">
        <f t="shared" si="27"/>
        <v>7063900</v>
      </c>
      <c r="J78" s="7"/>
      <c r="K78" s="7">
        <f t="shared" si="28"/>
        <v>7063900</v>
      </c>
    </row>
    <row r="79" spans="1:11" ht="89.25">
      <c r="A79" s="8" t="s">
        <v>75</v>
      </c>
      <c r="B79" s="9" t="s">
        <v>89</v>
      </c>
      <c r="C79" s="7">
        <v>3987200</v>
      </c>
      <c r="D79" s="7"/>
      <c r="E79" s="7">
        <f t="shared" si="25"/>
        <v>3987200</v>
      </c>
      <c r="F79" s="7"/>
      <c r="G79" s="7">
        <f t="shared" si="26"/>
        <v>3987200</v>
      </c>
      <c r="H79" s="7"/>
      <c r="I79" s="7">
        <f t="shared" si="27"/>
        <v>3987200</v>
      </c>
      <c r="J79" s="7"/>
      <c r="K79" s="7">
        <f t="shared" si="28"/>
        <v>3987200</v>
      </c>
    </row>
    <row r="80" spans="1:11" ht="38.25">
      <c r="A80" s="8" t="s">
        <v>56</v>
      </c>
      <c r="B80" s="9" t="s">
        <v>88</v>
      </c>
      <c r="C80" s="7">
        <v>2888900</v>
      </c>
      <c r="D80" s="7"/>
      <c r="E80" s="7">
        <f t="shared" si="25"/>
        <v>2888900</v>
      </c>
      <c r="F80" s="7"/>
      <c r="G80" s="7">
        <f t="shared" si="26"/>
        <v>2888900</v>
      </c>
      <c r="H80" s="7"/>
      <c r="I80" s="7">
        <f t="shared" si="27"/>
        <v>2888900</v>
      </c>
      <c r="J80" s="7"/>
      <c r="K80" s="7">
        <f t="shared" si="28"/>
        <v>2888900</v>
      </c>
    </row>
    <row r="81" spans="1:12" ht="51">
      <c r="A81" s="8" t="s">
        <v>71</v>
      </c>
      <c r="B81" s="9" t="s">
        <v>95</v>
      </c>
      <c r="C81" s="7">
        <v>9600</v>
      </c>
      <c r="D81" s="7"/>
      <c r="E81" s="7">
        <f t="shared" si="25"/>
        <v>9600</v>
      </c>
      <c r="F81" s="7"/>
      <c r="G81" s="7">
        <f t="shared" si="26"/>
        <v>9600</v>
      </c>
      <c r="H81" s="7"/>
      <c r="I81" s="7">
        <f t="shared" si="27"/>
        <v>9600</v>
      </c>
      <c r="J81" s="7"/>
      <c r="K81" s="7">
        <f t="shared" si="28"/>
        <v>9600</v>
      </c>
    </row>
    <row r="82" spans="1:12" ht="38.25">
      <c r="A82" s="8" t="s">
        <v>76</v>
      </c>
      <c r="B82" s="9" t="s">
        <v>96</v>
      </c>
      <c r="C82" s="7">
        <v>4785400</v>
      </c>
      <c r="D82" s="7"/>
      <c r="E82" s="7">
        <f t="shared" si="25"/>
        <v>4785400</v>
      </c>
      <c r="F82" s="7"/>
      <c r="G82" s="7">
        <f t="shared" si="26"/>
        <v>4785400</v>
      </c>
      <c r="H82" s="7"/>
      <c r="I82" s="7">
        <f t="shared" si="27"/>
        <v>4785400</v>
      </c>
      <c r="J82" s="7"/>
      <c r="K82" s="7">
        <f t="shared" si="28"/>
        <v>4785400</v>
      </c>
    </row>
    <row r="83" spans="1:12" ht="63.75">
      <c r="A83" s="8" t="s">
        <v>74</v>
      </c>
      <c r="B83" s="9" t="s">
        <v>90</v>
      </c>
      <c r="C83" s="7">
        <v>47332200</v>
      </c>
      <c r="D83" s="7"/>
      <c r="E83" s="7">
        <f t="shared" si="25"/>
        <v>47332200</v>
      </c>
      <c r="F83" s="7"/>
      <c r="G83" s="7">
        <f t="shared" si="26"/>
        <v>47332200</v>
      </c>
      <c r="H83" s="7"/>
      <c r="I83" s="7">
        <f t="shared" si="27"/>
        <v>47332200</v>
      </c>
      <c r="J83" s="7"/>
      <c r="K83" s="7">
        <f t="shared" si="28"/>
        <v>47332200</v>
      </c>
    </row>
    <row r="84" spans="1:12" ht="63.75">
      <c r="A84" s="8" t="s">
        <v>61</v>
      </c>
      <c r="B84" s="9" t="s">
        <v>90</v>
      </c>
      <c r="C84" s="7">
        <v>9079300</v>
      </c>
      <c r="D84" s="7"/>
      <c r="E84" s="7">
        <f t="shared" si="25"/>
        <v>9079300</v>
      </c>
      <c r="F84" s="7"/>
      <c r="G84" s="7">
        <f t="shared" si="26"/>
        <v>9079300</v>
      </c>
      <c r="H84" s="7"/>
      <c r="I84" s="7">
        <f t="shared" si="27"/>
        <v>9079300</v>
      </c>
      <c r="J84" s="7"/>
      <c r="K84" s="7">
        <f t="shared" si="28"/>
        <v>9079300</v>
      </c>
    </row>
    <row r="85" spans="1:12">
      <c r="A85" s="8" t="s">
        <v>68</v>
      </c>
      <c r="B85" s="9" t="s">
        <v>90</v>
      </c>
      <c r="C85" s="7">
        <v>556872512</v>
      </c>
      <c r="D85" s="7">
        <v>-12</v>
      </c>
      <c r="E85" s="7">
        <f t="shared" si="25"/>
        <v>556872500</v>
      </c>
      <c r="F85" s="7"/>
      <c r="G85" s="7">
        <v>556872500</v>
      </c>
      <c r="H85" s="7"/>
      <c r="I85" s="7">
        <v>556872500</v>
      </c>
      <c r="J85" s="7"/>
      <c r="K85" s="7">
        <v>556872500</v>
      </c>
    </row>
    <row r="86" spans="1:12" s="11" customFormat="1" ht="25.5">
      <c r="A86" s="10" t="s">
        <v>62</v>
      </c>
      <c r="B86" s="5" t="s">
        <v>91</v>
      </c>
      <c r="C86" s="6">
        <f>SUM(C87:C89)</f>
        <v>166200</v>
      </c>
      <c r="D86" s="6">
        <f t="shared" ref="D86:E86" si="29">SUM(D87:D89)</f>
        <v>71706</v>
      </c>
      <c r="E86" s="6">
        <f t="shared" si="29"/>
        <v>237906</v>
      </c>
      <c r="F86" s="6">
        <f t="shared" ref="F86" si="30">SUM(F87:F89)</f>
        <v>30000</v>
      </c>
      <c r="G86" s="6">
        <f>SUM(G87:G89)</f>
        <v>267906</v>
      </c>
      <c r="H86" s="6">
        <f t="shared" ref="H86:I86" si="31">SUM(H87:H89)</f>
        <v>0</v>
      </c>
      <c r="I86" s="6">
        <f t="shared" si="31"/>
        <v>309612</v>
      </c>
      <c r="J86" s="6">
        <f>SUM(J87:J89)</f>
        <v>5000</v>
      </c>
      <c r="K86" s="6">
        <f>SUM(K87:K90)</f>
        <v>1288399.1200000001</v>
      </c>
      <c r="L86" s="38"/>
    </row>
    <row r="87" spans="1:12" s="11" customFormat="1" ht="25.5">
      <c r="A87" s="8" t="s">
        <v>108</v>
      </c>
      <c r="B87" s="9" t="s">
        <v>109</v>
      </c>
      <c r="C87" s="6"/>
      <c r="D87" s="7">
        <f>68793+2913</f>
        <v>71706</v>
      </c>
      <c r="E87" s="7">
        <f>SUM(C87:D87)</f>
        <v>71706</v>
      </c>
      <c r="F87" s="7"/>
      <c r="G87" s="7">
        <f t="shared" ref="G87:G88" si="32">SUM(E87:F87)</f>
        <v>71706</v>
      </c>
      <c r="H87" s="7"/>
      <c r="I87" s="7">
        <v>71706</v>
      </c>
      <c r="J87" s="7"/>
      <c r="K87" s="7">
        <f>SUM(I87:J87)</f>
        <v>71706</v>
      </c>
    </row>
    <row r="88" spans="1:12" s="11" customFormat="1" ht="25.5">
      <c r="A88" s="8" t="s">
        <v>122</v>
      </c>
      <c r="B88" s="9" t="s">
        <v>109</v>
      </c>
      <c r="C88" s="6"/>
      <c r="D88" s="7"/>
      <c r="E88" s="7">
        <f>SUM(C88:D88)</f>
        <v>0</v>
      </c>
      <c r="F88" s="7">
        <v>30000</v>
      </c>
      <c r="G88" s="7">
        <f t="shared" si="32"/>
        <v>30000</v>
      </c>
      <c r="H88" s="7"/>
      <c r="I88" s="7">
        <v>71706</v>
      </c>
      <c r="J88" s="7">
        <v>5000</v>
      </c>
      <c r="K88" s="7">
        <f>30000+J88</f>
        <v>35000</v>
      </c>
    </row>
    <row r="89" spans="1:12" ht="56.25" customHeight="1">
      <c r="A89" s="8" t="s">
        <v>72</v>
      </c>
      <c r="B89" s="9" t="s">
        <v>92</v>
      </c>
      <c r="C89" s="7">
        <v>166200</v>
      </c>
      <c r="D89" s="7"/>
      <c r="E89" s="7">
        <f>SUM(C89:D89)</f>
        <v>166200</v>
      </c>
      <c r="F89" s="7"/>
      <c r="G89" s="7">
        <f>SUM(E89:F89)</f>
        <v>166200</v>
      </c>
      <c r="H89" s="7"/>
      <c r="I89" s="7">
        <f>SUM(G89:H89)</f>
        <v>166200</v>
      </c>
      <c r="J89" s="7"/>
      <c r="K89" s="7">
        <f>SUM(I89:J89)</f>
        <v>166200</v>
      </c>
    </row>
    <row r="90" spans="1:12" ht="27.75" customHeight="1">
      <c r="A90" s="40" t="s">
        <v>138</v>
      </c>
      <c r="B90" s="9" t="s">
        <v>92</v>
      </c>
      <c r="C90" s="7"/>
      <c r="D90" s="7"/>
      <c r="E90" s="7"/>
      <c r="F90" s="7"/>
      <c r="G90" s="7"/>
      <c r="H90" s="7"/>
      <c r="I90" s="7"/>
      <c r="J90" s="7">
        <v>1015493.12</v>
      </c>
      <c r="K90" s="7">
        <f>J90</f>
        <v>1015493.12</v>
      </c>
    </row>
    <row r="91" spans="1:12" ht="25.5">
      <c r="A91" s="10" t="s">
        <v>104</v>
      </c>
      <c r="B91" s="5" t="s">
        <v>105</v>
      </c>
      <c r="C91" s="7"/>
      <c r="D91" s="7"/>
      <c r="E91" s="6">
        <f t="shared" ref="E91:E93" si="33">SUM(C91:D91)</f>
        <v>0</v>
      </c>
      <c r="F91" s="7"/>
      <c r="G91" s="6">
        <f t="shared" ref="G91:G93" si="34">SUM(E91:F91)</f>
        <v>0</v>
      </c>
      <c r="H91" s="7"/>
      <c r="I91" s="6">
        <f t="shared" ref="I91" si="35">SUM(G91:H91)</f>
        <v>0</v>
      </c>
      <c r="J91" s="7">
        <v>5319001.0999999996</v>
      </c>
      <c r="K91" s="6">
        <f>SUM(I91:J91)</f>
        <v>5319001.0999999996</v>
      </c>
    </row>
    <row r="92" spans="1:12" s="11" customFormat="1" ht="38.25">
      <c r="A92" s="10" t="s">
        <v>100</v>
      </c>
      <c r="B92" s="5" t="s">
        <v>101</v>
      </c>
      <c r="C92" s="6"/>
      <c r="D92" s="6">
        <v>747348.87</v>
      </c>
      <c r="E92" s="6">
        <f t="shared" si="33"/>
        <v>747348.87</v>
      </c>
      <c r="F92" s="6">
        <v>-740732.38</v>
      </c>
      <c r="G92" s="6">
        <f t="shared" si="34"/>
        <v>6616.4899999999907</v>
      </c>
      <c r="H92" s="6"/>
      <c r="I92" s="6">
        <v>747348.87</v>
      </c>
      <c r="J92" s="6"/>
      <c r="K92" s="6">
        <v>6616.49</v>
      </c>
    </row>
    <row r="93" spans="1:12" s="11" customFormat="1" ht="38.25">
      <c r="A93" s="10" t="s">
        <v>102</v>
      </c>
      <c r="B93" s="5" t="s">
        <v>103</v>
      </c>
      <c r="C93" s="6"/>
      <c r="D93" s="6">
        <v>-2027678.43</v>
      </c>
      <c r="E93" s="6">
        <f t="shared" si="33"/>
        <v>-2027678.43</v>
      </c>
      <c r="F93" s="6">
        <v>1947341.11</v>
      </c>
      <c r="G93" s="6">
        <f t="shared" si="34"/>
        <v>-80337.319999999832</v>
      </c>
      <c r="H93" s="6"/>
      <c r="I93" s="6">
        <v>-2027678.43</v>
      </c>
      <c r="J93" s="6"/>
      <c r="K93" s="6">
        <v>-80337.320000000007</v>
      </c>
    </row>
    <row r="94" spans="1:12">
      <c r="A94" s="20"/>
      <c r="B94" s="21"/>
      <c r="C94" s="22"/>
      <c r="D94" s="22"/>
      <c r="E94" s="22"/>
      <c r="F94" s="22"/>
      <c r="G94" s="22"/>
      <c r="H94" s="22"/>
      <c r="I94" s="22"/>
      <c r="J94" s="22"/>
      <c r="K94" s="22"/>
    </row>
    <row r="95" spans="1:12" s="11" customFormat="1">
      <c r="A95" s="13" t="s">
        <v>63</v>
      </c>
      <c r="B95" s="14"/>
      <c r="C95" s="15">
        <f>C43+C19</f>
        <v>1200490191</v>
      </c>
      <c r="D95" s="15">
        <f>D43+D19</f>
        <v>-665735.55999999982</v>
      </c>
      <c r="E95" s="15">
        <f t="shared" ref="E95:J95" si="36">E43+E19</f>
        <v>1200126955.4400001</v>
      </c>
      <c r="F95" s="15">
        <f>F43+F19</f>
        <v>16307665.769999998</v>
      </c>
      <c r="G95" s="15">
        <f t="shared" si="36"/>
        <v>1216434621.21</v>
      </c>
      <c r="H95" s="15">
        <f t="shared" si="36"/>
        <v>0</v>
      </c>
      <c r="I95" s="15">
        <f t="shared" si="36"/>
        <v>899921561.44000006</v>
      </c>
      <c r="J95" s="15">
        <f t="shared" si="36"/>
        <v>68094039.260000005</v>
      </c>
      <c r="K95" s="15">
        <f t="shared" ref="K95" si="37">K43+K19</f>
        <v>1285544153.5899999</v>
      </c>
      <c r="L95" s="38"/>
    </row>
    <row r="96" spans="1:12">
      <c r="C96" s="1"/>
      <c r="D96" s="1"/>
      <c r="E96" s="1"/>
      <c r="F96" s="1"/>
      <c r="G96" s="1"/>
      <c r="H96" s="1"/>
      <c r="I96" s="1"/>
      <c r="J96" s="1"/>
      <c r="K96" s="1"/>
    </row>
    <row r="97" spans="9:9">
      <c r="I97" s="17">
        <f>I95-1199821542.44</f>
        <v>-299899981</v>
      </c>
    </row>
  </sheetData>
  <mergeCells count="24">
    <mergeCell ref="J16:J17"/>
    <mergeCell ref="K16:K17"/>
    <mergeCell ref="A1:K1"/>
    <mergeCell ref="A2:K2"/>
    <mergeCell ref="A3:K3"/>
    <mergeCell ref="A4:K4"/>
    <mergeCell ref="A5:K5"/>
    <mergeCell ref="A6:K6"/>
    <mergeCell ref="A8:K8"/>
    <mergeCell ref="A9:K9"/>
    <mergeCell ref="A10:K10"/>
    <mergeCell ref="A12:K12"/>
    <mergeCell ref="A13:K13"/>
    <mergeCell ref="E16:E17"/>
    <mergeCell ref="H16:H17"/>
    <mergeCell ref="A14:K14"/>
    <mergeCell ref="I16:I17"/>
    <mergeCell ref="F16:F17"/>
    <mergeCell ref="G16:G17"/>
    <mergeCell ref="A15:E15"/>
    <mergeCell ref="A16:A17"/>
    <mergeCell ref="B16:B17"/>
    <mergeCell ref="C16:C17"/>
    <mergeCell ref="D16:D17"/>
  </mergeCells>
  <pageMargins left="0.48" right="0.31496062992125984" top="0.15748031496062992" bottom="0.23622047244094491" header="0.19685039370078741" footer="0.19685039370078741"/>
  <pageSetup paperSize="9" scale="85" firstPageNumber="44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6"/>
  <sheetViews>
    <sheetView tabSelected="1" view="pageBreakPreview" topLeftCell="A12" zoomScaleSheetLayoutView="100" workbookViewId="0">
      <selection activeCell="B19" sqref="B19"/>
    </sheetView>
  </sheetViews>
  <sheetFormatPr defaultRowHeight="12.75"/>
  <cols>
    <col min="1" max="1" width="57.5703125" style="1" customWidth="1"/>
    <col min="2" max="2" width="20.140625" style="16" customWidth="1"/>
    <col min="3" max="3" width="17.28515625" style="17" hidden="1" customWidth="1"/>
    <col min="4" max="4" width="13.5703125" style="17" hidden="1" customWidth="1"/>
    <col min="5" max="5" width="16.85546875" style="17" hidden="1" customWidth="1"/>
    <col min="6" max="6" width="13.42578125" style="26" hidden="1" customWidth="1"/>
    <col min="7" max="7" width="16.28515625" style="17" customWidth="1"/>
    <col min="8" max="8" width="13.5703125" style="17" hidden="1" customWidth="1"/>
    <col min="9" max="9" width="18" style="17" hidden="1" customWidth="1"/>
    <col min="10" max="10" width="14.140625" style="26" customWidth="1"/>
    <col min="11" max="11" width="16.28515625" style="17" customWidth="1"/>
    <col min="12" max="12" width="14.85546875" style="1" bestFit="1" customWidth="1"/>
    <col min="13" max="16384" width="9.140625" style="1"/>
  </cols>
  <sheetData>
    <row r="1" spans="1:12" ht="15" hidden="1" customHeight="1">
      <c r="A1" s="52" t="s">
        <v>81</v>
      </c>
      <c r="B1" s="53"/>
      <c r="C1" s="53"/>
      <c r="D1" s="53"/>
      <c r="E1" s="53"/>
      <c r="F1" s="53"/>
      <c r="G1" s="53"/>
      <c r="H1" s="1"/>
      <c r="I1" s="1"/>
      <c r="J1" s="1"/>
      <c r="K1" s="1"/>
    </row>
    <row r="2" spans="1:12" ht="15" hidden="1" customHeight="1">
      <c r="A2" s="52" t="s">
        <v>80</v>
      </c>
      <c r="B2" s="53"/>
      <c r="C2" s="53"/>
      <c r="D2" s="53"/>
      <c r="E2" s="53"/>
      <c r="F2" s="53"/>
      <c r="G2" s="53"/>
      <c r="H2" s="1"/>
      <c r="I2" s="1"/>
      <c r="J2" s="1"/>
      <c r="K2" s="1"/>
    </row>
    <row r="3" spans="1:12" ht="15" hidden="1" customHeight="1">
      <c r="A3" s="54" t="s">
        <v>110</v>
      </c>
      <c r="B3" s="53"/>
      <c r="C3" s="53"/>
      <c r="D3" s="53"/>
      <c r="E3" s="53"/>
      <c r="F3" s="53"/>
      <c r="G3" s="53"/>
      <c r="H3" s="1"/>
      <c r="I3" s="1"/>
      <c r="J3" s="1"/>
      <c r="K3" s="1"/>
    </row>
    <row r="4" spans="1:12" ht="5.25" hidden="1" customHeight="1">
      <c r="A4" s="42"/>
      <c r="B4" s="41"/>
      <c r="C4" s="41"/>
      <c r="D4" s="41"/>
      <c r="E4" s="41"/>
      <c r="F4" s="41"/>
      <c r="G4" s="33"/>
      <c r="H4" s="41"/>
      <c r="I4" s="41"/>
      <c r="J4" s="41"/>
      <c r="K4" s="33"/>
    </row>
    <row r="5" spans="1:12" ht="15" hidden="1" customHeight="1">
      <c r="A5" s="52" t="s">
        <v>111</v>
      </c>
      <c r="B5" s="52"/>
      <c r="C5" s="52"/>
      <c r="D5" s="52"/>
      <c r="E5" s="52"/>
      <c r="F5" s="55"/>
      <c r="G5" s="55"/>
      <c r="H5" s="1"/>
      <c r="I5" s="1"/>
      <c r="J5" s="1"/>
      <c r="K5" s="1"/>
    </row>
    <row r="6" spans="1:12" ht="15" hidden="1" customHeight="1">
      <c r="A6" s="52" t="s">
        <v>80</v>
      </c>
      <c r="B6" s="52"/>
      <c r="C6" s="52"/>
      <c r="D6" s="52"/>
      <c r="E6" s="52"/>
      <c r="F6" s="55"/>
      <c r="G6" s="55"/>
      <c r="H6" s="1"/>
      <c r="I6" s="1"/>
      <c r="J6" s="1"/>
      <c r="K6" s="1"/>
    </row>
    <row r="7" spans="1:12" ht="15" hidden="1" customHeight="1">
      <c r="A7" s="54" t="s">
        <v>112</v>
      </c>
      <c r="B7" s="54"/>
      <c r="C7" s="54"/>
      <c r="D7" s="54"/>
      <c r="E7" s="54"/>
      <c r="F7" s="56"/>
      <c r="G7" s="56"/>
      <c r="H7" s="1"/>
      <c r="I7" s="1"/>
      <c r="J7" s="1"/>
      <c r="K7" s="1"/>
    </row>
    <row r="8" spans="1:12" ht="5.25" hidden="1" customHeight="1"/>
    <row r="9" spans="1:12" ht="15" hidden="1" customHeight="1">
      <c r="A9" s="52" t="s">
        <v>81</v>
      </c>
      <c r="B9" s="53"/>
      <c r="C9" s="53"/>
      <c r="D9" s="53"/>
      <c r="E9" s="53"/>
      <c r="F9" s="53"/>
      <c r="G9" s="53"/>
      <c r="H9" s="1"/>
      <c r="I9" s="1"/>
      <c r="J9" s="1"/>
      <c r="K9" s="1"/>
    </row>
    <row r="10" spans="1:12" ht="15" hidden="1" customHeight="1">
      <c r="A10" s="52" t="s">
        <v>80</v>
      </c>
      <c r="B10" s="53"/>
      <c r="C10" s="53"/>
      <c r="D10" s="53"/>
      <c r="E10" s="53"/>
      <c r="F10" s="53"/>
      <c r="G10" s="53"/>
      <c r="H10" s="1"/>
      <c r="I10" s="1"/>
      <c r="J10" s="1"/>
      <c r="K10" s="1"/>
    </row>
    <row r="11" spans="1:12" ht="15" hidden="1" customHeight="1">
      <c r="A11" s="54" t="s">
        <v>94</v>
      </c>
      <c r="B11" s="53"/>
      <c r="C11" s="53"/>
      <c r="D11" s="53"/>
      <c r="E11" s="53"/>
      <c r="F11" s="53"/>
      <c r="G11" s="53"/>
      <c r="H11" s="1"/>
      <c r="I11" s="1"/>
      <c r="J11" s="1"/>
      <c r="K11" s="1"/>
    </row>
    <row r="12" spans="1:12" ht="29.25" customHeight="1">
      <c r="A12" s="57" t="s">
        <v>93</v>
      </c>
      <c r="B12" s="57"/>
      <c r="C12" s="57"/>
      <c r="D12" s="57"/>
      <c r="E12" s="57"/>
      <c r="F12" s="57"/>
      <c r="G12" s="57"/>
      <c r="H12" s="25"/>
      <c r="I12" s="25"/>
      <c r="J12" s="25"/>
      <c r="K12" s="25"/>
    </row>
    <row r="13" spans="1:12" ht="12.75" customHeight="1">
      <c r="A13" s="49" t="s">
        <v>79</v>
      </c>
      <c r="B13" s="58" t="s">
        <v>78</v>
      </c>
      <c r="C13" s="44" t="s">
        <v>77</v>
      </c>
      <c r="D13" s="46" t="s">
        <v>97</v>
      </c>
      <c r="E13" s="44" t="s">
        <v>98</v>
      </c>
      <c r="F13" s="46" t="s">
        <v>97</v>
      </c>
      <c r="G13" s="44" t="s">
        <v>98</v>
      </c>
      <c r="H13" s="46" t="s">
        <v>97</v>
      </c>
      <c r="I13" s="44" t="s">
        <v>98</v>
      </c>
      <c r="J13" s="46" t="s">
        <v>97</v>
      </c>
      <c r="K13" s="44" t="s">
        <v>98</v>
      </c>
    </row>
    <row r="14" spans="1:12" ht="40.5" customHeight="1">
      <c r="A14" s="49"/>
      <c r="B14" s="58"/>
      <c r="C14" s="45"/>
      <c r="D14" s="59"/>
      <c r="E14" s="45"/>
      <c r="F14" s="59"/>
      <c r="G14" s="45"/>
      <c r="H14" s="59"/>
      <c r="I14" s="45"/>
      <c r="J14" s="59"/>
      <c r="K14" s="45"/>
    </row>
    <row r="15" spans="1:12" ht="6.75" customHeight="1">
      <c r="A15" s="2"/>
      <c r="B15" s="3"/>
      <c r="C15" s="2"/>
      <c r="D15" s="2"/>
      <c r="E15" s="19"/>
      <c r="F15" s="27"/>
      <c r="G15" s="34"/>
      <c r="H15" s="2"/>
      <c r="I15" s="19"/>
      <c r="J15" s="27"/>
      <c r="K15" s="34"/>
    </row>
    <row r="16" spans="1:12" s="11" customFormat="1">
      <c r="A16" s="4" t="s">
        <v>0</v>
      </c>
      <c r="B16" s="18" t="s">
        <v>1</v>
      </c>
      <c r="C16" s="6">
        <f>C17+C19+C21+C25+C26+C31+C33+C36+C39</f>
        <v>201376279</v>
      </c>
      <c r="D16" s="6"/>
      <c r="E16" s="6">
        <f>E17+E19+E21+E25+E26+E31+E33+E36+E39</f>
        <v>201678779</v>
      </c>
      <c r="F16" s="28"/>
      <c r="G16" s="6">
        <f>G17+G19+G21+G25+G26+G31+G33+G36+G39</f>
        <v>201678779</v>
      </c>
      <c r="H16" s="6">
        <f>H17+H19+H21+H25+H26+H31+H33+H36+H39</f>
        <v>0</v>
      </c>
      <c r="I16" s="6">
        <f>I17+I19+I21+I25+I26+I31+I33+I36+I39</f>
        <v>201678779</v>
      </c>
      <c r="J16" s="6">
        <f>J17+J19+J21+J25+J26+J31+J33+J36+J39</f>
        <v>16002363.060000001</v>
      </c>
      <c r="K16" s="6">
        <f>K17+K19+K21+K25+K26+K31+K33+K36+K39</f>
        <v>217681142.06</v>
      </c>
      <c r="L16" s="38"/>
    </row>
    <row r="17" spans="1:11" s="11" customFormat="1">
      <c r="A17" s="4" t="s">
        <v>2</v>
      </c>
      <c r="B17" s="18" t="s">
        <v>3</v>
      </c>
      <c r="C17" s="6">
        <v>133094588</v>
      </c>
      <c r="D17" s="6"/>
      <c r="E17" s="6">
        <v>133094588</v>
      </c>
      <c r="F17" s="28"/>
      <c r="G17" s="6">
        <v>133094588</v>
      </c>
      <c r="H17" s="6"/>
      <c r="I17" s="6">
        <v>133094588</v>
      </c>
      <c r="J17" s="28">
        <f>J18</f>
        <v>15946000</v>
      </c>
      <c r="K17" s="6">
        <f>K18</f>
        <v>149040588</v>
      </c>
    </row>
    <row r="18" spans="1:11">
      <c r="A18" s="8" t="s">
        <v>4</v>
      </c>
      <c r="B18" s="9" t="s">
        <v>5</v>
      </c>
      <c r="C18" s="7">
        <v>133094588</v>
      </c>
      <c r="D18" s="7"/>
      <c r="E18" s="7">
        <v>133094588</v>
      </c>
      <c r="F18" s="29"/>
      <c r="G18" s="7">
        <v>133094588</v>
      </c>
      <c r="H18" s="7"/>
      <c r="I18" s="7">
        <v>133094588</v>
      </c>
      <c r="J18" s="29">
        <v>15946000</v>
      </c>
      <c r="K18" s="7">
        <f>133094588+J18</f>
        <v>149040588</v>
      </c>
    </row>
    <row r="19" spans="1:11" s="11" customFormat="1" ht="25.5">
      <c r="A19" s="10" t="s">
        <v>6</v>
      </c>
      <c r="B19" s="5" t="s">
        <v>7</v>
      </c>
      <c r="C19" s="6">
        <f>C20</f>
        <v>22554241</v>
      </c>
      <c r="D19" s="6"/>
      <c r="E19" s="6">
        <f t="shared" ref="E19:K19" si="0">E20</f>
        <v>22554241</v>
      </c>
      <c r="F19" s="28"/>
      <c r="G19" s="6">
        <f t="shared" si="0"/>
        <v>22554241</v>
      </c>
      <c r="H19" s="6"/>
      <c r="I19" s="6">
        <f t="shared" si="0"/>
        <v>22554241</v>
      </c>
      <c r="J19" s="28"/>
      <c r="K19" s="6">
        <f t="shared" si="0"/>
        <v>22554241</v>
      </c>
    </row>
    <row r="20" spans="1:11" ht="25.5">
      <c r="A20" s="8" t="s">
        <v>8</v>
      </c>
      <c r="B20" s="9" t="s">
        <v>9</v>
      </c>
      <c r="C20" s="7">
        <v>22554241</v>
      </c>
      <c r="D20" s="7"/>
      <c r="E20" s="7">
        <v>22554241</v>
      </c>
      <c r="F20" s="29"/>
      <c r="G20" s="7">
        <v>22554241</v>
      </c>
      <c r="H20" s="7"/>
      <c r="I20" s="7">
        <v>22554241</v>
      </c>
      <c r="J20" s="29"/>
      <c r="K20" s="7">
        <v>22554241</v>
      </c>
    </row>
    <row r="21" spans="1:11" s="11" customFormat="1">
      <c r="A21" s="10" t="s">
        <v>10</v>
      </c>
      <c r="B21" s="5" t="s">
        <v>11</v>
      </c>
      <c r="C21" s="6">
        <f>SUM(C22:C24)</f>
        <v>23509450</v>
      </c>
      <c r="D21" s="6"/>
      <c r="E21" s="6">
        <f t="shared" ref="E21:G21" si="1">SUM(E22:E24)</f>
        <v>23509450</v>
      </c>
      <c r="F21" s="28"/>
      <c r="G21" s="6">
        <f t="shared" si="1"/>
        <v>23509450</v>
      </c>
      <c r="H21" s="6"/>
      <c r="I21" s="6">
        <f t="shared" ref="I21" si="2">SUM(I22:I24)</f>
        <v>23509450</v>
      </c>
      <c r="J21" s="28"/>
      <c r="K21" s="6">
        <f t="shared" ref="K21" si="3">SUM(K22:K24)</f>
        <v>23509450</v>
      </c>
    </row>
    <row r="22" spans="1:11" ht="25.5">
      <c r="A22" s="8" t="s">
        <v>12</v>
      </c>
      <c r="B22" s="9" t="s">
        <v>13</v>
      </c>
      <c r="C22" s="7">
        <v>23430815</v>
      </c>
      <c r="D22" s="7"/>
      <c r="E22" s="7">
        <v>23430815</v>
      </c>
      <c r="F22" s="29"/>
      <c r="G22" s="7">
        <v>23430815</v>
      </c>
      <c r="H22" s="7"/>
      <c r="I22" s="7">
        <v>23430815</v>
      </c>
      <c r="J22" s="29"/>
      <c r="K22" s="7">
        <v>23430815</v>
      </c>
    </row>
    <row r="23" spans="1:11">
      <c r="A23" s="8" t="s">
        <v>14</v>
      </c>
      <c r="B23" s="9" t="s">
        <v>15</v>
      </c>
      <c r="C23" s="7">
        <v>10576</v>
      </c>
      <c r="D23" s="7"/>
      <c r="E23" s="7">
        <v>10576</v>
      </c>
      <c r="F23" s="29"/>
      <c r="G23" s="7">
        <v>10576</v>
      </c>
      <c r="H23" s="7"/>
      <c r="I23" s="7">
        <v>10576</v>
      </c>
      <c r="J23" s="29"/>
      <c r="K23" s="7">
        <v>10576</v>
      </c>
    </row>
    <row r="24" spans="1:11" ht="25.5">
      <c r="A24" s="8" t="s">
        <v>16</v>
      </c>
      <c r="B24" s="9" t="s">
        <v>17</v>
      </c>
      <c r="C24" s="7">
        <v>68059</v>
      </c>
      <c r="D24" s="7"/>
      <c r="E24" s="7">
        <v>68059</v>
      </c>
      <c r="F24" s="29"/>
      <c r="G24" s="7">
        <v>68059</v>
      </c>
      <c r="H24" s="7"/>
      <c r="I24" s="7">
        <v>68059</v>
      </c>
      <c r="J24" s="29"/>
      <c r="K24" s="7">
        <v>68059</v>
      </c>
    </row>
    <row r="25" spans="1:11" s="11" customFormat="1">
      <c r="A25" s="10" t="s">
        <v>18</v>
      </c>
      <c r="B25" s="5" t="s">
        <v>19</v>
      </c>
      <c r="C25" s="6">
        <v>3712000</v>
      </c>
      <c r="D25" s="6"/>
      <c r="E25" s="6">
        <v>3712000</v>
      </c>
      <c r="F25" s="28"/>
      <c r="G25" s="6">
        <v>3712000</v>
      </c>
      <c r="H25" s="6"/>
      <c r="I25" s="6">
        <v>3712000</v>
      </c>
      <c r="J25" s="28"/>
      <c r="K25" s="6">
        <v>3712000</v>
      </c>
    </row>
    <row r="26" spans="1:11" s="11" customFormat="1" ht="38.25">
      <c r="A26" s="10" t="s">
        <v>20</v>
      </c>
      <c r="B26" s="5" t="s">
        <v>21</v>
      </c>
      <c r="C26" s="6">
        <f>SUM(C27:C30)</f>
        <v>13164000</v>
      </c>
      <c r="D26" s="6"/>
      <c r="E26" s="6">
        <f t="shared" ref="E26:G26" si="4">SUM(E27:E30)</f>
        <v>13164000</v>
      </c>
      <c r="F26" s="28"/>
      <c r="G26" s="6">
        <f t="shared" si="4"/>
        <v>13164000</v>
      </c>
      <c r="H26" s="6"/>
      <c r="I26" s="6">
        <f t="shared" ref="I26" si="5">SUM(I27:I30)</f>
        <v>13164000</v>
      </c>
      <c r="J26" s="28"/>
      <c r="K26" s="6">
        <f t="shared" ref="K26" si="6">SUM(K27:K30)</f>
        <v>13164000</v>
      </c>
    </row>
    <row r="27" spans="1:11" ht="25.5">
      <c r="A27" s="8" t="s">
        <v>22</v>
      </c>
      <c r="B27" s="9" t="s">
        <v>23</v>
      </c>
      <c r="C27" s="7">
        <v>9525000</v>
      </c>
      <c r="D27" s="7"/>
      <c r="E27" s="7">
        <v>9525000</v>
      </c>
      <c r="F27" s="29"/>
      <c r="G27" s="7">
        <v>9525000</v>
      </c>
      <c r="H27" s="7"/>
      <c r="I27" s="7">
        <v>9525000</v>
      </c>
      <c r="J27" s="29"/>
      <c r="K27" s="7">
        <v>9525000</v>
      </c>
    </row>
    <row r="28" spans="1:11" ht="39.75" customHeight="1">
      <c r="A28" s="8" t="s">
        <v>24</v>
      </c>
      <c r="B28" s="9" t="s">
        <v>25</v>
      </c>
      <c r="C28" s="7">
        <v>88000</v>
      </c>
      <c r="D28" s="7"/>
      <c r="E28" s="7">
        <v>88000</v>
      </c>
      <c r="F28" s="29"/>
      <c r="G28" s="7">
        <v>88000</v>
      </c>
      <c r="H28" s="7"/>
      <c r="I28" s="7">
        <v>88000</v>
      </c>
      <c r="J28" s="29"/>
      <c r="K28" s="7">
        <v>88000</v>
      </c>
    </row>
    <row r="29" spans="1:11" ht="25.5">
      <c r="A29" s="8" t="s">
        <v>26</v>
      </c>
      <c r="B29" s="9" t="s">
        <v>27</v>
      </c>
      <c r="C29" s="7">
        <v>668000</v>
      </c>
      <c r="D29" s="7"/>
      <c r="E29" s="7">
        <v>668000</v>
      </c>
      <c r="F29" s="29"/>
      <c r="G29" s="7">
        <v>668000</v>
      </c>
      <c r="H29" s="7"/>
      <c r="I29" s="7">
        <v>668000</v>
      </c>
      <c r="J29" s="29"/>
      <c r="K29" s="7">
        <v>668000</v>
      </c>
    </row>
    <row r="30" spans="1:11" ht="63.75">
      <c r="A30" s="8" t="s">
        <v>28</v>
      </c>
      <c r="B30" s="9" t="s">
        <v>29</v>
      </c>
      <c r="C30" s="7">
        <v>2883000</v>
      </c>
      <c r="D30" s="7"/>
      <c r="E30" s="7">
        <v>2883000</v>
      </c>
      <c r="F30" s="29"/>
      <c r="G30" s="7">
        <v>2883000</v>
      </c>
      <c r="H30" s="7"/>
      <c r="I30" s="7">
        <v>2883000</v>
      </c>
      <c r="J30" s="29"/>
      <c r="K30" s="7">
        <v>2883000</v>
      </c>
    </row>
    <row r="31" spans="1:11" s="11" customFormat="1">
      <c r="A31" s="10" t="s">
        <v>30</v>
      </c>
      <c r="B31" s="5" t="s">
        <v>31</v>
      </c>
      <c r="C31" s="6">
        <f>C32</f>
        <v>407000</v>
      </c>
      <c r="D31" s="6"/>
      <c r="E31" s="6">
        <f t="shared" ref="E31:K31" si="7">E32</f>
        <v>407000</v>
      </c>
      <c r="F31" s="28"/>
      <c r="G31" s="6">
        <f t="shared" si="7"/>
        <v>407000</v>
      </c>
      <c r="H31" s="6"/>
      <c r="I31" s="6">
        <f t="shared" si="7"/>
        <v>407000</v>
      </c>
      <c r="J31" s="28"/>
      <c r="K31" s="6">
        <f t="shared" si="7"/>
        <v>407000</v>
      </c>
    </row>
    <row r="32" spans="1:11">
      <c r="A32" s="8" t="s">
        <v>32</v>
      </c>
      <c r="B32" s="9" t="s">
        <v>33</v>
      </c>
      <c r="C32" s="7">
        <v>407000</v>
      </c>
      <c r="D32" s="7"/>
      <c r="E32" s="7">
        <v>407000</v>
      </c>
      <c r="F32" s="29"/>
      <c r="G32" s="7">
        <v>407000</v>
      </c>
      <c r="H32" s="7"/>
      <c r="I32" s="7">
        <v>407000</v>
      </c>
      <c r="J32" s="29"/>
      <c r="K32" s="7">
        <v>407000</v>
      </c>
    </row>
    <row r="33" spans="1:12" s="11" customFormat="1" ht="25.5">
      <c r="A33" s="10" t="s">
        <v>34</v>
      </c>
      <c r="B33" s="5" t="s">
        <v>35</v>
      </c>
      <c r="C33" s="6">
        <f>C35</f>
        <v>325000</v>
      </c>
      <c r="D33" s="6"/>
      <c r="E33" s="6">
        <f t="shared" ref="E33:I33" si="8">E35</f>
        <v>325000</v>
      </c>
      <c r="F33" s="28"/>
      <c r="G33" s="6">
        <f>SUM(G34:G35)</f>
        <v>325000</v>
      </c>
      <c r="H33" s="6"/>
      <c r="I33" s="6">
        <f t="shared" si="8"/>
        <v>325000</v>
      </c>
      <c r="J33" s="28">
        <f>SUM(J34:J35)</f>
        <v>56363.06</v>
      </c>
      <c r="K33" s="6">
        <f>SUM(K34:K35)</f>
        <v>381363.06</v>
      </c>
    </row>
    <row r="34" spans="1:12" s="11" customFormat="1" ht="14.25" customHeight="1">
      <c r="A34" s="43" t="s">
        <v>136</v>
      </c>
      <c r="B34" s="9" t="s">
        <v>137</v>
      </c>
      <c r="C34" s="6"/>
      <c r="D34" s="6"/>
      <c r="E34" s="6"/>
      <c r="F34" s="6"/>
      <c r="G34" s="6"/>
      <c r="H34" s="6"/>
      <c r="I34" s="6"/>
      <c r="J34" s="7">
        <v>56363.06</v>
      </c>
      <c r="K34" s="7">
        <f>J34</f>
        <v>56363.06</v>
      </c>
    </row>
    <row r="35" spans="1:12" ht="14.25" customHeight="1">
      <c r="A35" s="8" t="s">
        <v>36</v>
      </c>
      <c r="B35" s="9" t="s">
        <v>37</v>
      </c>
      <c r="C35" s="7">
        <v>325000</v>
      </c>
      <c r="D35" s="7"/>
      <c r="E35" s="7">
        <v>325000</v>
      </c>
      <c r="F35" s="29"/>
      <c r="G35" s="7">
        <v>325000</v>
      </c>
      <c r="H35" s="7"/>
      <c r="I35" s="7">
        <v>325000</v>
      </c>
      <c r="J35" s="29"/>
      <c r="K35" s="7">
        <v>325000</v>
      </c>
    </row>
    <row r="36" spans="1:12" s="11" customFormat="1" ht="25.5">
      <c r="A36" s="10" t="s">
        <v>38</v>
      </c>
      <c r="B36" s="5" t="s">
        <v>39</v>
      </c>
      <c r="C36" s="6">
        <f>SUM(C37:C38)</f>
        <v>2102000</v>
      </c>
      <c r="D36" s="6"/>
      <c r="E36" s="6">
        <f>SUM(E37:E38)</f>
        <v>2404500</v>
      </c>
      <c r="F36" s="28"/>
      <c r="G36" s="6">
        <f>SUM(G37:G38)</f>
        <v>2404500</v>
      </c>
      <c r="H36" s="6"/>
      <c r="I36" s="6">
        <f>SUM(I37:I38)</f>
        <v>2404500</v>
      </c>
      <c r="J36" s="28"/>
      <c r="K36" s="6">
        <f>SUM(K37:K38)</f>
        <v>2404500</v>
      </c>
    </row>
    <row r="37" spans="1:12" ht="63.75">
      <c r="A37" s="8" t="s">
        <v>40</v>
      </c>
      <c r="B37" s="9" t="s">
        <v>41</v>
      </c>
      <c r="C37" s="7">
        <v>1602000</v>
      </c>
      <c r="D37" s="7">
        <v>302500</v>
      </c>
      <c r="E37" s="7">
        <f>SUM(C37:D37)</f>
        <v>1904500</v>
      </c>
      <c r="F37" s="29"/>
      <c r="G37" s="7">
        <v>1904500</v>
      </c>
      <c r="H37" s="7"/>
      <c r="I37" s="7">
        <v>1904500</v>
      </c>
      <c r="J37" s="29"/>
      <c r="K37" s="7">
        <v>1904500</v>
      </c>
    </row>
    <row r="38" spans="1:12" ht="51">
      <c r="A38" s="8" t="s">
        <v>42</v>
      </c>
      <c r="B38" s="9" t="s">
        <v>43</v>
      </c>
      <c r="C38" s="7">
        <v>500000</v>
      </c>
      <c r="D38" s="7"/>
      <c r="E38" s="7">
        <v>500000</v>
      </c>
      <c r="F38" s="29"/>
      <c r="G38" s="7">
        <v>500000</v>
      </c>
      <c r="H38" s="7"/>
      <c r="I38" s="7">
        <v>500000</v>
      </c>
      <c r="J38" s="29"/>
      <c r="K38" s="7">
        <v>500000</v>
      </c>
    </row>
    <row r="39" spans="1:12" s="11" customFormat="1">
      <c r="A39" s="10" t="s">
        <v>44</v>
      </c>
      <c r="B39" s="5" t="s">
        <v>45</v>
      </c>
      <c r="C39" s="6">
        <v>2508000</v>
      </c>
      <c r="D39" s="6"/>
      <c r="E39" s="6">
        <v>2508000</v>
      </c>
      <c r="F39" s="28"/>
      <c r="G39" s="6">
        <v>2508000</v>
      </c>
      <c r="H39" s="6"/>
      <c r="I39" s="6">
        <v>2508000</v>
      </c>
      <c r="J39" s="28"/>
      <c r="K39" s="6">
        <v>2508000</v>
      </c>
    </row>
    <row r="40" spans="1:12" s="11" customFormat="1">
      <c r="A40" s="10" t="s">
        <v>46</v>
      </c>
      <c r="B40" s="5" t="s">
        <v>47</v>
      </c>
      <c r="C40" s="6">
        <f>C41</f>
        <v>999113912</v>
      </c>
      <c r="D40" s="6">
        <f t="shared" ref="D40:K40" si="9">D41+D88+D89+D90</f>
        <v>-665735.55999999982</v>
      </c>
      <c r="E40" s="6">
        <f t="shared" si="9"/>
        <v>998448176.44000006</v>
      </c>
      <c r="F40" s="28">
        <f t="shared" si="9"/>
        <v>12412983.549999999</v>
      </c>
      <c r="G40" s="6">
        <f t="shared" si="9"/>
        <v>1014755842.2099999</v>
      </c>
      <c r="H40" s="6">
        <f t="shared" si="9"/>
        <v>0</v>
      </c>
      <c r="I40" s="6">
        <f t="shared" si="9"/>
        <v>998519882.44000006</v>
      </c>
      <c r="J40" s="28">
        <f t="shared" si="9"/>
        <v>53107169.32</v>
      </c>
      <c r="K40" s="6">
        <f t="shared" si="9"/>
        <v>1067863011.53</v>
      </c>
      <c r="L40" s="38"/>
    </row>
    <row r="41" spans="1:12" ht="25.5">
      <c r="A41" s="8" t="s">
        <v>70</v>
      </c>
      <c r="B41" s="9" t="s">
        <v>48</v>
      </c>
      <c r="C41" s="7">
        <f>C42+C44+C68+C83</f>
        <v>999113912</v>
      </c>
      <c r="D41" s="7">
        <f>D42+D44+D68+D83</f>
        <v>614594</v>
      </c>
      <c r="E41" s="7">
        <f>E42+E44+E68+E83</f>
        <v>999728506</v>
      </c>
      <c r="F41" s="29">
        <f>F42+F44+F68+F83</f>
        <v>15101057.039999999</v>
      </c>
      <c r="G41" s="7">
        <f>G42+G44+G68+G83</f>
        <v>1014829563.04</v>
      </c>
      <c r="H41" s="7">
        <f t="shared" ref="H41:K41" si="10">H42+H44+H68+H83</f>
        <v>0</v>
      </c>
      <c r="I41" s="7">
        <f t="shared" si="10"/>
        <v>999800212</v>
      </c>
      <c r="J41" s="7">
        <f t="shared" si="10"/>
        <v>47788168.219999999</v>
      </c>
      <c r="K41" s="7">
        <f t="shared" si="10"/>
        <v>1062617731.26</v>
      </c>
      <c r="L41" s="39"/>
    </row>
    <row r="42" spans="1:12" s="11" customFormat="1" ht="25.5">
      <c r="A42" s="10" t="s">
        <v>49</v>
      </c>
      <c r="B42" s="5" t="s">
        <v>82</v>
      </c>
      <c r="C42" s="6">
        <f>C43</f>
        <v>50669100</v>
      </c>
      <c r="D42" s="6">
        <f t="shared" ref="D42:K42" si="11">D43</f>
        <v>0</v>
      </c>
      <c r="E42" s="6">
        <f t="shared" si="11"/>
        <v>50669100</v>
      </c>
      <c r="F42" s="28">
        <f t="shared" si="11"/>
        <v>0</v>
      </c>
      <c r="G42" s="6">
        <f t="shared" si="11"/>
        <v>50669100</v>
      </c>
      <c r="H42" s="6">
        <f t="shared" si="11"/>
        <v>0</v>
      </c>
      <c r="I42" s="6">
        <f t="shared" si="11"/>
        <v>50669100</v>
      </c>
      <c r="J42" s="28">
        <f t="shared" si="11"/>
        <v>0</v>
      </c>
      <c r="K42" s="6">
        <f t="shared" si="11"/>
        <v>50669100</v>
      </c>
    </row>
    <row r="43" spans="1:12" ht="25.5">
      <c r="A43" s="8" t="s">
        <v>65</v>
      </c>
      <c r="B43" s="9" t="s">
        <v>83</v>
      </c>
      <c r="C43" s="7">
        <v>50669100</v>
      </c>
      <c r="D43" s="7"/>
      <c r="E43" s="7">
        <f>SUM(C43:D43)</f>
        <v>50669100</v>
      </c>
      <c r="F43" s="29"/>
      <c r="G43" s="7">
        <f>SUM(E43:F43)</f>
        <v>50669100</v>
      </c>
      <c r="H43" s="7"/>
      <c r="I43" s="7">
        <f>SUM(G43:H43)</f>
        <v>50669100</v>
      </c>
      <c r="J43" s="29"/>
      <c r="K43" s="7">
        <f>SUM(I43:J43)</f>
        <v>50669100</v>
      </c>
    </row>
    <row r="44" spans="1:12" s="11" customFormat="1" ht="25.5">
      <c r="A44" s="10" t="s">
        <v>50</v>
      </c>
      <c r="B44" s="5" t="s">
        <v>84</v>
      </c>
      <c r="C44" s="6">
        <f>SUM(C45:C65)</f>
        <v>303626600</v>
      </c>
      <c r="D44" s="6">
        <f t="shared" ref="D44:F44" si="12">SUM(D45:D65)</f>
        <v>542900</v>
      </c>
      <c r="E44" s="6">
        <f t="shared" si="12"/>
        <v>304169500</v>
      </c>
      <c r="F44" s="28">
        <f t="shared" si="12"/>
        <v>15071057.039999999</v>
      </c>
      <c r="G44" s="6">
        <f>SUM(G45:G67)</f>
        <v>319240557.04000002</v>
      </c>
      <c r="H44" s="6">
        <f t="shared" ref="H44:K44" si="13">SUM(H45:H67)</f>
        <v>0</v>
      </c>
      <c r="I44" s="6">
        <f t="shared" si="13"/>
        <v>304169500</v>
      </c>
      <c r="J44" s="6">
        <f t="shared" si="13"/>
        <v>46767675.100000001</v>
      </c>
      <c r="K44" s="6">
        <f t="shared" si="13"/>
        <v>366008232.13999999</v>
      </c>
      <c r="L44" s="38"/>
    </row>
    <row r="45" spans="1:12" ht="76.5">
      <c r="A45" s="8" t="s">
        <v>54</v>
      </c>
      <c r="B45" s="9" t="s">
        <v>106</v>
      </c>
      <c r="C45" s="7">
        <v>1988400</v>
      </c>
      <c r="D45" s="7"/>
      <c r="E45" s="7">
        <f t="shared" ref="E45:E65" si="14">SUM(C45:D45)</f>
        <v>1988400</v>
      </c>
      <c r="F45" s="29"/>
      <c r="G45" s="7">
        <f t="shared" ref="G45:G65" si="15">SUM(E45:F45)</f>
        <v>1988400</v>
      </c>
      <c r="H45" s="7"/>
      <c r="I45" s="7">
        <f t="shared" ref="I45" si="16">SUM(G45:H45)</f>
        <v>1988400</v>
      </c>
      <c r="J45" s="29"/>
      <c r="K45" s="7">
        <f t="shared" ref="K45:K61" si="17">SUM(I45:J45)</f>
        <v>1988400</v>
      </c>
    </row>
    <row r="46" spans="1:12" ht="37.5" customHeight="1">
      <c r="A46" s="8" t="s">
        <v>124</v>
      </c>
      <c r="B46" s="9" t="s">
        <v>125</v>
      </c>
      <c r="C46" s="7"/>
      <c r="D46" s="7"/>
      <c r="E46" s="7"/>
      <c r="F46" s="7"/>
      <c r="G46" s="7"/>
      <c r="H46" s="7"/>
      <c r="I46" s="7"/>
      <c r="J46" s="7">
        <v>1721000</v>
      </c>
      <c r="K46" s="7">
        <f>J46</f>
        <v>1721000</v>
      </c>
    </row>
    <row r="47" spans="1:12" ht="51">
      <c r="A47" s="8" t="s">
        <v>113</v>
      </c>
      <c r="B47" s="9" t="s">
        <v>114</v>
      </c>
      <c r="C47" s="7"/>
      <c r="D47" s="7"/>
      <c r="E47" s="7"/>
      <c r="F47" s="29">
        <v>627327.5</v>
      </c>
      <c r="G47" s="7">
        <f t="shared" si="15"/>
        <v>627327.5</v>
      </c>
      <c r="H47" s="7"/>
      <c r="I47" s="7"/>
      <c r="J47" s="29"/>
      <c r="K47" s="7">
        <f>G47</f>
        <v>627327.5</v>
      </c>
    </row>
    <row r="48" spans="1:12" ht="37.5" customHeight="1">
      <c r="A48" s="8" t="s">
        <v>115</v>
      </c>
      <c r="B48" s="9" t="s">
        <v>116</v>
      </c>
      <c r="C48" s="7"/>
      <c r="D48" s="7"/>
      <c r="E48" s="7"/>
      <c r="F48" s="7">
        <v>35437.75</v>
      </c>
      <c r="G48" s="7">
        <f t="shared" si="15"/>
        <v>35437.75</v>
      </c>
      <c r="H48" s="7"/>
      <c r="I48" s="7"/>
      <c r="J48" s="7"/>
      <c r="K48" s="7">
        <f>G48</f>
        <v>35437.75</v>
      </c>
    </row>
    <row r="49" spans="1:11" ht="38.25">
      <c r="A49" s="8" t="s">
        <v>123</v>
      </c>
      <c r="B49" s="9" t="s">
        <v>116</v>
      </c>
      <c r="C49" s="7"/>
      <c r="D49" s="7"/>
      <c r="E49" s="7"/>
      <c r="F49" s="7">
        <v>3025698.79</v>
      </c>
      <c r="G49" s="7">
        <f t="shared" si="15"/>
        <v>3025698.79</v>
      </c>
      <c r="H49" s="7"/>
      <c r="I49" s="7"/>
      <c r="J49" s="7"/>
      <c r="K49" s="7">
        <f>G49</f>
        <v>3025698.79</v>
      </c>
    </row>
    <row r="50" spans="1:11" ht="30" customHeight="1">
      <c r="A50" s="8" t="s">
        <v>126</v>
      </c>
      <c r="B50" s="9" t="s">
        <v>127</v>
      </c>
      <c r="C50" s="7"/>
      <c r="D50" s="7"/>
      <c r="E50" s="7"/>
      <c r="F50" s="7"/>
      <c r="G50" s="7"/>
      <c r="H50" s="7"/>
      <c r="I50" s="7"/>
      <c r="J50" s="7">
        <v>13724638.9</v>
      </c>
      <c r="K50" s="7">
        <f>J50</f>
        <v>13724638.9</v>
      </c>
    </row>
    <row r="51" spans="1:11" ht="38.25">
      <c r="A51" s="8" t="s">
        <v>117</v>
      </c>
      <c r="B51" s="9" t="s">
        <v>118</v>
      </c>
      <c r="C51" s="7"/>
      <c r="D51" s="7"/>
      <c r="E51" s="7"/>
      <c r="F51" s="7">
        <v>8669593</v>
      </c>
      <c r="G51" s="7">
        <f t="shared" si="15"/>
        <v>8669593</v>
      </c>
      <c r="H51" s="7"/>
      <c r="I51" s="7"/>
      <c r="J51" s="7"/>
      <c r="K51" s="7">
        <f>G51</f>
        <v>8669593</v>
      </c>
    </row>
    <row r="52" spans="1:11" ht="31.5" customHeight="1">
      <c r="A52" s="8" t="s">
        <v>129</v>
      </c>
      <c r="B52" s="9" t="s">
        <v>128</v>
      </c>
      <c r="C52" s="7"/>
      <c r="D52" s="7"/>
      <c r="E52" s="7"/>
      <c r="F52" s="7"/>
      <c r="G52" s="7"/>
      <c r="H52" s="7"/>
      <c r="I52" s="7"/>
      <c r="J52" s="7">
        <v>5836584.2400000002</v>
      </c>
      <c r="K52" s="7">
        <f>J52</f>
        <v>5836584.2400000002</v>
      </c>
    </row>
    <row r="53" spans="1:11" ht="31.5" customHeight="1">
      <c r="A53" s="8" t="s">
        <v>130</v>
      </c>
      <c r="B53" s="9" t="s">
        <v>107</v>
      </c>
      <c r="C53" s="7"/>
      <c r="D53" s="7"/>
      <c r="E53" s="7"/>
      <c r="F53" s="7"/>
      <c r="G53" s="7"/>
      <c r="H53" s="7"/>
      <c r="I53" s="7"/>
      <c r="J53" s="7">
        <v>3012973.46</v>
      </c>
      <c r="K53" s="7">
        <f>J53</f>
        <v>3012973.46</v>
      </c>
    </row>
    <row r="54" spans="1:11" ht="31.5" customHeight="1">
      <c r="A54" s="8" t="s">
        <v>131</v>
      </c>
      <c r="B54" s="9" t="s">
        <v>107</v>
      </c>
      <c r="C54" s="7"/>
      <c r="D54" s="7"/>
      <c r="E54" s="7"/>
      <c r="F54" s="7"/>
      <c r="G54" s="7"/>
      <c r="H54" s="7"/>
      <c r="I54" s="7"/>
      <c r="J54" s="7">
        <v>118507.5</v>
      </c>
      <c r="K54" s="7">
        <f>J54</f>
        <v>118507.5</v>
      </c>
    </row>
    <row r="55" spans="1:11" ht="25.5">
      <c r="A55" s="8" t="s">
        <v>99</v>
      </c>
      <c r="B55" s="9" t="s">
        <v>107</v>
      </c>
      <c r="C55" s="7"/>
      <c r="D55" s="7">
        <v>264000</v>
      </c>
      <c r="E55" s="7">
        <f t="shared" si="14"/>
        <v>264000</v>
      </c>
      <c r="F55" s="29"/>
      <c r="G55" s="7">
        <f t="shared" si="15"/>
        <v>264000</v>
      </c>
      <c r="H55" s="7"/>
      <c r="I55" s="7">
        <v>264000</v>
      </c>
      <c r="J55" s="29"/>
      <c r="K55" s="7">
        <f t="shared" si="17"/>
        <v>264000</v>
      </c>
    </row>
    <row r="56" spans="1:11" ht="38.25">
      <c r="A56" s="8" t="s">
        <v>119</v>
      </c>
      <c r="B56" s="9" t="s">
        <v>107</v>
      </c>
      <c r="C56" s="7"/>
      <c r="D56" s="7"/>
      <c r="E56" s="7"/>
      <c r="F56" s="7">
        <v>1080000</v>
      </c>
      <c r="G56" s="7">
        <f t="shared" si="15"/>
        <v>1080000</v>
      </c>
      <c r="H56" s="7"/>
      <c r="I56" s="7"/>
      <c r="J56" s="7">
        <v>1752400</v>
      </c>
      <c r="K56" s="7">
        <f>1080000+J56</f>
        <v>2832400</v>
      </c>
    </row>
    <row r="57" spans="1:11" ht="38.25">
      <c r="A57" s="8" t="s">
        <v>120</v>
      </c>
      <c r="B57" s="9" t="s">
        <v>107</v>
      </c>
      <c r="C57" s="7"/>
      <c r="D57" s="7"/>
      <c r="E57" s="7"/>
      <c r="F57" s="29">
        <v>438000</v>
      </c>
      <c r="G57" s="7">
        <f t="shared" si="15"/>
        <v>438000</v>
      </c>
      <c r="H57" s="7"/>
      <c r="I57" s="7"/>
      <c r="J57" s="29"/>
      <c r="K57" s="7">
        <f>G57</f>
        <v>438000</v>
      </c>
    </row>
    <row r="58" spans="1:11" ht="31.5" customHeight="1">
      <c r="A58" s="8" t="s">
        <v>121</v>
      </c>
      <c r="B58" s="9" t="s">
        <v>107</v>
      </c>
      <c r="C58" s="7"/>
      <c r="D58" s="7"/>
      <c r="E58" s="7"/>
      <c r="F58" s="29">
        <v>1195000</v>
      </c>
      <c r="G58" s="7">
        <f t="shared" si="15"/>
        <v>1195000</v>
      </c>
      <c r="H58" s="7"/>
      <c r="I58" s="7"/>
      <c r="J58" s="29"/>
      <c r="K58" s="7">
        <f>G58</f>
        <v>1195000</v>
      </c>
    </row>
    <row r="59" spans="1:11" ht="28.5" customHeight="1">
      <c r="A59" s="8" t="s">
        <v>132</v>
      </c>
      <c r="B59" s="9" t="s">
        <v>107</v>
      </c>
      <c r="C59" s="7"/>
      <c r="D59" s="7"/>
      <c r="E59" s="7"/>
      <c r="F59" s="7"/>
      <c r="G59" s="7"/>
      <c r="H59" s="7"/>
      <c r="I59" s="7"/>
      <c r="J59" s="7">
        <v>252800</v>
      </c>
      <c r="K59" s="7">
        <f>J59</f>
        <v>252800</v>
      </c>
    </row>
    <row r="60" spans="1:11" ht="31.5" customHeight="1">
      <c r="A60" s="8" t="s">
        <v>66</v>
      </c>
      <c r="B60" s="9" t="s">
        <v>107</v>
      </c>
      <c r="C60" s="7">
        <v>20800</v>
      </c>
      <c r="D60" s="7"/>
      <c r="E60" s="7">
        <f t="shared" si="14"/>
        <v>20800</v>
      </c>
      <c r="F60" s="29"/>
      <c r="G60" s="7">
        <f t="shared" si="15"/>
        <v>20800</v>
      </c>
      <c r="H60" s="7"/>
      <c r="I60" s="7">
        <f t="shared" ref="I60:I61" si="18">SUM(G60:H60)</f>
        <v>20800</v>
      </c>
      <c r="J60" s="29"/>
      <c r="K60" s="7">
        <f t="shared" si="17"/>
        <v>20800</v>
      </c>
    </row>
    <row r="61" spans="1:11" ht="31.5" customHeight="1">
      <c r="A61" s="8" t="s">
        <v>51</v>
      </c>
      <c r="B61" s="9" t="s">
        <v>107</v>
      </c>
      <c r="C61" s="7">
        <v>223400</v>
      </c>
      <c r="D61" s="7"/>
      <c r="E61" s="7">
        <f t="shared" si="14"/>
        <v>223400</v>
      </c>
      <c r="F61" s="29"/>
      <c r="G61" s="7">
        <f t="shared" si="15"/>
        <v>223400</v>
      </c>
      <c r="H61" s="7"/>
      <c r="I61" s="7">
        <f t="shared" si="18"/>
        <v>223400</v>
      </c>
      <c r="J61" s="29"/>
      <c r="K61" s="7">
        <f t="shared" si="17"/>
        <v>223400</v>
      </c>
    </row>
    <row r="62" spans="1:11" ht="41.25" customHeight="1">
      <c r="A62" s="8" t="s">
        <v>133</v>
      </c>
      <c r="B62" s="9" t="s">
        <v>107</v>
      </c>
      <c r="C62" s="7"/>
      <c r="D62" s="7"/>
      <c r="E62" s="7"/>
      <c r="F62" s="7"/>
      <c r="G62" s="7"/>
      <c r="H62" s="7"/>
      <c r="I62" s="7"/>
      <c r="J62" s="7">
        <v>1000000</v>
      </c>
      <c r="K62" s="7">
        <f>J62</f>
        <v>1000000</v>
      </c>
    </row>
    <row r="63" spans="1:11" ht="27.75" customHeight="1">
      <c r="A63" s="8" t="s">
        <v>134</v>
      </c>
      <c r="B63" s="9" t="s">
        <v>107</v>
      </c>
      <c r="C63" s="7"/>
      <c r="D63" s="7"/>
      <c r="E63" s="7"/>
      <c r="F63" s="7"/>
      <c r="G63" s="7"/>
      <c r="H63" s="7"/>
      <c r="I63" s="7"/>
      <c r="J63" s="7">
        <v>1400000</v>
      </c>
      <c r="K63" s="7">
        <f>J63</f>
        <v>1400000</v>
      </c>
    </row>
    <row r="64" spans="1:11" ht="25.5">
      <c r="A64" s="12" t="s">
        <v>52</v>
      </c>
      <c r="B64" s="9" t="s">
        <v>107</v>
      </c>
      <c r="C64" s="7">
        <v>1116900</v>
      </c>
      <c r="D64" s="7">
        <v>278900</v>
      </c>
      <c r="E64" s="7">
        <f t="shared" si="14"/>
        <v>1395800</v>
      </c>
      <c r="F64" s="29"/>
      <c r="G64" s="7">
        <v>1395800</v>
      </c>
      <c r="H64" s="7"/>
      <c r="I64" s="7">
        <v>1395800</v>
      </c>
      <c r="J64" s="29"/>
      <c r="K64" s="7">
        <v>1395800</v>
      </c>
    </row>
    <row r="65" spans="1:11">
      <c r="A65" s="8" t="s">
        <v>53</v>
      </c>
      <c r="B65" s="9" t="s">
        <v>107</v>
      </c>
      <c r="C65" s="7">
        <v>300277100</v>
      </c>
      <c r="D65" s="7"/>
      <c r="E65" s="7">
        <f t="shared" si="14"/>
        <v>300277100</v>
      </c>
      <c r="F65" s="29"/>
      <c r="G65" s="7">
        <f t="shared" si="15"/>
        <v>300277100</v>
      </c>
      <c r="H65" s="7"/>
      <c r="I65" s="7">
        <f t="shared" ref="I65" si="19">SUM(G65:H65)</f>
        <v>300277100</v>
      </c>
      <c r="J65" s="29"/>
      <c r="K65" s="7">
        <f t="shared" ref="K65" si="20">SUM(I65:J65)</f>
        <v>300277100</v>
      </c>
    </row>
    <row r="66" spans="1:11" ht="41.25" customHeight="1">
      <c r="A66" s="8" t="s">
        <v>135</v>
      </c>
      <c r="B66" s="9" t="s">
        <v>107</v>
      </c>
      <c r="C66" s="7"/>
      <c r="D66" s="7"/>
      <c r="E66" s="7"/>
      <c r="F66" s="7"/>
      <c r="G66" s="7"/>
      <c r="H66" s="7"/>
      <c r="I66" s="7"/>
      <c r="J66" s="7">
        <v>15820771</v>
      </c>
      <c r="K66" s="7">
        <f>J66</f>
        <v>15820771</v>
      </c>
    </row>
    <row r="67" spans="1:11" ht="27.75" customHeight="1">
      <c r="A67" s="8" t="s">
        <v>139</v>
      </c>
      <c r="B67" s="9" t="s">
        <v>107</v>
      </c>
      <c r="C67" s="7"/>
      <c r="D67" s="7"/>
      <c r="E67" s="7"/>
      <c r="F67" s="7"/>
      <c r="G67" s="7"/>
      <c r="H67" s="7"/>
      <c r="I67" s="7"/>
      <c r="J67" s="7">
        <v>2128000</v>
      </c>
      <c r="K67" s="7">
        <f>J67</f>
        <v>2128000</v>
      </c>
    </row>
    <row r="68" spans="1:11" s="11" customFormat="1" ht="25.5">
      <c r="A68" s="10" t="s">
        <v>55</v>
      </c>
      <c r="B68" s="5" t="s">
        <v>85</v>
      </c>
      <c r="C68" s="6">
        <f t="shared" ref="C68:I68" si="21">SUM(C69:C82)</f>
        <v>644652012</v>
      </c>
      <c r="D68" s="6">
        <f t="shared" si="21"/>
        <v>-12</v>
      </c>
      <c r="E68" s="6">
        <f t="shared" si="21"/>
        <v>644652000</v>
      </c>
      <c r="F68" s="28">
        <f t="shared" si="21"/>
        <v>0</v>
      </c>
      <c r="G68" s="6">
        <f t="shared" si="21"/>
        <v>644652000</v>
      </c>
      <c r="H68" s="6">
        <f t="shared" si="21"/>
        <v>0</v>
      </c>
      <c r="I68" s="6">
        <f t="shared" si="21"/>
        <v>644652000</v>
      </c>
      <c r="J68" s="28">
        <f t="shared" ref="J68:K68" si="22">SUM(J69:J82)</f>
        <v>0</v>
      </c>
      <c r="K68" s="6">
        <f t="shared" si="22"/>
        <v>644652000</v>
      </c>
    </row>
    <row r="69" spans="1:11" ht="38.25">
      <c r="A69" s="8" t="s">
        <v>69</v>
      </c>
      <c r="B69" s="9" t="s">
        <v>64</v>
      </c>
      <c r="C69" s="7">
        <v>5907800</v>
      </c>
      <c r="D69" s="7"/>
      <c r="E69" s="7">
        <f t="shared" ref="E69:E82" si="23">SUM(C69:D69)</f>
        <v>5907800</v>
      </c>
      <c r="F69" s="29"/>
      <c r="G69" s="7">
        <f t="shared" ref="G69:G81" si="24">SUM(E69:F69)</f>
        <v>5907800</v>
      </c>
      <c r="H69" s="7"/>
      <c r="I69" s="7">
        <f t="shared" ref="I69:I81" si="25">SUM(G69:H69)</f>
        <v>5907800</v>
      </c>
      <c r="J69" s="29"/>
      <c r="K69" s="7">
        <f t="shared" ref="K69:K81" si="26">SUM(I69:J69)</f>
        <v>5907800</v>
      </c>
    </row>
    <row r="70" spans="1:11" ht="28.5" customHeight="1">
      <c r="A70" s="8" t="s">
        <v>57</v>
      </c>
      <c r="B70" s="9" t="s">
        <v>86</v>
      </c>
      <c r="C70" s="7">
        <v>281500</v>
      </c>
      <c r="D70" s="7"/>
      <c r="E70" s="7">
        <f t="shared" si="23"/>
        <v>281500</v>
      </c>
      <c r="F70" s="29"/>
      <c r="G70" s="7">
        <f t="shared" si="24"/>
        <v>281500</v>
      </c>
      <c r="H70" s="7"/>
      <c r="I70" s="7">
        <f t="shared" si="25"/>
        <v>281500</v>
      </c>
      <c r="J70" s="29"/>
      <c r="K70" s="7">
        <f t="shared" si="26"/>
        <v>281500</v>
      </c>
    </row>
    <row r="71" spans="1:11" ht="25.5">
      <c r="A71" s="8" t="s">
        <v>58</v>
      </c>
      <c r="B71" s="9" t="s">
        <v>86</v>
      </c>
      <c r="C71" s="7">
        <v>1012500</v>
      </c>
      <c r="D71" s="7"/>
      <c r="E71" s="7">
        <f t="shared" si="23"/>
        <v>1012500</v>
      </c>
      <c r="F71" s="29"/>
      <c r="G71" s="7">
        <f t="shared" si="24"/>
        <v>1012500</v>
      </c>
      <c r="H71" s="7"/>
      <c r="I71" s="7">
        <f t="shared" si="25"/>
        <v>1012500</v>
      </c>
      <c r="J71" s="29"/>
      <c r="K71" s="7">
        <f t="shared" si="26"/>
        <v>1012500</v>
      </c>
    </row>
    <row r="72" spans="1:11" ht="51">
      <c r="A72" s="8" t="s">
        <v>59</v>
      </c>
      <c r="B72" s="9" t="s">
        <v>86</v>
      </c>
      <c r="C72" s="7">
        <v>10000</v>
      </c>
      <c r="D72" s="7"/>
      <c r="E72" s="7">
        <f t="shared" si="23"/>
        <v>10000</v>
      </c>
      <c r="F72" s="29"/>
      <c r="G72" s="7">
        <f t="shared" si="24"/>
        <v>10000</v>
      </c>
      <c r="H72" s="7"/>
      <c r="I72" s="7">
        <f t="shared" si="25"/>
        <v>10000</v>
      </c>
      <c r="J72" s="29"/>
      <c r="K72" s="7">
        <f t="shared" si="26"/>
        <v>10000</v>
      </c>
    </row>
    <row r="73" spans="1:11" ht="41.25" customHeight="1">
      <c r="A73" s="8" t="s">
        <v>60</v>
      </c>
      <c r="B73" s="9" t="s">
        <v>86</v>
      </c>
      <c r="C73" s="7">
        <v>25000</v>
      </c>
      <c r="D73" s="7"/>
      <c r="E73" s="7">
        <f t="shared" si="23"/>
        <v>25000</v>
      </c>
      <c r="F73" s="29"/>
      <c r="G73" s="7">
        <f t="shared" si="24"/>
        <v>25000</v>
      </c>
      <c r="H73" s="7"/>
      <c r="I73" s="7">
        <f t="shared" si="25"/>
        <v>25000</v>
      </c>
      <c r="J73" s="29"/>
      <c r="K73" s="7">
        <f t="shared" si="26"/>
        <v>25000</v>
      </c>
    </row>
    <row r="74" spans="1:11" ht="27.75" customHeight="1">
      <c r="A74" s="8" t="s">
        <v>73</v>
      </c>
      <c r="B74" s="9" t="s">
        <v>86</v>
      </c>
      <c r="C74" s="7">
        <v>5396200</v>
      </c>
      <c r="D74" s="7"/>
      <c r="E74" s="7">
        <f t="shared" si="23"/>
        <v>5396200</v>
      </c>
      <c r="F74" s="29"/>
      <c r="G74" s="7">
        <f t="shared" si="24"/>
        <v>5396200</v>
      </c>
      <c r="H74" s="7"/>
      <c r="I74" s="7">
        <f t="shared" si="25"/>
        <v>5396200</v>
      </c>
      <c r="J74" s="29"/>
      <c r="K74" s="7">
        <f t="shared" si="26"/>
        <v>5396200</v>
      </c>
    </row>
    <row r="75" spans="1:11" ht="38.25">
      <c r="A75" s="8" t="s">
        <v>67</v>
      </c>
      <c r="B75" s="9" t="s">
        <v>87</v>
      </c>
      <c r="C75" s="7">
        <v>7063900</v>
      </c>
      <c r="D75" s="7"/>
      <c r="E75" s="7">
        <f t="shared" si="23"/>
        <v>7063900</v>
      </c>
      <c r="F75" s="29"/>
      <c r="G75" s="7">
        <f t="shared" si="24"/>
        <v>7063900</v>
      </c>
      <c r="H75" s="7"/>
      <c r="I75" s="7">
        <f t="shared" si="25"/>
        <v>7063900</v>
      </c>
      <c r="J75" s="29"/>
      <c r="K75" s="7">
        <f t="shared" si="26"/>
        <v>7063900</v>
      </c>
    </row>
    <row r="76" spans="1:11" ht="17.25" customHeight="1">
      <c r="A76" s="8" t="s">
        <v>75</v>
      </c>
      <c r="B76" s="9" t="s">
        <v>89</v>
      </c>
      <c r="C76" s="7">
        <v>3987200</v>
      </c>
      <c r="D76" s="7"/>
      <c r="E76" s="7">
        <f t="shared" si="23"/>
        <v>3987200</v>
      </c>
      <c r="F76" s="29"/>
      <c r="G76" s="7">
        <f t="shared" si="24"/>
        <v>3987200</v>
      </c>
      <c r="H76" s="7"/>
      <c r="I76" s="7">
        <f t="shared" si="25"/>
        <v>3987200</v>
      </c>
      <c r="J76" s="29"/>
      <c r="K76" s="7">
        <f t="shared" si="26"/>
        <v>3987200</v>
      </c>
    </row>
    <row r="77" spans="1:11" ht="41.25" customHeight="1">
      <c r="A77" s="8" t="s">
        <v>56</v>
      </c>
      <c r="B77" s="9" t="s">
        <v>88</v>
      </c>
      <c r="C77" s="7">
        <v>2888900</v>
      </c>
      <c r="D77" s="7"/>
      <c r="E77" s="7">
        <f t="shared" si="23"/>
        <v>2888900</v>
      </c>
      <c r="F77" s="29"/>
      <c r="G77" s="7">
        <f t="shared" si="24"/>
        <v>2888900</v>
      </c>
      <c r="H77" s="7"/>
      <c r="I77" s="7">
        <f t="shared" si="25"/>
        <v>2888900</v>
      </c>
      <c r="J77" s="29"/>
      <c r="K77" s="7">
        <f t="shared" si="26"/>
        <v>2888900</v>
      </c>
    </row>
    <row r="78" spans="1:11" ht="63.75">
      <c r="A78" s="8" t="s">
        <v>71</v>
      </c>
      <c r="B78" s="9" t="s">
        <v>95</v>
      </c>
      <c r="C78" s="7">
        <v>9600</v>
      </c>
      <c r="D78" s="7"/>
      <c r="E78" s="7">
        <f t="shared" si="23"/>
        <v>9600</v>
      </c>
      <c r="F78" s="29"/>
      <c r="G78" s="7">
        <f t="shared" si="24"/>
        <v>9600</v>
      </c>
      <c r="H78" s="7"/>
      <c r="I78" s="7">
        <f t="shared" si="25"/>
        <v>9600</v>
      </c>
      <c r="J78" s="29"/>
      <c r="K78" s="7">
        <f t="shared" si="26"/>
        <v>9600</v>
      </c>
    </row>
    <row r="79" spans="1:11" ht="38.25">
      <c r="A79" s="8" t="s">
        <v>76</v>
      </c>
      <c r="B79" s="9" t="s">
        <v>96</v>
      </c>
      <c r="C79" s="7">
        <v>4785400</v>
      </c>
      <c r="D79" s="7"/>
      <c r="E79" s="7">
        <f t="shared" si="23"/>
        <v>4785400</v>
      </c>
      <c r="F79" s="29"/>
      <c r="G79" s="7">
        <f t="shared" si="24"/>
        <v>4785400</v>
      </c>
      <c r="H79" s="7"/>
      <c r="I79" s="7">
        <f t="shared" si="25"/>
        <v>4785400</v>
      </c>
      <c r="J79" s="29"/>
      <c r="K79" s="7">
        <f t="shared" si="26"/>
        <v>4785400</v>
      </c>
    </row>
    <row r="80" spans="1:11" ht="63.75">
      <c r="A80" s="8" t="s">
        <v>74</v>
      </c>
      <c r="B80" s="9" t="s">
        <v>90</v>
      </c>
      <c r="C80" s="7">
        <v>47332200</v>
      </c>
      <c r="D80" s="7"/>
      <c r="E80" s="7">
        <f t="shared" si="23"/>
        <v>47332200</v>
      </c>
      <c r="F80" s="29"/>
      <c r="G80" s="7">
        <f t="shared" si="24"/>
        <v>47332200</v>
      </c>
      <c r="H80" s="7"/>
      <c r="I80" s="7">
        <f t="shared" si="25"/>
        <v>47332200</v>
      </c>
      <c r="J80" s="29"/>
      <c r="K80" s="7">
        <f t="shared" si="26"/>
        <v>47332200</v>
      </c>
    </row>
    <row r="81" spans="1:17" ht="63.75">
      <c r="A81" s="8" t="s">
        <v>61</v>
      </c>
      <c r="B81" s="9" t="s">
        <v>90</v>
      </c>
      <c r="C81" s="7">
        <v>9079300</v>
      </c>
      <c r="D81" s="7"/>
      <c r="E81" s="7">
        <f t="shared" si="23"/>
        <v>9079300</v>
      </c>
      <c r="F81" s="29"/>
      <c r="G81" s="7">
        <f t="shared" si="24"/>
        <v>9079300</v>
      </c>
      <c r="H81" s="7"/>
      <c r="I81" s="7">
        <f t="shared" si="25"/>
        <v>9079300</v>
      </c>
      <c r="J81" s="29"/>
      <c r="K81" s="7">
        <f t="shared" si="26"/>
        <v>9079300</v>
      </c>
    </row>
    <row r="82" spans="1:17">
      <c r="A82" s="8" t="s">
        <v>68</v>
      </c>
      <c r="B82" s="9" t="s">
        <v>90</v>
      </c>
      <c r="C82" s="7">
        <v>556872512</v>
      </c>
      <c r="D82" s="7">
        <v>-12</v>
      </c>
      <c r="E82" s="7">
        <f t="shared" si="23"/>
        <v>556872500</v>
      </c>
      <c r="F82" s="29"/>
      <c r="G82" s="7">
        <v>556872500</v>
      </c>
      <c r="H82" s="7"/>
      <c r="I82" s="7">
        <v>556872500</v>
      </c>
      <c r="J82" s="29"/>
      <c r="K82" s="7">
        <v>556872500</v>
      </c>
    </row>
    <row r="83" spans="1:17" s="11" customFormat="1" ht="25.5">
      <c r="A83" s="10" t="s">
        <v>62</v>
      </c>
      <c r="B83" s="5" t="s">
        <v>91</v>
      </c>
      <c r="C83" s="6">
        <f>SUM(C84:C86)</f>
        <v>166200</v>
      </c>
      <c r="D83" s="6">
        <f t="shared" ref="D83:F83" si="27">SUM(D84:D86)</f>
        <v>71706</v>
      </c>
      <c r="E83" s="6">
        <f t="shared" si="27"/>
        <v>237906</v>
      </c>
      <c r="F83" s="28">
        <f t="shared" si="27"/>
        <v>30000</v>
      </c>
      <c r="G83" s="6">
        <f>SUM(G84:G87)</f>
        <v>267906</v>
      </c>
      <c r="H83" s="6">
        <f>SUM(H84:H87)</f>
        <v>0</v>
      </c>
      <c r="I83" s="6">
        <f>SUM(I84:I87)</f>
        <v>309612</v>
      </c>
      <c r="J83" s="6">
        <f>SUM(J84:J87)</f>
        <v>1020493.12</v>
      </c>
      <c r="K83" s="6">
        <f>SUM(K84:K87)</f>
        <v>1288399.1200000001</v>
      </c>
      <c r="L83" s="38"/>
    </row>
    <row r="84" spans="1:17" s="11" customFormat="1" ht="25.5">
      <c r="A84" s="8" t="s">
        <v>108</v>
      </c>
      <c r="B84" s="9" t="s">
        <v>109</v>
      </c>
      <c r="C84" s="6"/>
      <c r="D84" s="7">
        <f>68793+2913</f>
        <v>71706</v>
      </c>
      <c r="E84" s="7">
        <f>SUM(C84:D84)</f>
        <v>71706</v>
      </c>
      <c r="F84" s="29"/>
      <c r="G84" s="7">
        <f t="shared" ref="G84:G85" si="28">SUM(E84:F84)</f>
        <v>71706</v>
      </c>
      <c r="H84" s="7"/>
      <c r="I84" s="7">
        <v>71706</v>
      </c>
      <c r="J84" s="29"/>
      <c r="K84" s="7">
        <f t="shared" ref="K84" si="29">SUM(I84:J84)</f>
        <v>71706</v>
      </c>
    </row>
    <row r="85" spans="1:17" s="11" customFormat="1" ht="25.5">
      <c r="A85" s="8" t="s">
        <v>122</v>
      </c>
      <c r="B85" s="9" t="s">
        <v>109</v>
      </c>
      <c r="C85" s="6"/>
      <c r="D85" s="7"/>
      <c r="E85" s="7">
        <f>SUM(C85:D85)</f>
        <v>0</v>
      </c>
      <c r="F85" s="29">
        <v>30000</v>
      </c>
      <c r="G85" s="7">
        <f t="shared" si="28"/>
        <v>30000</v>
      </c>
      <c r="H85" s="7"/>
      <c r="I85" s="7">
        <v>71706</v>
      </c>
      <c r="J85" s="7">
        <v>5000</v>
      </c>
      <c r="K85" s="7">
        <f>G85+J85</f>
        <v>35000</v>
      </c>
    </row>
    <row r="86" spans="1:17" ht="63.75">
      <c r="A86" s="8" t="s">
        <v>72</v>
      </c>
      <c r="B86" s="9" t="s">
        <v>92</v>
      </c>
      <c r="C86" s="7">
        <v>166200</v>
      </c>
      <c r="D86" s="7"/>
      <c r="E86" s="7">
        <f>SUM(C86:D86)</f>
        <v>166200</v>
      </c>
      <c r="F86" s="29"/>
      <c r="G86" s="7">
        <f>SUM(E86:F86)</f>
        <v>166200</v>
      </c>
      <c r="H86" s="7"/>
      <c r="I86" s="7">
        <f>SUM(G86:H86)</f>
        <v>166200</v>
      </c>
      <c r="J86" s="29"/>
      <c r="K86" s="7">
        <f>SUM(I86:J86)</f>
        <v>166200</v>
      </c>
    </row>
    <row r="87" spans="1:17" ht="27.75" customHeight="1">
      <c r="A87" s="40" t="s">
        <v>138</v>
      </c>
      <c r="B87" s="9" t="s">
        <v>92</v>
      </c>
      <c r="C87" s="7"/>
      <c r="D87" s="7"/>
      <c r="E87" s="7"/>
      <c r="F87" s="7"/>
      <c r="G87" s="7"/>
      <c r="H87" s="7"/>
      <c r="I87" s="7"/>
      <c r="J87" s="7">
        <v>1015493.12</v>
      </c>
      <c r="K87" s="7">
        <f>J87</f>
        <v>1015493.12</v>
      </c>
    </row>
    <row r="88" spans="1:17" ht="25.5">
      <c r="A88" s="10" t="s">
        <v>104</v>
      </c>
      <c r="B88" s="5" t="s">
        <v>105</v>
      </c>
      <c r="C88" s="7"/>
      <c r="D88" s="7"/>
      <c r="E88" s="6">
        <f t="shared" ref="E88:E90" si="30">SUM(C88:D88)</f>
        <v>0</v>
      </c>
      <c r="F88" s="29"/>
      <c r="G88" s="6">
        <f t="shared" ref="G88:G89" si="31">SUM(E88:F88)</f>
        <v>0</v>
      </c>
      <c r="H88" s="7"/>
      <c r="I88" s="6">
        <f t="shared" ref="I88" si="32">SUM(G88:H88)</f>
        <v>0</v>
      </c>
      <c r="J88" s="7">
        <v>5319001.0999999996</v>
      </c>
      <c r="K88" s="6">
        <f t="shared" ref="K88" si="33">SUM(I88:J88)</f>
        <v>5319001.0999999996</v>
      </c>
    </row>
    <row r="89" spans="1:17" s="11" customFormat="1" ht="51">
      <c r="A89" s="10" t="s">
        <v>100</v>
      </c>
      <c r="B89" s="5" t="s">
        <v>101</v>
      </c>
      <c r="C89" s="6"/>
      <c r="D89" s="6">
        <v>747348.87</v>
      </c>
      <c r="E89" s="6">
        <f t="shared" si="30"/>
        <v>747348.87</v>
      </c>
      <c r="F89" s="28">
        <f>-747348.87+6616.49</f>
        <v>-740732.38</v>
      </c>
      <c r="G89" s="6">
        <f t="shared" si="31"/>
        <v>6616.4899999999907</v>
      </c>
      <c r="H89" s="6"/>
      <c r="I89" s="6">
        <v>747348.87</v>
      </c>
      <c r="J89" s="28"/>
      <c r="K89" s="6">
        <f>G89</f>
        <v>6616.4899999999907</v>
      </c>
    </row>
    <row r="90" spans="1:17" s="11" customFormat="1" ht="38.25">
      <c r="A90" s="10" t="s">
        <v>102</v>
      </c>
      <c r="B90" s="5" t="s">
        <v>103</v>
      </c>
      <c r="C90" s="6"/>
      <c r="D90" s="6">
        <v>-2027678.43</v>
      </c>
      <c r="E90" s="6">
        <f t="shared" si="30"/>
        <v>-2027678.43</v>
      </c>
      <c r="F90" s="28">
        <f>E90+80337.32</f>
        <v>-1947341.1099999999</v>
      </c>
      <c r="G90" s="6">
        <f>E90-F90</f>
        <v>-80337.320000000065</v>
      </c>
      <c r="H90" s="6"/>
      <c r="I90" s="6">
        <v>-2027678.43</v>
      </c>
      <c r="J90" s="28"/>
      <c r="K90" s="6">
        <f>G90</f>
        <v>-80337.320000000065</v>
      </c>
    </row>
    <row r="91" spans="1:17">
      <c r="A91" s="20"/>
      <c r="B91" s="21"/>
      <c r="C91" s="22"/>
      <c r="D91" s="22"/>
      <c r="E91" s="22"/>
      <c r="F91" s="30"/>
      <c r="G91" s="22"/>
      <c r="H91" s="22"/>
      <c r="I91" s="22"/>
      <c r="J91" s="30"/>
      <c r="K91" s="22"/>
    </row>
    <row r="92" spans="1:17" s="11" customFormat="1">
      <c r="A92" s="13" t="s">
        <v>63</v>
      </c>
      <c r="B92" s="14"/>
      <c r="C92" s="15">
        <f t="shared" ref="C92:K92" si="34">C40+C16</f>
        <v>1200490191</v>
      </c>
      <c r="D92" s="15">
        <f t="shared" si="34"/>
        <v>-665735.55999999982</v>
      </c>
      <c r="E92" s="15">
        <f t="shared" si="34"/>
        <v>1200126955.4400001</v>
      </c>
      <c r="F92" s="31">
        <f t="shared" si="34"/>
        <v>12412983.549999999</v>
      </c>
      <c r="G92" s="15">
        <f t="shared" si="34"/>
        <v>1216434621.21</v>
      </c>
      <c r="H92" s="15">
        <f t="shared" si="34"/>
        <v>0</v>
      </c>
      <c r="I92" s="15">
        <f t="shared" si="34"/>
        <v>1200198661.4400001</v>
      </c>
      <c r="J92" s="31">
        <f t="shared" si="34"/>
        <v>69109532.379999995</v>
      </c>
      <c r="K92" s="15">
        <f t="shared" si="34"/>
        <v>1285544153.5899999</v>
      </c>
      <c r="L92" s="38"/>
    </row>
    <row r="93" spans="1:17">
      <c r="C93" s="1"/>
      <c r="D93" s="1"/>
      <c r="E93" s="1"/>
      <c r="F93" s="32"/>
      <c r="G93" s="35"/>
      <c r="H93" s="1"/>
      <c r="I93" s="1"/>
      <c r="J93" s="32"/>
      <c r="K93" s="35"/>
    </row>
    <row r="94" spans="1:17">
      <c r="F94" s="17"/>
      <c r="J94" s="17"/>
      <c r="L94" s="17"/>
      <c r="M94" s="17"/>
      <c r="N94" s="17"/>
      <c r="O94" s="17"/>
      <c r="P94" s="17"/>
      <c r="Q94" s="17"/>
    </row>
    <row r="95" spans="1:17">
      <c r="F95" s="17"/>
      <c r="J95" s="17"/>
      <c r="L95" s="17"/>
      <c r="M95" s="17"/>
      <c r="N95" s="17"/>
      <c r="O95" s="17"/>
      <c r="P95" s="17"/>
      <c r="Q95" s="17"/>
    </row>
    <row r="96" spans="1:17">
      <c r="F96" s="17"/>
      <c r="J96" s="17"/>
      <c r="L96" s="17"/>
      <c r="M96" s="17"/>
      <c r="N96" s="17"/>
      <c r="O96" s="17"/>
      <c r="P96" s="17"/>
      <c r="Q96" s="17"/>
    </row>
  </sheetData>
  <mergeCells count="21">
    <mergeCell ref="J13:J14"/>
    <mergeCell ref="K13:K14"/>
    <mergeCell ref="G13:G14"/>
    <mergeCell ref="H13:H14"/>
    <mergeCell ref="I13:I14"/>
    <mergeCell ref="A12:G12"/>
    <mergeCell ref="A9:G9"/>
    <mergeCell ref="A10:G10"/>
    <mergeCell ref="A11:G11"/>
    <mergeCell ref="A13:A14"/>
    <mergeCell ref="B13:B14"/>
    <mergeCell ref="C13:C14"/>
    <mergeCell ref="D13:D14"/>
    <mergeCell ref="E13:E14"/>
    <mergeCell ref="F13:F14"/>
    <mergeCell ref="A7:G7"/>
    <mergeCell ref="A1:G1"/>
    <mergeCell ref="A2:G2"/>
    <mergeCell ref="A3:G3"/>
    <mergeCell ref="A5:G5"/>
    <mergeCell ref="A6:G6"/>
  </mergeCells>
  <pageMargins left="0.17" right="0.31496062992125984" top="0.16" bottom="0.22" header="0.19685039370078741" footer="0.19685039370078741"/>
  <pageSetup paperSize="9" scale="79" firstPageNumber="44" fitToHeight="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</vt:lpstr>
      <vt:lpstr>ПЗ</vt:lpstr>
      <vt:lpstr>ПЗ!Заголовки_для_печати</vt:lpstr>
      <vt:lpstr>Приложение!Заголовки_для_печати</vt:lpstr>
      <vt:lpstr>ПЗ!Область_печати</vt:lpstr>
      <vt:lpstr>Приложение!Область_печати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2019-06-28T11:51:05Z</cp:lastPrinted>
  <dcterms:created xsi:type="dcterms:W3CDTF">2015-11-20T04:47:03Z</dcterms:created>
  <dcterms:modified xsi:type="dcterms:W3CDTF">2019-06-28T11:51:09Z</dcterms:modified>
</cp:coreProperties>
</file>