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Прил.№2" sheetId="10" r:id="rId3"/>
    <sheet name="ПЗ" sheetId="12" r:id="rId4"/>
    <sheet name="СД_12.05" sheetId="16" r:id="rId5"/>
  </sheets>
  <definedNames>
    <definedName name="OLE_LINK1" localSheetId="0">'для руководства'!#REF!</definedName>
    <definedName name="OLE_LINK1" localSheetId="1">'доходы по федер бюдж'!#REF!</definedName>
    <definedName name="OLE_LINK1" localSheetId="3">ПЗ!#REF!</definedName>
    <definedName name="OLE_LINK1" localSheetId="2">Прил.№2!#REF!</definedName>
    <definedName name="OLE_LINK1" localSheetId="4">СД_12.05!#REF!</definedName>
    <definedName name="_xlnm.Print_Titles" localSheetId="0">'для руководства'!$10:$12</definedName>
    <definedName name="_xlnm.Print_Titles" localSheetId="1">'доходы по федер бюдж'!$10:$12</definedName>
    <definedName name="_xlnm.Print_Titles" localSheetId="3">ПЗ!$3:$4</definedName>
    <definedName name="_xlnm.Print_Titles" localSheetId="2">Прил.№2!$12:$13</definedName>
    <definedName name="_xlnm.Print_Titles" localSheetId="4">СД_12.05!$13:$14</definedName>
    <definedName name="_xlnm.Print_Area" localSheetId="0">'для руководства'!$A$1:$K$193</definedName>
    <definedName name="_xlnm.Print_Area" localSheetId="1">'доходы по федер бюдж'!$A$1:$K$193</definedName>
    <definedName name="_xlnm.Print_Area" localSheetId="3">ПЗ!$A$1:$AA$116</definedName>
    <definedName name="_xlnm.Print_Area" localSheetId="2">Прил.№2!$A$1:$AA$125</definedName>
    <definedName name="_xlnm.Print_Area" localSheetId="4">СД_12.05!$A$1:$E$126</definedName>
  </definedNames>
  <calcPr calcId="124519"/>
</workbook>
</file>

<file path=xl/calcChain.xml><?xml version="1.0" encoding="utf-8"?>
<calcChain xmlns="http://schemas.openxmlformats.org/spreadsheetml/2006/main">
  <c r="R102" i="12"/>
  <c r="AD119"/>
  <c r="H51" i="16"/>
  <c r="G51"/>
  <c r="F51"/>
  <c r="F62"/>
  <c r="H53"/>
  <c r="G53"/>
  <c r="F53"/>
  <c r="C56"/>
  <c r="D56"/>
  <c r="G62" s="1"/>
  <c r="E56"/>
  <c r="H62" s="1"/>
  <c r="R112" i="10"/>
  <c r="R113"/>
  <c r="P111"/>
  <c r="R111" s="1"/>
  <c r="Z120"/>
  <c r="Z110"/>
  <c r="Z91"/>
  <c r="AA84"/>
  <c r="Z55"/>
  <c r="Z51" s="1"/>
  <c r="Z49" s="1"/>
  <c r="Z41"/>
  <c r="Z38"/>
  <c r="Z32"/>
  <c r="Z28"/>
  <c r="Z23"/>
  <c r="Z20"/>
  <c r="Z17"/>
  <c r="Z15" s="1"/>
  <c r="Q120"/>
  <c r="Q110"/>
  <c r="Q91"/>
  <c r="Q55"/>
  <c r="Q51" s="1"/>
  <c r="Q49" s="1"/>
  <c r="Q41"/>
  <c r="Q38"/>
  <c r="Q32"/>
  <c r="Q28"/>
  <c r="Q23"/>
  <c r="Q20"/>
  <c r="Q17"/>
  <c r="Q15" s="1"/>
  <c r="R57" i="12"/>
  <c r="R114"/>
  <c r="R2"/>
  <c r="R115"/>
  <c r="R112"/>
  <c r="R111" s="1"/>
  <c r="R109"/>
  <c r="R108"/>
  <c r="R107"/>
  <c r="R106"/>
  <c r="R105"/>
  <c r="R101"/>
  <c r="R99"/>
  <c r="R97"/>
  <c r="R96"/>
  <c r="R95"/>
  <c r="R94"/>
  <c r="R93"/>
  <c r="R92"/>
  <c r="R91"/>
  <c r="R88"/>
  <c r="R87"/>
  <c r="R86"/>
  <c r="R85"/>
  <c r="R84"/>
  <c r="R83"/>
  <c r="R82"/>
  <c r="R74"/>
  <c r="R73"/>
  <c r="R72"/>
  <c r="R71"/>
  <c r="R70"/>
  <c r="R68"/>
  <c r="R67"/>
  <c r="R63"/>
  <c r="R62"/>
  <c r="R61"/>
  <c r="R60"/>
  <c r="R58"/>
  <c r="R56"/>
  <c r="R55"/>
  <c r="R54"/>
  <c r="R53"/>
  <c r="R52"/>
  <c r="R51"/>
  <c r="R50"/>
  <c r="R49"/>
  <c r="R48"/>
  <c r="R47"/>
  <c r="R44"/>
  <c r="R43"/>
  <c r="R38"/>
  <c r="R36"/>
  <c r="R34"/>
  <c r="R33"/>
  <c r="R32"/>
  <c r="R30"/>
  <c r="R29" s="1"/>
  <c r="R27"/>
  <c r="R25"/>
  <c r="R24"/>
  <c r="R23" s="1"/>
  <c r="R21"/>
  <c r="R20"/>
  <c r="R19" s="1"/>
  <c r="R17"/>
  <c r="R16"/>
  <c r="R15"/>
  <c r="R14" s="1"/>
  <c r="R12"/>
  <c r="R11"/>
  <c r="R9"/>
  <c r="R8" s="1"/>
  <c r="P118"/>
  <c r="N118"/>
  <c r="L118"/>
  <c r="L115"/>
  <c r="N115" s="1"/>
  <c r="P115" s="1"/>
  <c r="L114"/>
  <c r="N114" s="1"/>
  <c r="P114" s="1"/>
  <c r="L112"/>
  <c r="L111" s="1"/>
  <c r="O111"/>
  <c r="M111"/>
  <c r="K111"/>
  <c r="J111"/>
  <c r="N109"/>
  <c r="P109" s="1"/>
  <c r="L109"/>
  <c r="L108"/>
  <c r="N108" s="1"/>
  <c r="P108" s="1"/>
  <c r="N107"/>
  <c r="P107" s="1"/>
  <c r="L107"/>
  <c r="L106"/>
  <c r="N106" s="1"/>
  <c r="P106" s="1"/>
  <c r="N105"/>
  <c r="P105" s="1"/>
  <c r="L105"/>
  <c r="P102"/>
  <c r="O101"/>
  <c r="O42" s="1"/>
  <c r="O40" s="1"/>
  <c r="M101"/>
  <c r="K101"/>
  <c r="J101"/>
  <c r="L99"/>
  <c r="N99" s="1"/>
  <c r="P99" s="1"/>
  <c r="P97"/>
  <c r="N97"/>
  <c r="L97"/>
  <c r="P96"/>
  <c r="N96"/>
  <c r="L96"/>
  <c r="L95"/>
  <c r="N95" s="1"/>
  <c r="P95" s="1"/>
  <c r="L94"/>
  <c r="N94" s="1"/>
  <c r="P94" s="1"/>
  <c r="L93"/>
  <c r="N93" s="1"/>
  <c r="P93" s="1"/>
  <c r="P92"/>
  <c r="N92"/>
  <c r="L92"/>
  <c r="N91"/>
  <c r="P91" s="1"/>
  <c r="L91"/>
  <c r="L88"/>
  <c r="N88" s="1"/>
  <c r="P88" s="1"/>
  <c r="N87"/>
  <c r="P87" s="1"/>
  <c r="L87"/>
  <c r="L86"/>
  <c r="L82" s="1"/>
  <c r="N85"/>
  <c r="P85" s="1"/>
  <c r="L85"/>
  <c r="L84"/>
  <c r="N84" s="1"/>
  <c r="P83"/>
  <c r="N83"/>
  <c r="L83"/>
  <c r="O82"/>
  <c r="M82"/>
  <c r="K82"/>
  <c r="J82"/>
  <c r="N74"/>
  <c r="P74" s="1"/>
  <c r="L74"/>
  <c r="L73"/>
  <c r="N73" s="1"/>
  <c r="P73" s="1"/>
  <c r="N72"/>
  <c r="P72" s="1"/>
  <c r="L72"/>
  <c r="L71"/>
  <c r="N71" s="1"/>
  <c r="P71" s="1"/>
  <c r="J71"/>
  <c r="J46" s="1"/>
  <c r="J42" s="1"/>
  <c r="J40" s="1"/>
  <c r="L70"/>
  <c r="N70" s="1"/>
  <c r="P70" s="1"/>
  <c r="N68"/>
  <c r="P68" s="1"/>
  <c r="L68"/>
  <c r="L67"/>
  <c r="N67" s="1"/>
  <c r="P67" s="1"/>
  <c r="P63"/>
  <c r="N63"/>
  <c r="L63"/>
  <c r="N62"/>
  <c r="P62" s="1"/>
  <c r="L62"/>
  <c r="N61"/>
  <c r="P61" s="1"/>
  <c r="L61"/>
  <c r="L60"/>
  <c r="N60" s="1"/>
  <c r="P60" s="1"/>
  <c r="P58"/>
  <c r="N58"/>
  <c r="L58"/>
  <c r="P56"/>
  <c r="N56"/>
  <c r="L56"/>
  <c r="L55"/>
  <c r="N55" s="1"/>
  <c r="P55" s="1"/>
  <c r="L54"/>
  <c r="N54" s="1"/>
  <c r="P54" s="1"/>
  <c r="L53"/>
  <c r="N53" s="1"/>
  <c r="P53" s="1"/>
  <c r="P52"/>
  <c r="N52"/>
  <c r="L52"/>
  <c r="N51"/>
  <c r="P51" s="1"/>
  <c r="L51"/>
  <c r="L50"/>
  <c r="N50" s="1"/>
  <c r="N49"/>
  <c r="P49" s="1"/>
  <c r="L49"/>
  <c r="L48"/>
  <c r="N48" s="1"/>
  <c r="P48" s="1"/>
  <c r="N47"/>
  <c r="P47" s="1"/>
  <c r="L47"/>
  <c r="O46"/>
  <c r="M46"/>
  <c r="M42" s="1"/>
  <c r="M40" s="1"/>
  <c r="K46"/>
  <c r="K42" s="1"/>
  <c r="K40" s="1"/>
  <c r="N44"/>
  <c r="P44" s="1"/>
  <c r="L44"/>
  <c r="L43"/>
  <c r="N43" s="1"/>
  <c r="P43" s="1"/>
  <c r="J43"/>
  <c r="L38"/>
  <c r="N38" s="1"/>
  <c r="P38" s="1"/>
  <c r="N36"/>
  <c r="P36" s="1"/>
  <c r="L36"/>
  <c r="L34"/>
  <c r="N34" s="1"/>
  <c r="N33"/>
  <c r="P33" s="1"/>
  <c r="L33"/>
  <c r="O32"/>
  <c r="M32"/>
  <c r="K32"/>
  <c r="J32"/>
  <c r="P30"/>
  <c r="P29" s="1"/>
  <c r="N30"/>
  <c r="L30"/>
  <c r="L29" s="1"/>
  <c r="O29"/>
  <c r="N29"/>
  <c r="M29"/>
  <c r="K29"/>
  <c r="J29"/>
  <c r="N27"/>
  <c r="P27" s="1"/>
  <c r="L27"/>
  <c r="L25"/>
  <c r="N25" s="1"/>
  <c r="P25" s="1"/>
  <c r="J24"/>
  <c r="L24" s="1"/>
  <c r="O23"/>
  <c r="M23"/>
  <c r="K23"/>
  <c r="P21"/>
  <c r="N21"/>
  <c r="L21"/>
  <c r="N20"/>
  <c r="P20" s="1"/>
  <c r="P19" s="1"/>
  <c r="L20"/>
  <c r="L19" s="1"/>
  <c r="J20"/>
  <c r="O19"/>
  <c r="M19"/>
  <c r="K19"/>
  <c r="J19"/>
  <c r="L17"/>
  <c r="N17" s="1"/>
  <c r="P16"/>
  <c r="N16"/>
  <c r="L16"/>
  <c r="N15"/>
  <c r="P15" s="1"/>
  <c r="L15"/>
  <c r="L14" s="1"/>
  <c r="O14"/>
  <c r="M14"/>
  <c r="K14"/>
  <c r="J14"/>
  <c r="L12"/>
  <c r="L11" s="1"/>
  <c r="O11"/>
  <c r="M11"/>
  <c r="M6" s="1"/>
  <c r="M116" s="1"/>
  <c r="K11"/>
  <c r="J11"/>
  <c r="N9"/>
  <c r="N8" s="1"/>
  <c r="L9"/>
  <c r="L8" s="1"/>
  <c r="O8"/>
  <c r="M8"/>
  <c r="K8"/>
  <c r="K6" s="1"/>
  <c r="J8"/>
  <c r="R46" l="1"/>
  <c r="R42" s="1"/>
  <c r="R40" s="1"/>
  <c r="R116" s="1"/>
  <c r="AC119" s="1"/>
  <c r="Z125" i="10"/>
  <c r="Q125"/>
  <c r="P34" i="12"/>
  <c r="N32"/>
  <c r="O6"/>
  <c r="O116" s="1"/>
  <c r="L46"/>
  <c r="L42" s="1"/>
  <c r="L40" s="1"/>
  <c r="L101"/>
  <c r="P9"/>
  <c r="P8" s="1"/>
  <c r="N86"/>
  <c r="P86" s="1"/>
  <c r="N112"/>
  <c r="K116"/>
  <c r="P32"/>
  <c r="L32"/>
  <c r="L6" s="1"/>
  <c r="N24"/>
  <c r="L23"/>
  <c r="P50"/>
  <c r="P46" s="1"/>
  <c r="P42" s="1"/>
  <c r="N46"/>
  <c r="N14"/>
  <c r="P17"/>
  <c r="P84"/>
  <c r="P82" s="1"/>
  <c r="N82"/>
  <c r="P14"/>
  <c r="P101"/>
  <c r="N19"/>
  <c r="N101"/>
  <c r="N42" s="1"/>
  <c r="N12"/>
  <c r="J23"/>
  <c r="J6" s="1"/>
  <c r="J116" s="1"/>
  <c r="N111" l="1"/>
  <c r="N40" s="1"/>
  <c r="P112"/>
  <c r="P111" s="1"/>
  <c r="P40" s="1"/>
  <c r="P12"/>
  <c r="P11" s="1"/>
  <c r="N11"/>
  <c r="P24"/>
  <c r="P23" s="1"/>
  <c r="N23"/>
  <c r="L116"/>
  <c r="L2"/>
  <c r="N6" l="1"/>
  <c r="N116" s="1"/>
  <c r="N2"/>
  <c r="P6"/>
  <c r="P116" l="1"/>
  <c r="P2"/>
  <c r="Y57" l="1"/>
  <c r="AA57" s="1"/>
  <c r="Z111"/>
  <c r="Z101"/>
  <c r="Z82"/>
  <c r="Z46"/>
  <c r="Z32"/>
  <c r="Z29"/>
  <c r="Z23"/>
  <c r="Z19"/>
  <c r="Z14"/>
  <c r="Z11"/>
  <c r="Z8"/>
  <c r="Q46"/>
  <c r="I98"/>
  <c r="Z6" l="1"/>
  <c r="Z42"/>
  <c r="Z40" s="1"/>
  <c r="H46"/>
  <c r="I76"/>
  <c r="I77"/>
  <c r="I78"/>
  <c r="I79"/>
  <c r="I80"/>
  <c r="X111"/>
  <c r="X101"/>
  <c r="X82"/>
  <c r="X46"/>
  <c r="X32"/>
  <c r="X29"/>
  <c r="X23"/>
  <c r="X19"/>
  <c r="X14"/>
  <c r="X11"/>
  <c r="X8"/>
  <c r="Q111"/>
  <c r="Q101"/>
  <c r="Q82"/>
  <c r="Q32"/>
  <c r="Q29"/>
  <c r="Q23"/>
  <c r="Q19"/>
  <c r="Q14"/>
  <c r="Q11"/>
  <c r="Q8"/>
  <c r="H111"/>
  <c r="H101"/>
  <c r="H82"/>
  <c r="H32"/>
  <c r="H29"/>
  <c r="H23"/>
  <c r="H19"/>
  <c r="H14"/>
  <c r="H11"/>
  <c r="H8"/>
  <c r="H55" i="10"/>
  <c r="I86"/>
  <c r="I87"/>
  <c r="I88"/>
  <c r="I107"/>
  <c r="Z116" i="12" l="1"/>
  <c r="X6"/>
  <c r="Q6"/>
  <c r="H6"/>
  <c r="Q42"/>
  <c r="Q40" s="1"/>
  <c r="X42"/>
  <c r="X40" s="1"/>
  <c r="X116" s="1"/>
  <c r="H42"/>
  <c r="H40" s="1"/>
  <c r="I85" i="10"/>
  <c r="H116" i="12" l="1"/>
  <c r="Q116"/>
  <c r="R118" s="1"/>
  <c r="I89" i="10"/>
  <c r="X120"/>
  <c r="X110"/>
  <c r="X91"/>
  <c r="Y84"/>
  <c r="X55"/>
  <c r="X51" s="1"/>
  <c r="X41"/>
  <c r="X38"/>
  <c r="X32"/>
  <c r="X28"/>
  <c r="X23"/>
  <c r="X20"/>
  <c r="X17"/>
  <c r="X15" s="1"/>
  <c r="O120"/>
  <c r="O110"/>
  <c r="O91"/>
  <c r="O55"/>
  <c r="O51" s="1"/>
  <c r="O49" s="1"/>
  <c r="O41"/>
  <c r="O38"/>
  <c r="O32"/>
  <c r="O28"/>
  <c r="O23"/>
  <c r="O20"/>
  <c r="O17"/>
  <c r="O15"/>
  <c r="H120"/>
  <c r="H110"/>
  <c r="H91"/>
  <c r="H41"/>
  <c r="H38"/>
  <c r="H32"/>
  <c r="H28"/>
  <c r="H23"/>
  <c r="H20"/>
  <c r="H17"/>
  <c r="H15"/>
  <c r="G84"/>
  <c r="I84" s="1"/>
  <c r="F46" i="12"/>
  <c r="G75"/>
  <c r="I75" s="1"/>
  <c r="W84" i="10"/>
  <c r="V111" i="12"/>
  <c r="V101"/>
  <c r="V82"/>
  <c r="V46"/>
  <c r="V32"/>
  <c r="V29"/>
  <c r="V23"/>
  <c r="V19"/>
  <c r="V14"/>
  <c r="V11"/>
  <c r="V8"/>
  <c r="F111"/>
  <c r="F101"/>
  <c r="F82"/>
  <c r="F32"/>
  <c r="F29"/>
  <c r="F23"/>
  <c r="F19"/>
  <c r="F14"/>
  <c r="F11"/>
  <c r="F8"/>
  <c r="X49" i="10" l="1"/>
  <c r="X125" s="1"/>
  <c r="V6" i="12"/>
  <c r="V116" s="1"/>
  <c r="F6"/>
  <c r="O125" i="10"/>
  <c r="H51"/>
  <c r="H49" s="1"/>
  <c r="H125" s="1"/>
  <c r="V42" i="12"/>
  <c r="V40" s="1"/>
  <c r="F42"/>
  <c r="F40" s="1"/>
  <c r="F116" l="1"/>
  <c r="V120" i="10"/>
  <c r="V110"/>
  <c r="V91"/>
  <c r="V55"/>
  <c r="V51" s="1"/>
  <c r="V41"/>
  <c r="V38"/>
  <c r="V32"/>
  <c r="V28"/>
  <c r="V23"/>
  <c r="V20"/>
  <c r="V17"/>
  <c r="M120"/>
  <c r="M110"/>
  <c r="M91"/>
  <c r="M55"/>
  <c r="M41"/>
  <c r="M38"/>
  <c r="M32"/>
  <c r="M28"/>
  <c r="M23"/>
  <c r="M20"/>
  <c r="M15" s="1"/>
  <c r="M17"/>
  <c r="F120"/>
  <c r="F110"/>
  <c r="F91"/>
  <c r="F55"/>
  <c r="F41"/>
  <c r="F38"/>
  <c r="F32"/>
  <c r="F28"/>
  <c r="F23"/>
  <c r="F20"/>
  <c r="F15" s="1"/>
  <c r="F17"/>
  <c r="D112" i="12"/>
  <c r="E112" s="1"/>
  <c r="D121" i="10"/>
  <c r="D120" s="1"/>
  <c r="E104" i="12"/>
  <c r="G104" s="1"/>
  <c r="I104" s="1"/>
  <c r="E103"/>
  <c r="G103" s="1"/>
  <c r="I103" s="1"/>
  <c r="E112" i="10"/>
  <c r="G112" s="1"/>
  <c r="I112" s="1"/>
  <c r="E113"/>
  <c r="G113" s="1"/>
  <c r="I113" s="1"/>
  <c r="U115" i="12"/>
  <c r="W115" s="1"/>
  <c r="Y115" s="1"/>
  <c r="AA115" s="1"/>
  <c r="E115"/>
  <c r="G115" s="1"/>
  <c r="I115" s="1"/>
  <c r="U114"/>
  <c r="W114" s="1"/>
  <c r="Y114" s="1"/>
  <c r="AA114" s="1"/>
  <c r="E114"/>
  <c r="G114" s="1"/>
  <c r="I114" s="1"/>
  <c r="U112"/>
  <c r="T111"/>
  <c r="S111"/>
  <c r="C111"/>
  <c r="E108"/>
  <c r="G108" s="1"/>
  <c r="I108" s="1"/>
  <c r="E107"/>
  <c r="G107" s="1"/>
  <c r="I107" s="1"/>
  <c r="U106"/>
  <c r="E106"/>
  <c r="G106" s="1"/>
  <c r="I106" s="1"/>
  <c r="U105"/>
  <c r="W105" s="1"/>
  <c r="Y105" s="1"/>
  <c r="AA105" s="1"/>
  <c r="E105"/>
  <c r="G105" s="1"/>
  <c r="I105" s="1"/>
  <c r="E102"/>
  <c r="T101"/>
  <c r="S101"/>
  <c r="D101"/>
  <c r="C101"/>
  <c r="U99"/>
  <c r="W99" s="1"/>
  <c r="Y99" s="1"/>
  <c r="AA99" s="1"/>
  <c r="E99"/>
  <c r="G99" s="1"/>
  <c r="I99" s="1"/>
  <c r="U97"/>
  <c r="W97" s="1"/>
  <c r="Y97" s="1"/>
  <c r="AA97" s="1"/>
  <c r="E97"/>
  <c r="G97" s="1"/>
  <c r="I97" s="1"/>
  <c r="U96"/>
  <c r="W96" s="1"/>
  <c r="Y96" s="1"/>
  <c r="AA96" s="1"/>
  <c r="E96"/>
  <c r="G96" s="1"/>
  <c r="I96" s="1"/>
  <c r="U95"/>
  <c r="W95" s="1"/>
  <c r="Y95" s="1"/>
  <c r="AA95" s="1"/>
  <c r="E95"/>
  <c r="G95" s="1"/>
  <c r="I95" s="1"/>
  <c r="U94"/>
  <c r="W94" s="1"/>
  <c r="Y94" s="1"/>
  <c r="AA94" s="1"/>
  <c r="E94"/>
  <c r="G94" s="1"/>
  <c r="I94" s="1"/>
  <c r="U93"/>
  <c r="W93" s="1"/>
  <c r="Y93" s="1"/>
  <c r="AA93" s="1"/>
  <c r="E93"/>
  <c r="G93" s="1"/>
  <c r="I93" s="1"/>
  <c r="U92"/>
  <c r="W92" s="1"/>
  <c r="Y92" s="1"/>
  <c r="AA92" s="1"/>
  <c r="E92"/>
  <c r="G92" s="1"/>
  <c r="I92" s="1"/>
  <c r="U91"/>
  <c r="W91" s="1"/>
  <c r="Y91" s="1"/>
  <c r="AA91" s="1"/>
  <c r="E91"/>
  <c r="G91" s="1"/>
  <c r="I91" s="1"/>
  <c r="E90"/>
  <c r="G90" s="1"/>
  <c r="I90" s="1"/>
  <c r="E89"/>
  <c r="G89" s="1"/>
  <c r="I89" s="1"/>
  <c r="U88"/>
  <c r="W88" s="1"/>
  <c r="Y88" s="1"/>
  <c r="AA88" s="1"/>
  <c r="E88"/>
  <c r="G88" s="1"/>
  <c r="I88" s="1"/>
  <c r="U87"/>
  <c r="W87" s="1"/>
  <c r="Y87" s="1"/>
  <c r="AA87" s="1"/>
  <c r="E87"/>
  <c r="G87" s="1"/>
  <c r="I87" s="1"/>
  <c r="U86"/>
  <c r="W86" s="1"/>
  <c r="Y86" s="1"/>
  <c r="AA86" s="1"/>
  <c r="E86"/>
  <c r="G86" s="1"/>
  <c r="I86" s="1"/>
  <c r="U85"/>
  <c r="W85" s="1"/>
  <c r="Y85" s="1"/>
  <c r="AA85" s="1"/>
  <c r="E85"/>
  <c r="G85" s="1"/>
  <c r="I85" s="1"/>
  <c r="U84"/>
  <c r="W84" s="1"/>
  <c r="Y84" s="1"/>
  <c r="AA84" s="1"/>
  <c r="E84"/>
  <c r="G84" s="1"/>
  <c r="I84" s="1"/>
  <c r="U83"/>
  <c r="W83" s="1"/>
  <c r="E83"/>
  <c r="T82"/>
  <c r="S82"/>
  <c r="D82"/>
  <c r="C82"/>
  <c r="U74"/>
  <c r="W74" s="1"/>
  <c r="Y74" s="1"/>
  <c r="AA74" s="1"/>
  <c r="E74"/>
  <c r="G74" s="1"/>
  <c r="I74" s="1"/>
  <c r="U73"/>
  <c r="W73" s="1"/>
  <c r="Y73" s="1"/>
  <c r="AA73" s="1"/>
  <c r="E73"/>
  <c r="G73" s="1"/>
  <c r="I73" s="1"/>
  <c r="U72"/>
  <c r="W72" s="1"/>
  <c r="Y72" s="1"/>
  <c r="AA72" s="1"/>
  <c r="E72"/>
  <c r="G72" s="1"/>
  <c r="I72" s="1"/>
  <c r="S71"/>
  <c r="U71" s="1"/>
  <c r="W71" s="1"/>
  <c r="Y71" s="1"/>
  <c r="AA71" s="1"/>
  <c r="E71"/>
  <c r="G71" s="1"/>
  <c r="I71" s="1"/>
  <c r="U70"/>
  <c r="W70" s="1"/>
  <c r="Y70" s="1"/>
  <c r="AA70" s="1"/>
  <c r="E70"/>
  <c r="G70" s="1"/>
  <c r="I70" s="1"/>
  <c r="E69"/>
  <c r="G69" s="1"/>
  <c r="I69" s="1"/>
  <c r="U68"/>
  <c r="W68" s="1"/>
  <c r="Y68" s="1"/>
  <c r="AA68" s="1"/>
  <c r="E68"/>
  <c r="G68" s="1"/>
  <c r="I68" s="1"/>
  <c r="U67"/>
  <c r="W67" s="1"/>
  <c r="Y67" s="1"/>
  <c r="AA67" s="1"/>
  <c r="E67"/>
  <c r="G67" s="1"/>
  <c r="I67" s="1"/>
  <c r="E66"/>
  <c r="G66" s="1"/>
  <c r="I66" s="1"/>
  <c r="E65"/>
  <c r="G65" s="1"/>
  <c r="I65" s="1"/>
  <c r="E64"/>
  <c r="G64" s="1"/>
  <c r="I64" s="1"/>
  <c r="U63"/>
  <c r="W63" s="1"/>
  <c r="Y63" s="1"/>
  <c r="AA63" s="1"/>
  <c r="E63"/>
  <c r="G63" s="1"/>
  <c r="I63" s="1"/>
  <c r="U62"/>
  <c r="W62" s="1"/>
  <c r="Y62" s="1"/>
  <c r="AA62" s="1"/>
  <c r="E62"/>
  <c r="G62" s="1"/>
  <c r="I62" s="1"/>
  <c r="U61"/>
  <c r="W61" s="1"/>
  <c r="Y61" s="1"/>
  <c r="AA61" s="1"/>
  <c r="E61"/>
  <c r="G61" s="1"/>
  <c r="I61" s="1"/>
  <c r="U60"/>
  <c r="W60" s="1"/>
  <c r="Y60" s="1"/>
  <c r="AA60" s="1"/>
  <c r="E60"/>
  <c r="G60" s="1"/>
  <c r="I60" s="1"/>
  <c r="E59"/>
  <c r="G59" s="1"/>
  <c r="I59" s="1"/>
  <c r="U58"/>
  <c r="W58" s="1"/>
  <c r="Y58" s="1"/>
  <c r="AA58" s="1"/>
  <c r="E58"/>
  <c r="G58" s="1"/>
  <c r="I58" s="1"/>
  <c r="E57"/>
  <c r="G57" s="1"/>
  <c r="I57" s="1"/>
  <c r="U56"/>
  <c r="W56" s="1"/>
  <c r="Y56" s="1"/>
  <c r="AA56" s="1"/>
  <c r="E56"/>
  <c r="G56" s="1"/>
  <c r="I56" s="1"/>
  <c r="U55"/>
  <c r="W55" s="1"/>
  <c r="Y55" s="1"/>
  <c r="AA55" s="1"/>
  <c r="E55"/>
  <c r="G55" s="1"/>
  <c r="I55" s="1"/>
  <c r="U54"/>
  <c r="W54" s="1"/>
  <c r="Y54" s="1"/>
  <c r="AA54" s="1"/>
  <c r="E54"/>
  <c r="G54" s="1"/>
  <c r="I54" s="1"/>
  <c r="U53"/>
  <c r="W53" s="1"/>
  <c r="Y53" s="1"/>
  <c r="AA53" s="1"/>
  <c r="E53"/>
  <c r="G53" s="1"/>
  <c r="I53" s="1"/>
  <c r="U52"/>
  <c r="W52" s="1"/>
  <c r="Y52" s="1"/>
  <c r="AA52" s="1"/>
  <c r="E52"/>
  <c r="G52" s="1"/>
  <c r="I52" s="1"/>
  <c r="U51"/>
  <c r="W51" s="1"/>
  <c r="Y51" s="1"/>
  <c r="AA51" s="1"/>
  <c r="E51"/>
  <c r="G51" s="1"/>
  <c r="I51" s="1"/>
  <c r="U50"/>
  <c r="W50" s="1"/>
  <c r="Y50" s="1"/>
  <c r="AA50" s="1"/>
  <c r="E50"/>
  <c r="G50" s="1"/>
  <c r="I50" s="1"/>
  <c r="U49"/>
  <c r="W49" s="1"/>
  <c r="Y49" s="1"/>
  <c r="AA49" s="1"/>
  <c r="E49"/>
  <c r="G49" s="1"/>
  <c r="I49" s="1"/>
  <c r="U48"/>
  <c r="W48" s="1"/>
  <c r="Y48" s="1"/>
  <c r="AA48" s="1"/>
  <c r="E48"/>
  <c r="G48" s="1"/>
  <c r="I48" s="1"/>
  <c r="U47"/>
  <c r="W47" s="1"/>
  <c r="Y47" s="1"/>
  <c r="AA47" s="1"/>
  <c r="AA46" s="1"/>
  <c r="E47"/>
  <c r="T46"/>
  <c r="S46"/>
  <c r="D46"/>
  <c r="D42" s="1"/>
  <c r="C46"/>
  <c r="U44"/>
  <c r="W44" s="1"/>
  <c r="Y44" s="1"/>
  <c r="AA44" s="1"/>
  <c r="E44"/>
  <c r="G44" s="1"/>
  <c r="I44" s="1"/>
  <c r="S43"/>
  <c r="U43" s="1"/>
  <c r="W43" s="1"/>
  <c r="Y43" s="1"/>
  <c r="AA43" s="1"/>
  <c r="C43"/>
  <c r="E43" s="1"/>
  <c r="G43" s="1"/>
  <c r="I43" s="1"/>
  <c r="T42"/>
  <c r="T40" s="1"/>
  <c r="C42"/>
  <c r="C40" s="1"/>
  <c r="U38"/>
  <c r="W38" s="1"/>
  <c r="Y38" s="1"/>
  <c r="AA38" s="1"/>
  <c r="E38"/>
  <c r="G38" s="1"/>
  <c r="I38" s="1"/>
  <c r="U36"/>
  <c r="W36" s="1"/>
  <c r="Y36" s="1"/>
  <c r="AA36" s="1"/>
  <c r="E36"/>
  <c r="G36" s="1"/>
  <c r="I36" s="1"/>
  <c r="U34"/>
  <c r="W34" s="1"/>
  <c r="Y34" s="1"/>
  <c r="AA34" s="1"/>
  <c r="E34"/>
  <c r="G34" s="1"/>
  <c r="I34" s="1"/>
  <c r="U33"/>
  <c r="W33" s="1"/>
  <c r="E33"/>
  <c r="G33" s="1"/>
  <c r="T32"/>
  <c r="S32"/>
  <c r="D32"/>
  <c r="C32"/>
  <c r="U30"/>
  <c r="W30" s="1"/>
  <c r="E30"/>
  <c r="G30" s="1"/>
  <c r="T29"/>
  <c r="S29"/>
  <c r="E29"/>
  <c r="D29"/>
  <c r="C29"/>
  <c r="U27"/>
  <c r="W27" s="1"/>
  <c r="Y27" s="1"/>
  <c r="AA27" s="1"/>
  <c r="E27"/>
  <c r="G27" s="1"/>
  <c r="I27" s="1"/>
  <c r="U25"/>
  <c r="W25" s="1"/>
  <c r="Y25" s="1"/>
  <c r="AA25" s="1"/>
  <c r="C25"/>
  <c r="E25" s="1"/>
  <c r="G25" s="1"/>
  <c r="I25" s="1"/>
  <c r="S24"/>
  <c r="U24" s="1"/>
  <c r="C24"/>
  <c r="E24" s="1"/>
  <c r="T23"/>
  <c r="S23"/>
  <c r="D23"/>
  <c r="U21"/>
  <c r="W21" s="1"/>
  <c r="Y21" s="1"/>
  <c r="AA21" s="1"/>
  <c r="E21"/>
  <c r="G21" s="1"/>
  <c r="I21" s="1"/>
  <c r="S20"/>
  <c r="U20" s="1"/>
  <c r="E20"/>
  <c r="T19"/>
  <c r="S19"/>
  <c r="AB19" s="1"/>
  <c r="D19"/>
  <c r="C19"/>
  <c r="U17"/>
  <c r="W17" s="1"/>
  <c r="Y17" s="1"/>
  <c r="AA17" s="1"/>
  <c r="E17"/>
  <c r="G17" s="1"/>
  <c r="I17" s="1"/>
  <c r="U16"/>
  <c r="W16" s="1"/>
  <c r="Y16" s="1"/>
  <c r="AA16" s="1"/>
  <c r="E16"/>
  <c r="G16" s="1"/>
  <c r="I16" s="1"/>
  <c r="U15"/>
  <c r="W15" s="1"/>
  <c r="E15"/>
  <c r="G15" s="1"/>
  <c r="T14"/>
  <c r="S14"/>
  <c r="D14"/>
  <c r="C14"/>
  <c r="U12"/>
  <c r="E12"/>
  <c r="T11"/>
  <c r="S11"/>
  <c r="S6" s="1"/>
  <c r="D11"/>
  <c r="C11"/>
  <c r="U9"/>
  <c r="E9"/>
  <c r="T8"/>
  <c r="S8"/>
  <c r="D8"/>
  <c r="C8"/>
  <c r="T55" i="10"/>
  <c r="K55"/>
  <c r="T110"/>
  <c r="S110"/>
  <c r="K110"/>
  <c r="J110"/>
  <c r="U70"/>
  <c r="W70" s="1"/>
  <c r="Y70" s="1"/>
  <c r="AA70" s="1"/>
  <c r="U71"/>
  <c r="W71" s="1"/>
  <c r="Y71" s="1"/>
  <c r="AA71" s="1"/>
  <c r="L70"/>
  <c r="N70" s="1"/>
  <c r="P70" s="1"/>
  <c r="R70" s="1"/>
  <c r="L71"/>
  <c r="N71" s="1"/>
  <c r="P71" s="1"/>
  <c r="R71" s="1"/>
  <c r="E75"/>
  <c r="G75" s="1"/>
  <c r="I75" s="1"/>
  <c r="U62"/>
  <c r="W62" s="1"/>
  <c r="Y62" s="1"/>
  <c r="AA62" s="1"/>
  <c r="U63"/>
  <c r="W63" s="1"/>
  <c r="Y63" s="1"/>
  <c r="AA63" s="1"/>
  <c r="L62"/>
  <c r="N62" s="1"/>
  <c r="P62" s="1"/>
  <c r="R62" s="1"/>
  <c r="L63"/>
  <c r="N63" s="1"/>
  <c r="P63" s="1"/>
  <c r="R63" s="1"/>
  <c r="L117"/>
  <c r="N117" s="1"/>
  <c r="P117" s="1"/>
  <c r="R117" s="1"/>
  <c r="L118"/>
  <c r="N118" s="1"/>
  <c r="P118" s="1"/>
  <c r="R118" s="1"/>
  <c r="L115"/>
  <c r="N115" s="1"/>
  <c r="P115" s="1"/>
  <c r="R115" s="1"/>
  <c r="L116"/>
  <c r="N116" s="1"/>
  <c r="P116" s="1"/>
  <c r="R116" s="1"/>
  <c r="D110"/>
  <c r="C110"/>
  <c r="E111"/>
  <c r="G111" s="1"/>
  <c r="I111" s="1"/>
  <c r="E116"/>
  <c r="G116" s="1"/>
  <c r="I116" s="1"/>
  <c r="E117"/>
  <c r="G117" s="1"/>
  <c r="I117" s="1"/>
  <c r="E98"/>
  <c r="G98" s="1"/>
  <c r="I98" s="1"/>
  <c r="E99"/>
  <c r="G99" s="1"/>
  <c r="I99" s="1"/>
  <c r="E74"/>
  <c r="G74" s="1"/>
  <c r="I74" s="1"/>
  <c r="E78"/>
  <c r="G78" s="1"/>
  <c r="I78" s="1"/>
  <c r="E70"/>
  <c r="G70" s="1"/>
  <c r="I70" s="1"/>
  <c r="E71"/>
  <c r="G71" s="1"/>
  <c r="I71" s="1"/>
  <c r="E73"/>
  <c r="G73" s="1"/>
  <c r="I73" s="1"/>
  <c r="E68"/>
  <c r="G68" s="1"/>
  <c r="I68" s="1"/>
  <c r="E69"/>
  <c r="G69" s="1"/>
  <c r="I69" s="1"/>
  <c r="E66"/>
  <c r="G66" s="1"/>
  <c r="I66" s="1"/>
  <c r="E63"/>
  <c r="G63" s="1"/>
  <c r="I63" s="1"/>
  <c r="E62"/>
  <c r="G62" s="1"/>
  <c r="I62" s="1"/>
  <c r="C41"/>
  <c r="D38"/>
  <c r="J38"/>
  <c r="K38"/>
  <c r="S38"/>
  <c r="T38"/>
  <c r="C38"/>
  <c r="D41"/>
  <c r="J41"/>
  <c r="K41"/>
  <c r="S41"/>
  <c r="T41"/>
  <c r="D17"/>
  <c r="J17"/>
  <c r="K17"/>
  <c r="S17"/>
  <c r="T17"/>
  <c r="C17"/>
  <c r="D20"/>
  <c r="J20"/>
  <c r="K20"/>
  <c r="S20"/>
  <c r="T20"/>
  <c r="C20"/>
  <c r="C28"/>
  <c r="C23"/>
  <c r="D23"/>
  <c r="J23"/>
  <c r="K23"/>
  <c r="S23"/>
  <c r="T23"/>
  <c r="D28"/>
  <c r="K28"/>
  <c r="T28"/>
  <c r="D32"/>
  <c r="K32"/>
  <c r="T32"/>
  <c r="J120"/>
  <c r="K120"/>
  <c r="S120"/>
  <c r="T120"/>
  <c r="C120"/>
  <c r="D91"/>
  <c r="J91"/>
  <c r="K91"/>
  <c r="S91"/>
  <c r="T91"/>
  <c r="C91"/>
  <c r="D55"/>
  <c r="C55"/>
  <c r="U123"/>
  <c r="W123" s="1"/>
  <c r="Y123" s="1"/>
  <c r="AA123" s="1"/>
  <c r="U124"/>
  <c r="W124" s="1"/>
  <c r="Y124" s="1"/>
  <c r="AA124" s="1"/>
  <c r="L123"/>
  <c r="N123" s="1"/>
  <c r="P123" s="1"/>
  <c r="R123" s="1"/>
  <c r="L124"/>
  <c r="N124" s="1"/>
  <c r="P124" s="1"/>
  <c r="R124" s="1"/>
  <c r="E123"/>
  <c r="G123" s="1"/>
  <c r="I123" s="1"/>
  <c r="E124"/>
  <c r="G124" s="1"/>
  <c r="I124" s="1"/>
  <c r="F51" l="1"/>
  <c r="F49" s="1"/>
  <c r="F125" s="1"/>
  <c r="M51"/>
  <c r="M49" s="1"/>
  <c r="V49"/>
  <c r="U29" i="12"/>
  <c r="D6"/>
  <c r="E32"/>
  <c r="Y46"/>
  <c r="W14"/>
  <c r="Y15"/>
  <c r="W32"/>
  <c r="Y33"/>
  <c r="G29"/>
  <c r="I30"/>
  <c r="I29" s="1"/>
  <c r="W29"/>
  <c r="Y30"/>
  <c r="C23"/>
  <c r="C6" s="1"/>
  <c r="C116" s="1"/>
  <c r="U32"/>
  <c r="D111"/>
  <c r="G14"/>
  <c r="I15"/>
  <c r="I14" s="1"/>
  <c r="G32"/>
  <c r="I33"/>
  <c r="I32" s="1"/>
  <c r="G47"/>
  <c r="E46"/>
  <c r="W82"/>
  <c r="Y83"/>
  <c r="D51" i="10"/>
  <c r="W46" i="12"/>
  <c r="E8"/>
  <c r="G9"/>
  <c r="U8"/>
  <c r="W9"/>
  <c r="E11"/>
  <c r="G12"/>
  <c r="U11"/>
  <c r="W12"/>
  <c r="E23"/>
  <c r="G24"/>
  <c r="E82"/>
  <c r="G83"/>
  <c r="E101"/>
  <c r="G102"/>
  <c r="U101"/>
  <c r="W106"/>
  <c r="Y106" s="1"/>
  <c r="U111"/>
  <c r="W112"/>
  <c r="E19"/>
  <c r="G20"/>
  <c r="U19"/>
  <c r="W20"/>
  <c r="U23"/>
  <c r="W24"/>
  <c r="E111"/>
  <c r="G112"/>
  <c r="D40"/>
  <c r="D116" s="1"/>
  <c r="M125" i="10"/>
  <c r="V15"/>
  <c r="V125" s="1"/>
  <c r="T51"/>
  <c r="T49" s="1"/>
  <c r="T6" i="12"/>
  <c r="T116" s="1"/>
  <c r="U82"/>
  <c r="E14"/>
  <c r="U14"/>
  <c r="U6" s="1"/>
  <c r="S42"/>
  <c r="S40" s="1"/>
  <c r="S116" s="1"/>
  <c r="U46"/>
  <c r="E42"/>
  <c r="E40" s="1"/>
  <c r="U42"/>
  <c r="U40" s="1"/>
  <c r="D49" i="10"/>
  <c r="D15"/>
  <c r="U116" i="12" l="1"/>
  <c r="W101"/>
  <c r="W42" s="1"/>
  <c r="Y101"/>
  <c r="AA106"/>
  <c r="AA101" s="1"/>
  <c r="Y32"/>
  <c r="AA33"/>
  <c r="AA32" s="1"/>
  <c r="Y82"/>
  <c r="AA83"/>
  <c r="AA82" s="1"/>
  <c r="AA42" s="1"/>
  <c r="Y29"/>
  <c r="AA30"/>
  <c r="AA29" s="1"/>
  <c r="Y14"/>
  <c r="AA15"/>
  <c r="AA14" s="1"/>
  <c r="G82"/>
  <c r="I83"/>
  <c r="I82" s="1"/>
  <c r="G23"/>
  <c r="I24"/>
  <c r="I23" s="1"/>
  <c r="G11"/>
  <c r="I12"/>
  <c r="I11" s="1"/>
  <c r="G111"/>
  <c r="I112"/>
  <c r="I111" s="1"/>
  <c r="W23"/>
  <c r="Y24"/>
  <c r="W19"/>
  <c r="Y20"/>
  <c r="G19"/>
  <c r="I20"/>
  <c r="I19" s="1"/>
  <c r="W111"/>
  <c r="Y112"/>
  <c r="G101"/>
  <c r="I102"/>
  <c r="I101" s="1"/>
  <c r="W11"/>
  <c r="Y12"/>
  <c r="W8"/>
  <c r="Y9"/>
  <c r="G8"/>
  <c r="I9"/>
  <c r="I8" s="1"/>
  <c r="I47"/>
  <c r="I46" s="1"/>
  <c r="G46"/>
  <c r="U2"/>
  <c r="E6"/>
  <c r="E2" s="1"/>
  <c r="W40"/>
  <c r="U117"/>
  <c r="U115" i="10"/>
  <c r="W115" s="1"/>
  <c r="Y115" s="1"/>
  <c r="AA115" s="1"/>
  <c r="U114"/>
  <c r="W114" s="1"/>
  <c r="U108"/>
  <c r="W108" s="1"/>
  <c r="Y108" s="1"/>
  <c r="AA108" s="1"/>
  <c r="U106"/>
  <c r="W106" s="1"/>
  <c r="Y106" s="1"/>
  <c r="AA106" s="1"/>
  <c r="U105"/>
  <c r="W105" s="1"/>
  <c r="Y105" s="1"/>
  <c r="AA105" s="1"/>
  <c r="U104"/>
  <c r="W104" s="1"/>
  <c r="Y104" s="1"/>
  <c r="AA104" s="1"/>
  <c r="U103"/>
  <c r="W103" s="1"/>
  <c r="Y103" s="1"/>
  <c r="AA103" s="1"/>
  <c r="U102"/>
  <c r="W102" s="1"/>
  <c r="Y102" s="1"/>
  <c r="AA102" s="1"/>
  <c r="U101"/>
  <c r="W101" s="1"/>
  <c r="Y101" s="1"/>
  <c r="AA101" s="1"/>
  <c r="U100"/>
  <c r="W100" s="1"/>
  <c r="Y100" s="1"/>
  <c r="AA100" s="1"/>
  <c r="U97"/>
  <c r="W97" s="1"/>
  <c r="Y97" s="1"/>
  <c r="AA97" s="1"/>
  <c r="U96"/>
  <c r="W96" s="1"/>
  <c r="Y96" s="1"/>
  <c r="AA96" s="1"/>
  <c r="U95"/>
  <c r="W95" s="1"/>
  <c r="Y95" s="1"/>
  <c r="AA95" s="1"/>
  <c r="U94"/>
  <c r="W94" s="1"/>
  <c r="Y94" s="1"/>
  <c r="AA94" s="1"/>
  <c r="U93"/>
  <c r="W93" s="1"/>
  <c r="Y93" s="1"/>
  <c r="AA93" s="1"/>
  <c r="U92"/>
  <c r="W92" s="1"/>
  <c r="Y92" s="1"/>
  <c r="U83"/>
  <c r="W83" s="1"/>
  <c r="Y83" s="1"/>
  <c r="AA83" s="1"/>
  <c r="U82"/>
  <c r="W82" s="1"/>
  <c r="Y82" s="1"/>
  <c r="AA82" s="1"/>
  <c r="U81"/>
  <c r="W81" s="1"/>
  <c r="Y81" s="1"/>
  <c r="AA81" s="1"/>
  <c r="U79"/>
  <c r="W79" s="1"/>
  <c r="Y79" s="1"/>
  <c r="AA79" s="1"/>
  <c r="U77"/>
  <c r="W77" s="1"/>
  <c r="Y77" s="1"/>
  <c r="AA77" s="1"/>
  <c r="U76"/>
  <c r="W76" s="1"/>
  <c r="Y76" s="1"/>
  <c r="AA76" s="1"/>
  <c r="U72"/>
  <c r="W72" s="1"/>
  <c r="Y72" s="1"/>
  <c r="AA72" s="1"/>
  <c r="U69"/>
  <c r="W69" s="1"/>
  <c r="Y69" s="1"/>
  <c r="AA69" s="1"/>
  <c r="U67"/>
  <c r="W67" s="1"/>
  <c r="Y67" s="1"/>
  <c r="AA67" s="1"/>
  <c r="U65"/>
  <c r="W65" s="1"/>
  <c r="Y65" s="1"/>
  <c r="AA65" s="1"/>
  <c r="U64"/>
  <c r="W64" s="1"/>
  <c r="Y64" s="1"/>
  <c r="AA64" s="1"/>
  <c r="U61"/>
  <c r="W61" s="1"/>
  <c r="Y61" s="1"/>
  <c r="AA61" s="1"/>
  <c r="U60"/>
  <c r="W60" s="1"/>
  <c r="Y60" s="1"/>
  <c r="AA60" s="1"/>
  <c r="U59"/>
  <c r="W59" s="1"/>
  <c r="Y59" s="1"/>
  <c r="AA59" s="1"/>
  <c r="U58"/>
  <c r="W58" s="1"/>
  <c r="Y58" s="1"/>
  <c r="AA58" s="1"/>
  <c r="U57"/>
  <c r="W57" s="1"/>
  <c r="Y57" s="1"/>
  <c r="AA57" s="1"/>
  <c r="U56"/>
  <c r="W56" s="1"/>
  <c r="Y56" s="1"/>
  <c r="U53"/>
  <c r="W53" s="1"/>
  <c r="Y53" s="1"/>
  <c r="AA53" s="1"/>
  <c r="U47"/>
  <c r="W47" s="1"/>
  <c r="Y47" s="1"/>
  <c r="AA47" s="1"/>
  <c r="U45"/>
  <c r="W45" s="1"/>
  <c r="Y45" s="1"/>
  <c r="AA45" s="1"/>
  <c r="U43"/>
  <c r="W43" s="1"/>
  <c r="Y43" s="1"/>
  <c r="AA43" s="1"/>
  <c r="U42"/>
  <c r="W42" s="1"/>
  <c r="U39"/>
  <c r="U36"/>
  <c r="W36" s="1"/>
  <c r="Y36" s="1"/>
  <c r="AA36" s="1"/>
  <c r="U34"/>
  <c r="W34" s="1"/>
  <c r="Y34" s="1"/>
  <c r="AA34" s="1"/>
  <c r="U30"/>
  <c r="W30" s="1"/>
  <c r="Y30" s="1"/>
  <c r="AA30" s="1"/>
  <c r="U26"/>
  <c r="W26" s="1"/>
  <c r="Y26" s="1"/>
  <c r="AA26" s="1"/>
  <c r="U25"/>
  <c r="W25" s="1"/>
  <c r="Y25" s="1"/>
  <c r="AA25" s="1"/>
  <c r="U24"/>
  <c r="W24" s="1"/>
  <c r="Y24" s="1"/>
  <c r="U21"/>
  <c r="U18"/>
  <c r="T15"/>
  <c r="L121"/>
  <c r="L114"/>
  <c r="L108"/>
  <c r="N108" s="1"/>
  <c r="P108" s="1"/>
  <c r="R108" s="1"/>
  <c r="L106"/>
  <c r="N106" s="1"/>
  <c r="P106" s="1"/>
  <c r="R106" s="1"/>
  <c r="L105"/>
  <c r="N105" s="1"/>
  <c r="P105" s="1"/>
  <c r="R105" s="1"/>
  <c r="L104"/>
  <c r="N104" s="1"/>
  <c r="P104" s="1"/>
  <c r="R104" s="1"/>
  <c r="L103"/>
  <c r="N103" s="1"/>
  <c r="P103" s="1"/>
  <c r="R103" s="1"/>
  <c r="L102"/>
  <c r="N102" s="1"/>
  <c r="P102" s="1"/>
  <c r="R102" s="1"/>
  <c r="L101"/>
  <c r="N101" s="1"/>
  <c r="P101" s="1"/>
  <c r="R101" s="1"/>
  <c r="L100"/>
  <c r="N100" s="1"/>
  <c r="P100" s="1"/>
  <c r="R100" s="1"/>
  <c r="L97"/>
  <c r="N97" s="1"/>
  <c r="P97" s="1"/>
  <c r="R97" s="1"/>
  <c r="L96"/>
  <c r="N96" s="1"/>
  <c r="P96" s="1"/>
  <c r="R96" s="1"/>
  <c r="L95"/>
  <c r="N95" s="1"/>
  <c r="P95" s="1"/>
  <c r="R95" s="1"/>
  <c r="L94"/>
  <c r="N94" s="1"/>
  <c r="P94" s="1"/>
  <c r="R94" s="1"/>
  <c r="L93"/>
  <c r="N93" s="1"/>
  <c r="P93" s="1"/>
  <c r="R93" s="1"/>
  <c r="L92"/>
  <c r="N92" s="1"/>
  <c r="P92" s="1"/>
  <c r="L83"/>
  <c r="N83" s="1"/>
  <c r="P83" s="1"/>
  <c r="R83" s="1"/>
  <c r="L82"/>
  <c r="N82" s="1"/>
  <c r="P82" s="1"/>
  <c r="R82" s="1"/>
  <c r="L81"/>
  <c r="N81" s="1"/>
  <c r="P81" s="1"/>
  <c r="R81" s="1"/>
  <c r="L79"/>
  <c r="N79" s="1"/>
  <c r="P79" s="1"/>
  <c r="R79" s="1"/>
  <c r="L77"/>
  <c r="N77" s="1"/>
  <c r="P77" s="1"/>
  <c r="R77" s="1"/>
  <c r="L76"/>
  <c r="N76" s="1"/>
  <c r="P76" s="1"/>
  <c r="R76" s="1"/>
  <c r="L72"/>
  <c r="N72" s="1"/>
  <c r="P72" s="1"/>
  <c r="R72" s="1"/>
  <c r="L69"/>
  <c r="N69" s="1"/>
  <c r="P69" s="1"/>
  <c r="R69" s="1"/>
  <c r="L67"/>
  <c r="N67" s="1"/>
  <c r="P67" s="1"/>
  <c r="R67" s="1"/>
  <c r="L65"/>
  <c r="N65" s="1"/>
  <c r="P65" s="1"/>
  <c r="R65" s="1"/>
  <c r="L64"/>
  <c r="N64" s="1"/>
  <c r="P64" s="1"/>
  <c r="R64" s="1"/>
  <c r="L61"/>
  <c r="N61" s="1"/>
  <c r="P61" s="1"/>
  <c r="R61" s="1"/>
  <c r="L60"/>
  <c r="N60" s="1"/>
  <c r="P60" s="1"/>
  <c r="R60" s="1"/>
  <c r="L59"/>
  <c r="N59" s="1"/>
  <c r="P59" s="1"/>
  <c r="R59" s="1"/>
  <c r="L58"/>
  <c r="N58" s="1"/>
  <c r="P58" s="1"/>
  <c r="R58" s="1"/>
  <c r="L57"/>
  <c r="N57" s="1"/>
  <c r="P57" s="1"/>
  <c r="R57" s="1"/>
  <c r="L56"/>
  <c r="N56" s="1"/>
  <c r="P56" s="1"/>
  <c r="L53"/>
  <c r="N53" s="1"/>
  <c r="P53" s="1"/>
  <c r="R53" s="1"/>
  <c r="L47"/>
  <c r="N47" s="1"/>
  <c r="P47" s="1"/>
  <c r="R47" s="1"/>
  <c r="L45"/>
  <c r="N45" s="1"/>
  <c r="P45" s="1"/>
  <c r="R45" s="1"/>
  <c r="L43"/>
  <c r="N43" s="1"/>
  <c r="P43" s="1"/>
  <c r="R43" s="1"/>
  <c r="L42"/>
  <c r="N42" s="1"/>
  <c r="L39"/>
  <c r="L36"/>
  <c r="N36" s="1"/>
  <c r="P36" s="1"/>
  <c r="R36" s="1"/>
  <c r="L34"/>
  <c r="N34" s="1"/>
  <c r="P34" s="1"/>
  <c r="R34" s="1"/>
  <c r="L30"/>
  <c r="N30" s="1"/>
  <c r="P30" s="1"/>
  <c r="R30" s="1"/>
  <c r="L26"/>
  <c r="N26" s="1"/>
  <c r="P26" s="1"/>
  <c r="R26" s="1"/>
  <c r="L25"/>
  <c r="N25" s="1"/>
  <c r="P25" s="1"/>
  <c r="R25" s="1"/>
  <c r="L24"/>
  <c r="N24" s="1"/>
  <c r="P24" s="1"/>
  <c r="L21"/>
  <c r="L18"/>
  <c r="K15"/>
  <c r="D125"/>
  <c r="E121"/>
  <c r="E115"/>
  <c r="G115" s="1"/>
  <c r="I115" s="1"/>
  <c r="E114"/>
  <c r="G114" s="1"/>
  <c r="I114" s="1"/>
  <c r="I110" s="1"/>
  <c r="E108"/>
  <c r="G108" s="1"/>
  <c r="I108" s="1"/>
  <c r="E106"/>
  <c r="G106" s="1"/>
  <c r="I106" s="1"/>
  <c r="E105"/>
  <c r="G105" s="1"/>
  <c r="I105" s="1"/>
  <c r="E104"/>
  <c r="G104" s="1"/>
  <c r="I104" s="1"/>
  <c r="E103"/>
  <c r="G103" s="1"/>
  <c r="I103" s="1"/>
  <c r="E102"/>
  <c r="G102" s="1"/>
  <c r="I102" s="1"/>
  <c r="E101"/>
  <c r="G101" s="1"/>
  <c r="I101" s="1"/>
  <c r="E100"/>
  <c r="G100" s="1"/>
  <c r="I100" s="1"/>
  <c r="E97"/>
  <c r="G97" s="1"/>
  <c r="I97" s="1"/>
  <c r="E96"/>
  <c r="G96" s="1"/>
  <c r="I96" s="1"/>
  <c r="E95"/>
  <c r="G95" s="1"/>
  <c r="I95" s="1"/>
  <c r="E94"/>
  <c r="G94" s="1"/>
  <c r="I94" s="1"/>
  <c r="E93"/>
  <c r="G93" s="1"/>
  <c r="I93" s="1"/>
  <c r="E92"/>
  <c r="G92" s="1"/>
  <c r="I92" s="1"/>
  <c r="I91" s="1"/>
  <c r="E83"/>
  <c r="G83" s="1"/>
  <c r="I83" s="1"/>
  <c r="E82"/>
  <c r="G82" s="1"/>
  <c r="I82" s="1"/>
  <c r="E81"/>
  <c r="G81" s="1"/>
  <c r="I81" s="1"/>
  <c r="E80"/>
  <c r="G80" s="1"/>
  <c r="I80" s="1"/>
  <c r="E79"/>
  <c r="G79" s="1"/>
  <c r="I79" s="1"/>
  <c r="E77"/>
  <c r="G77" s="1"/>
  <c r="I77" s="1"/>
  <c r="E76"/>
  <c r="G76" s="1"/>
  <c r="I76" s="1"/>
  <c r="E72"/>
  <c r="G72" s="1"/>
  <c r="I72" s="1"/>
  <c r="E67"/>
  <c r="G67" s="1"/>
  <c r="I67" s="1"/>
  <c r="E65"/>
  <c r="G65" s="1"/>
  <c r="I65" s="1"/>
  <c r="E64"/>
  <c r="G64" s="1"/>
  <c r="I64" s="1"/>
  <c r="E61"/>
  <c r="G61" s="1"/>
  <c r="I61" s="1"/>
  <c r="E60"/>
  <c r="G60" s="1"/>
  <c r="I60" s="1"/>
  <c r="E59"/>
  <c r="G59" s="1"/>
  <c r="I59" s="1"/>
  <c r="E58"/>
  <c r="G58" s="1"/>
  <c r="I58" s="1"/>
  <c r="E57"/>
  <c r="G57" s="1"/>
  <c r="I57" s="1"/>
  <c r="E56"/>
  <c r="G56" s="1"/>
  <c r="I56" s="1"/>
  <c r="E53"/>
  <c r="G53" s="1"/>
  <c r="I53" s="1"/>
  <c r="E47"/>
  <c r="G47" s="1"/>
  <c r="I47" s="1"/>
  <c r="E45"/>
  <c r="G45" s="1"/>
  <c r="I45" s="1"/>
  <c r="E43"/>
  <c r="G43" s="1"/>
  <c r="I43" s="1"/>
  <c r="E42"/>
  <c r="G42" s="1"/>
  <c r="I42" s="1"/>
  <c r="I41" s="1"/>
  <c r="E39"/>
  <c r="E36"/>
  <c r="G36" s="1"/>
  <c r="I36" s="1"/>
  <c r="E30"/>
  <c r="G30" s="1"/>
  <c r="I30" s="1"/>
  <c r="E29"/>
  <c r="G29" s="1"/>
  <c r="I29" s="1"/>
  <c r="I28" s="1"/>
  <c r="E26"/>
  <c r="G26" s="1"/>
  <c r="I26" s="1"/>
  <c r="E25"/>
  <c r="G25" s="1"/>
  <c r="I25" s="1"/>
  <c r="E24"/>
  <c r="G24" s="1"/>
  <c r="I24" s="1"/>
  <c r="E21"/>
  <c r="E18"/>
  <c r="S80"/>
  <c r="S55" s="1"/>
  <c r="J80"/>
  <c r="J55" s="1"/>
  <c r="S52"/>
  <c r="J52"/>
  <c r="C52"/>
  <c r="C34"/>
  <c r="E34" s="1"/>
  <c r="G34" s="1"/>
  <c r="I34" s="1"/>
  <c r="S33"/>
  <c r="J33"/>
  <c r="C33"/>
  <c r="S29"/>
  <c r="J29"/>
  <c r="AB28"/>
  <c r="N41" l="1"/>
  <c r="P42"/>
  <c r="W41"/>
  <c r="Y42"/>
  <c r="W110"/>
  <c r="Y114"/>
  <c r="I23"/>
  <c r="I55"/>
  <c r="P91"/>
  <c r="R92"/>
  <c r="R91" s="1"/>
  <c r="Y91"/>
  <c r="AA92"/>
  <c r="AA91" s="1"/>
  <c r="R23"/>
  <c r="R24"/>
  <c r="P23"/>
  <c r="R56"/>
  <c r="Y23"/>
  <c r="AA24"/>
  <c r="AA23" s="1"/>
  <c r="AA56"/>
  <c r="W6" i="12"/>
  <c r="W2" s="1"/>
  <c r="W116"/>
  <c r="Y118" s="1"/>
  <c r="R6"/>
  <c r="E116"/>
  <c r="E117" s="1"/>
  <c r="Y23"/>
  <c r="AA24"/>
  <c r="AA23" s="1"/>
  <c r="Y8"/>
  <c r="AA9"/>
  <c r="AA8" s="1"/>
  <c r="Y111"/>
  <c r="AA112"/>
  <c r="AA111" s="1"/>
  <c r="G6"/>
  <c r="G42"/>
  <c r="G40" s="1"/>
  <c r="Y42"/>
  <c r="Y19"/>
  <c r="AA20"/>
  <c r="AA19" s="1"/>
  <c r="Y11"/>
  <c r="Y6" s="1"/>
  <c r="Y2" s="1"/>
  <c r="AA12"/>
  <c r="AA11" s="1"/>
  <c r="AA40"/>
  <c r="I42"/>
  <c r="I40" s="1"/>
  <c r="I6"/>
  <c r="G116"/>
  <c r="I118" s="1"/>
  <c r="G2"/>
  <c r="W91" i="10"/>
  <c r="N91"/>
  <c r="L17"/>
  <c r="N18"/>
  <c r="L38"/>
  <c r="N39"/>
  <c r="L120"/>
  <c r="N121"/>
  <c r="U17"/>
  <c r="W18"/>
  <c r="U38"/>
  <c r="W39"/>
  <c r="G23"/>
  <c r="G55"/>
  <c r="N23"/>
  <c r="W23"/>
  <c r="L20"/>
  <c r="N21"/>
  <c r="L110"/>
  <c r="N114"/>
  <c r="U20"/>
  <c r="W21"/>
  <c r="U120"/>
  <c r="E20"/>
  <c r="G21"/>
  <c r="E120"/>
  <c r="G121"/>
  <c r="G28"/>
  <c r="G41"/>
  <c r="G91"/>
  <c r="G110"/>
  <c r="E17"/>
  <c r="G18"/>
  <c r="E38"/>
  <c r="G39"/>
  <c r="S51"/>
  <c r="S49" s="1"/>
  <c r="J51"/>
  <c r="J49" s="1"/>
  <c r="U23"/>
  <c r="E55"/>
  <c r="E110"/>
  <c r="U110"/>
  <c r="C32"/>
  <c r="C15" s="1"/>
  <c r="L41"/>
  <c r="L91"/>
  <c r="E28"/>
  <c r="E41"/>
  <c r="U80"/>
  <c r="L33"/>
  <c r="J32"/>
  <c r="E52"/>
  <c r="G52" s="1"/>
  <c r="I52" s="1"/>
  <c r="I51" s="1"/>
  <c r="C51"/>
  <c r="C49" s="1"/>
  <c r="U52"/>
  <c r="W52" s="1"/>
  <c r="Y52" s="1"/>
  <c r="E91"/>
  <c r="U91"/>
  <c r="U33"/>
  <c r="S32"/>
  <c r="S28"/>
  <c r="AD28" s="1"/>
  <c r="E23"/>
  <c r="L23"/>
  <c r="U41"/>
  <c r="J28"/>
  <c r="AC28" s="1"/>
  <c r="L29"/>
  <c r="L80"/>
  <c r="U29"/>
  <c r="T125"/>
  <c r="E33"/>
  <c r="G38" l="1"/>
  <c r="I39"/>
  <c r="I38" s="1"/>
  <c r="G120"/>
  <c r="I121"/>
  <c r="I120" s="1"/>
  <c r="I49" s="1"/>
  <c r="W120"/>
  <c r="N110"/>
  <c r="P114"/>
  <c r="W38"/>
  <c r="Y39"/>
  <c r="N120"/>
  <c r="P121"/>
  <c r="N17"/>
  <c r="P18"/>
  <c r="Y110"/>
  <c r="AA114"/>
  <c r="AA110" s="1"/>
  <c r="P41"/>
  <c r="R42"/>
  <c r="R41" s="1"/>
  <c r="G17"/>
  <c r="I18"/>
  <c r="I17" s="1"/>
  <c r="G20"/>
  <c r="I21"/>
  <c r="I20" s="1"/>
  <c r="W20"/>
  <c r="Y21"/>
  <c r="N20"/>
  <c r="P21"/>
  <c r="W17"/>
  <c r="Y18"/>
  <c r="N38"/>
  <c r="P39"/>
  <c r="AA52"/>
  <c r="AA42"/>
  <c r="AA41" s="1"/>
  <c r="Y41"/>
  <c r="Y40" i="12"/>
  <c r="Y116" s="1"/>
  <c r="AA118" s="1"/>
  <c r="AA2"/>
  <c r="AA6"/>
  <c r="AA116" s="1"/>
  <c r="G117"/>
  <c r="I116"/>
  <c r="I117" s="1"/>
  <c r="I2"/>
  <c r="U32" i="10"/>
  <c r="W33"/>
  <c r="U28"/>
  <c r="U15" s="1"/>
  <c r="W29"/>
  <c r="L28"/>
  <c r="N29"/>
  <c r="L32"/>
  <c r="L15" s="1"/>
  <c r="N33"/>
  <c r="U55"/>
  <c r="U51" s="1"/>
  <c r="U49" s="1"/>
  <c r="W80"/>
  <c r="L55"/>
  <c r="N80"/>
  <c r="E32"/>
  <c r="E15" s="1"/>
  <c r="G33"/>
  <c r="G51"/>
  <c r="G49" s="1"/>
  <c r="E51"/>
  <c r="E49" s="1"/>
  <c r="J15"/>
  <c r="S15"/>
  <c r="W32" l="1"/>
  <c r="Y33"/>
  <c r="P20"/>
  <c r="R21"/>
  <c r="R20" s="1"/>
  <c r="R120"/>
  <c r="P120"/>
  <c r="P110"/>
  <c r="R114"/>
  <c r="R110" s="1"/>
  <c r="N28"/>
  <c r="P29"/>
  <c r="N32"/>
  <c r="P33"/>
  <c r="W28"/>
  <c r="Y29"/>
  <c r="Y17"/>
  <c r="AA18"/>
  <c r="AA17" s="1"/>
  <c r="AA21"/>
  <c r="AA20" s="1"/>
  <c r="Y20"/>
  <c r="R18"/>
  <c r="R17" s="1"/>
  <c r="P17"/>
  <c r="Y38"/>
  <c r="AA39"/>
  <c r="AA38" s="1"/>
  <c r="Y120"/>
  <c r="AA120"/>
  <c r="L11"/>
  <c r="I15"/>
  <c r="W55"/>
  <c r="W51" s="1"/>
  <c r="W49" s="1"/>
  <c r="Y80"/>
  <c r="R39"/>
  <c r="R38" s="1"/>
  <c r="P38"/>
  <c r="G32"/>
  <c r="G15" s="1"/>
  <c r="G11" s="1"/>
  <c r="I33"/>
  <c r="I32" s="1"/>
  <c r="N55"/>
  <c r="P80"/>
  <c r="E11"/>
  <c r="J125"/>
  <c r="U11"/>
  <c r="U125"/>
  <c r="S125"/>
  <c r="E125"/>
  <c r="G127" s="1"/>
  <c r="C125"/>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V126" i="10" l="1"/>
  <c r="U127"/>
  <c r="U126"/>
  <c r="R80"/>
  <c r="R55" s="1"/>
  <c r="P55"/>
  <c r="AA29"/>
  <c r="AA28" s="1"/>
  <c r="Y28"/>
  <c r="G125"/>
  <c r="I127" s="1"/>
  <c r="I11"/>
  <c r="W127"/>
  <c r="R15"/>
  <c r="I125"/>
  <c r="AA80"/>
  <c r="AA55" s="1"/>
  <c r="AA51" s="1"/>
  <c r="AA49" s="1"/>
  <c r="Y55"/>
  <c r="Y51" s="1"/>
  <c r="Y49" s="1"/>
  <c r="P32"/>
  <c r="R33"/>
  <c r="R32" s="1"/>
  <c r="N15"/>
  <c r="N11" s="1"/>
  <c r="P28"/>
  <c r="P15" s="1"/>
  <c r="R29"/>
  <c r="R28" s="1"/>
  <c r="AA33"/>
  <c r="AA32" s="1"/>
  <c r="AA15" s="1"/>
  <c r="Y32"/>
  <c r="Y15" s="1"/>
  <c r="W15"/>
  <c r="E126"/>
  <c r="F14" i="7"/>
  <c r="K31"/>
  <c r="K36"/>
  <c r="K70"/>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AA125" i="10" l="1"/>
  <c r="G126"/>
  <c r="AA11"/>
  <c r="Y11"/>
  <c r="R11"/>
  <c r="P11"/>
  <c r="Y125"/>
  <c r="W11"/>
  <c r="W125"/>
  <c r="I126"/>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Y126" i="10" l="1"/>
  <c r="X126"/>
  <c r="W126"/>
  <c r="AA126"/>
  <c r="Z126"/>
  <c r="Y127"/>
  <c r="AA127"/>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K51" i="10"/>
  <c r="K49" s="1"/>
  <c r="K125" s="1"/>
  <c r="L127" s="1"/>
  <c r="L52"/>
  <c r="L51" l="1"/>
  <c r="L49" s="1"/>
  <c r="L125" s="1"/>
  <c r="N127" s="1"/>
  <c r="N52"/>
  <c r="N51" l="1"/>
  <c r="N49" s="1"/>
  <c r="N125" s="1"/>
  <c r="P127" s="1"/>
  <c r="P52"/>
  <c r="R52" l="1"/>
  <c r="R51" s="1"/>
  <c r="R49" s="1"/>
  <c r="R125" s="1"/>
  <c r="P51"/>
  <c r="P49" s="1"/>
  <c r="P125" s="1"/>
  <c r="R126" l="1"/>
  <c r="T126"/>
  <c r="S126"/>
  <c r="R127"/>
  <c r="P126"/>
</calcChain>
</file>

<file path=xl/sharedStrings.xml><?xml version="1.0" encoding="utf-8"?>
<sst xmlns="http://schemas.openxmlformats.org/spreadsheetml/2006/main" count="1277" uniqueCount="449">
  <si>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</si>
  <si>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</si>
  <si>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</si>
  <si>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</si>
  <si>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</si>
  <si>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</si>
  <si>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</si>
  <si>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</si>
  <si>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</si>
  <si>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</si>
  <si>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</si>
  <si>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</si>
  <si>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</si>
  <si>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</si>
  <si>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</si>
  <si>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</si>
  <si>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</si>
  <si>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</si>
  <si>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</si>
  <si>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</si>
  <si>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</si>
  <si>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</si>
  <si>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</si>
  <si>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</si>
  <si>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</si>
  <si>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</si>
  <si>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</si>
  <si>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</si>
  <si>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</si>
  <si>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</si>
  <si>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</si>
  <si>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</si>
  <si>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</si>
  <si>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</si>
  <si>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</si>
  <si>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</si>
  <si>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</si>
  <si>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</si>
  <si>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</si>
  <si>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</si>
  <si>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</si>
  <si>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</si>
  <si>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</si>
  <si>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</si>
  <si>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</si>
  <si>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</si>
  <si>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</si>
  <si>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</si>
  <si>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</si>
  <si>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</si>
  <si>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</si>
  <si>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</si>
  <si>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</si>
  <si>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</si>
  <si>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</si>
  <si>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</si>
  <si>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</si>
  <si>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</si>
  <si>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</si>
  <si>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</si>
  <si>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</si>
  <si>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</si>
  <si>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</si>
  <si>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</si>
  <si>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</si>
  <si>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</si>
  <si>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</si>
  <si>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</si>
  <si>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</si>
  <si>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</si>
  <si>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</si>
  <si>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</si>
  <si>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</si>
  <si>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</si>
  <si>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</si>
  <si>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</si>
  <si>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</si>
  <si>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</si>
  <si>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</si>
  <si>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</si>
  <si>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</si>
  <si>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</si>
  <si>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</si>
  <si>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</si>
  <si>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</si>
  <si>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</si>
  <si>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</si>
  <si>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</si>
  <si>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</si>
  <si>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</si>
  <si>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</si>
  <si>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</si>
  <si>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</si>
  <si>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</si>
  <si>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</si>
  <si>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</si>
  <si>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</si>
  <si>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</si>
  <si>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</si>
  <si>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</si>
  <si>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</si>
  <si>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</si>
  <si>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</si>
  <si>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</si>
  <si>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</si>
  <si>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</si>
  <si>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</si>
  <si>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</si>
  <si>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</si>
  <si>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</si>
  <si>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</si>
  <si>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</si>
  <si>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</si>
  <si>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</si>
  <si>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</si>
  <si>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</si>
  <si>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</si>
  <si>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</si>
  <si>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</si>
  <si>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</si>
  <si>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</si>
  <si>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</si>
  <si>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</si>
  <si>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</si>
  <si>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</si>
  <si>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</si>
  <si>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</si>
  <si>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</si>
  <si>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</si>
  <si>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</si>
  <si>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</si>
  <si>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</si>
  <si>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</si>
  <si>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</si>
  <si>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</si>
  <si>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</si>
  <si>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</si>
  <si>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</si>
  <si>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</si>
  <si>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</si>
  <si>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</si>
  <si>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</si>
  <si>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</si>
  <si>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</si>
  <si>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</si>
  <si>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</si>
  <si>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</si>
  <si>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</si>
  <si>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</si>
  <si>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</si>
  <si>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</si>
  <si>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</si>
  <si>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</si>
  <si>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</si>
  <si>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</si>
  <si>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</si>
  <si>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</si>
  <si>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</si>
  <si>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</si>
  <si>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</si>
  <si>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</si>
  <si>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</si>
  <si>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</si>
  <si>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</si>
  <si>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</si>
  <si>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</si>
  <si>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</si>
  <si>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</si>
  <si>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</si>
  <si>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</si>
  <si>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</si>
  <si>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</si>
  <si>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</si>
  <si>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</si>
  <si>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</si>
  <si>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</si>
  <si>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</si>
  <si>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</si>
  <si>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</si>
  <si>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</si>
  <si>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</si>
  <si>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</si>
  <si>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</si>
  <si>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</si>
  <si>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</si>
  <si>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</si>
  <si>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</si>
  <si>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</si>
  <si>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</si>
  <si>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</si>
  <si>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</si>
  <si>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</si>
  <si>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</si>
  <si>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</si>
  <si>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</si>
  <si>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</si>
  <si>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</si>
  <si>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</si>
  <si>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</si>
  <si>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</si>
  <si>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</si>
  <si>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</si>
  <si>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</si>
  <si>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</si>
  <si>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</si>
  <si>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</si>
  <si>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</si>
  <si>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</si>
  <si>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</si>
  <si>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</si>
  <si>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</si>
  <si>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</si>
  <si>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</si>
  <si>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</si>
  <si>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</si>
  <si>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</si>
  <si>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</si>
  <si>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</si>
  <si>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</si>
  <si>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</si>
  <si>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</si>
  <si>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</si>
  <si>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</si>
  <si>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</si>
  <si>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</si>
  <si>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</si>
  <si>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</si>
  <si>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</si>
  <si>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</si>
  <si>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</si>
  <si>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</si>
  <si>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</si>
  <si>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</si>
  <si>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</si>
  <si>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</si>
  <si>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</si>
  <si>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</si>
  <si>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</si>
  <si>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</si>
  <si>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</si>
  <si>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</si>
  <si>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</si>
  <si>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</si>
  <si>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</si>
  <si>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</si>
  <si>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</si>
  <si>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</si>
  <si>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</si>
  <si>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</si>
  <si>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</si>
  <si>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</si>
  <si>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</si>
  <si>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</si>
  <si>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</si>
  <si>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</si>
  <si>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</si>
  <si>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</si>
  <si>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</si>
  <si>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</si>
  <si>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</si>
  <si>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</si>
  <si>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</si>
  <si>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</si>
  <si>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</si>
  <si>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</si>
  <si>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</si>
  <si>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</si>
  <si>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</si>
  <si>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</si>
  <si>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</si>
  <si>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</si>
  <si>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</si>
  <si>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</si>
  <si>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</si>
  <si>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</si>
  <si>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</si>
  <si>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</si>
  <si>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</si>
  <si>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</si>
  <si>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</si>
  <si>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</si>
  <si>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</si>
  <si>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</si>
  <si>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</si>
  <si>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</si>
  <si>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</si>
  <si>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</si>
  <si>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</si>
  <si>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</si>
  <si>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</si>
  <si>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</si>
  <si>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</si>
  <si>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</si>
  <si>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</si>
  <si>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</si>
  <si>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</si>
  <si>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</si>
  <si>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</si>
  <si>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</si>
  <si>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</si>
  <si>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</si>
  <si>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</si>
  <si>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</si>
  <si>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</si>
  <si>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</si>
  <si>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</si>
  <si>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</si>
  <si>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</si>
  <si>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</si>
  <si>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</si>
  <si>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</si>
  <si>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</si>
  <si>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</si>
  <si>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</si>
  <si>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</si>
  <si>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</si>
  <si>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</si>
  <si>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</si>
  <si>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</si>
  <si>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</si>
  <si>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</si>
  <si>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</si>
  <si>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</si>
  <si>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</si>
  <si>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</si>
  <si>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</si>
  <si>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</si>
  <si>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</si>
  <si>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</si>
  <si>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</si>
  <si>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</si>
  <si>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</si>
  <si>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</si>
  <si>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</si>
  <si>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</si>
  <si>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</si>
  <si>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</si>
  <si>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</si>
  <si>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</si>
  <si>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</si>
  <si>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</si>
  <si>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</si>
  <si>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</si>
  <si>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</si>
  <si>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</si>
  <si>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</si>
  <si>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</si>
  <si>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</si>
  <si>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</si>
  <si>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</si>
  <si>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</si>
  <si>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</si>
  <si>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</si>
  <si>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</si>
  <si>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</si>
  <si>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</si>
  <si>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</si>
  <si>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</si>
  <si>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</si>
  <si>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</si>
  <si>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</si>
  <si>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</si>
  <si>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</si>
  <si>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</si>
  <si>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</si>
  <si>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</si>
  <si>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</si>
  <si>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</si>
  <si>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</si>
  <si>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</si>
  <si>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</si>
  <si>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</si>
  <si>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</si>
  <si>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</si>
  <si>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</si>
  <si>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</si>
  <si>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</si>
  <si>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</si>
  <si>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</si>
  <si>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</si>
  <si>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</si>
  <si>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</si>
  <si>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</si>
  <si>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</si>
  <si>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</si>
  <si>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</si>
  <si>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</si>
  <si>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</si>
  <si>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</si>
  <si>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</si>
  <si>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</si>
  <si>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</si>
  <si>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</si>
  <si>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</si>
  <si>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</si>
  <si>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</si>
  <si>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</si>
  <si>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</si>
  <si>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</si>
  <si>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</si>
  <si>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</si>
  <si>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</si>
  <si>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</si>
  <si>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</si>
  <si>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</si>
  <si>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</si>
  <si>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</si>
  <si>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</si>
  <si>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</si>
  <si>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</si>
  <si>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</si>
  <si>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</si>
  <si>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</si>
  <si>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</si>
  <si>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</si>
  <si>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</si>
  <si>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</si>
  <si>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</si>
  <si>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</si>
  <si>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</si>
  <si>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</si>
  <si>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</si>
  <si>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</si>
  <si>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</si>
  <si>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</si>
  <si>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</si>
  <si>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</si>
  <si>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</si>
  <si>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</si>
  <si>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</si>
  <si>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</si>
  <si>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</si>
  <si>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</si>
  <si>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</si>
  <si>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</si>
  <si>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t>Субсидии на разработку проектно-сметной документации по строительству,модернизации объектов питьевого водоснабжения</t>
  </si>
  <si>
    <t>к решению сессии шестого созыва Собрания депутатов        № 453 от 18 февраля 2022 года</t>
  </si>
  <si>
    <t>к решению сессии шестого созыва Собрания депутатов        № 467 от 25 марта 2022 года</t>
  </si>
  <si>
    <t>Субсидии бюджетам МО на проведение муниципальных молодежных форумов</t>
  </si>
  <si>
    <t>Субсидии бюджетам МО на разработку проектно-сметной документации по строительству,модернизации объектов питьевого водоснабжения</t>
  </si>
  <si>
    <t>Субсидии бюджетам МО на реализацию мероприятий по содействию трудоустройству несовершеннолетних граждан на территории Архангельской области</t>
  </si>
  <si>
    <t xml:space="preserve">Субсидии бюджетам МО на обеспечение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t>
  </si>
  <si>
    <t>Субвенции бюджетам МО на предоставление государственного жилищного сертификата детям-сиротам и детям,оставшимся без попечения родителей,лицам из их числа на приобретение жилого помещения в Архангельской области</t>
  </si>
  <si>
    <t>Субсидии бюджетам МО на повышение заработной платы  работников муниципальных учреждений культуры</t>
  </si>
  <si>
    <t>2 02 299 05 0000 150</t>
  </si>
  <si>
    <t>Субсидии бюджетам МО на софинансирование капитального ремонта крытых спортивных объектов муниципальных образований</t>
  </si>
  <si>
    <t>изм.от 20.05.2022</t>
  </si>
  <si>
    <t>Приложение № 1</t>
  </si>
  <si>
    <t>к решению сессии шестого созыва Собрания депутатов        № 499 от 20 мая  2022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</si>
</sst>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
      <sz val="8"/>
      <color rgb="FFFF0000"/>
      <name val="Times New Roman"/>
      <family val="1"/>
      <charset val="204"/>
    </font>
    <font>
      <i/>
      <sz val="8"/>
      <color rgb="FFFF0000"/>
      <name val="Times New Roman"/>
      <family val="1"/>
      <charset val="204"/>
    </font>
    <font>
      <sz val="8"/>
      <color theme="0"/>
      <name val="Times New Roman"/>
      <family val="1"/>
      <charset val="204"/>
    </font>
    <font>
      <i/>
      <sz val="8"/>
      <color theme="0"/>
      <name val="Times New Roman"/>
      <family val="1"/>
      <charset val="204"/>
    </font>
    <font>
      <b/>
      <sz val="9"/>
      <color theme="0"/>
      <name val="Times New Roman"/>
      <family val="1"/>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applyAlignment="1">
      <alignment horizontal="right"/>
    </xf>
    <xf numFmtId="0" fontId="19" fillId="0" borderId="0" xfId="0" applyFont="1" applyFill="1" applyAlignment="1">
      <alignment horizontal="right"/>
    </xf>
    <xf numFmtId="43" fontId="19" fillId="0" borderId="0" xfId="0" applyNumberFormat="1" applyFont="1" applyFill="1"/>
    <xf numFmtId="164" fontId="19" fillId="0" borderId="0" xfId="0" applyNumberFormat="1" applyFont="1" applyFill="1"/>
    <xf numFmtId="0" fontId="18" fillId="0" borderId="0" xfId="0" applyFont="1" applyFill="1" applyAlignment="1">
      <alignment wrapText="1"/>
    </xf>
    <xf numFmtId="4" fontId="28" fillId="0" borderId="0" xfId="0" applyNumberFormat="1" applyFont="1" applyFill="1"/>
    <xf numFmtId="4" fontId="19" fillId="0" borderId="0" xfId="0" applyNumberFormat="1" applyFont="1" applyFill="1"/>
    <xf numFmtId="4" fontId="29" fillId="4" borderId="29" xfId="0" applyNumberFormat="1" applyFont="1" applyFill="1" applyBorder="1" applyAlignment="1">
      <alignment horizontal="right" vertical="center"/>
    </xf>
    <xf numFmtId="0" fontId="22" fillId="0" borderId="29" xfId="0" applyFont="1" applyFill="1" applyBorder="1" applyAlignment="1">
      <alignment horizontal="center" vertical="center"/>
    </xf>
    <xf numFmtId="0" fontId="22" fillId="0" borderId="29"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4" fillId="0" borderId="29" xfId="0" applyFont="1" applyFill="1" applyBorder="1" applyAlignment="1">
      <alignment vertical="center" wrapText="1"/>
    </xf>
    <xf numFmtId="4" fontId="25" fillId="4" borderId="29" xfId="0" applyNumberFormat="1" applyFont="1" applyFill="1" applyBorder="1" applyAlignment="1">
      <alignment horizontal="right" vertical="center"/>
    </xf>
    <xf numFmtId="49" fontId="24" fillId="0" borderId="29" xfId="0" applyNumberFormat="1" applyFont="1" applyFill="1" applyBorder="1" applyAlignment="1">
      <alignment horizontal="center" vertical="center"/>
    </xf>
    <xf numFmtId="3" fontId="26" fillId="4" borderId="29" xfId="0" applyNumberFormat="1" applyFont="1" applyFill="1" applyBorder="1" applyAlignment="1">
      <alignment horizontal="right" vertical="center"/>
    </xf>
    <xf numFmtId="4" fontId="26" fillId="4" borderId="29" xfId="3" applyNumberFormat="1" applyFont="1" applyFill="1" applyBorder="1" applyAlignment="1">
      <alignment horizontal="right" vertical="center"/>
    </xf>
    <xf numFmtId="0" fontId="18" fillId="0" borderId="29" xfId="0" applyFont="1" applyFill="1" applyBorder="1" applyAlignment="1">
      <alignment vertical="center" wrapText="1"/>
    </xf>
    <xf numFmtId="49" fontId="18" fillId="0" borderId="29" xfId="0" applyNumberFormat="1" applyFont="1" applyFill="1" applyBorder="1" applyAlignment="1">
      <alignment horizontal="center" vertical="center"/>
    </xf>
    <xf numFmtId="4" fontId="19"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0" applyNumberFormat="1" applyFont="1" applyFill="1" applyBorder="1" applyAlignment="1">
      <alignment horizontal="right" vertical="center"/>
    </xf>
    <xf numFmtId="4" fontId="19" fillId="0" borderId="29"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center" wrapText="1" indent="1"/>
    </xf>
    <xf numFmtId="4" fontId="18" fillId="0" borderId="29" xfId="0" applyNumberFormat="1" applyFont="1" applyBorder="1" applyAlignment="1">
      <alignment horizontal="right" vertical="center"/>
    </xf>
    <xf numFmtId="164" fontId="29" fillId="0" borderId="29" xfId="0" applyNumberFormat="1" applyFont="1" applyFill="1" applyBorder="1" applyAlignment="1">
      <alignment horizontal="center" vertical="center" wrapText="1"/>
    </xf>
    <xf numFmtId="4" fontId="30" fillId="4" borderId="29" xfId="0" applyNumberFormat="1" applyFont="1" applyFill="1" applyBorder="1" applyAlignment="1">
      <alignment horizontal="right" vertical="center"/>
    </xf>
    <xf numFmtId="49" fontId="18" fillId="0" borderId="29" xfId="0" applyNumberFormat="1" applyFont="1" applyFill="1" applyBorder="1" applyAlignment="1">
      <alignment horizontal="center" vertical="center" wrapText="1"/>
    </xf>
    <xf numFmtId="4" fontId="31" fillId="4" borderId="29" xfId="0" applyNumberFormat="1" applyFont="1" applyFill="1" applyBorder="1" applyAlignment="1">
      <alignment horizontal="right" vertical="center"/>
    </xf>
    <xf numFmtId="164" fontId="18" fillId="0" borderId="29" xfId="0" applyNumberFormat="1" applyFont="1" applyFill="1" applyBorder="1" applyAlignment="1">
      <alignment horizontal="center" vertical="center" wrapText="1"/>
    </xf>
    <xf numFmtId="4" fontId="32"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27" fillId="0" borderId="29" xfId="0" applyFont="1" applyFill="1" applyBorder="1" applyAlignment="1">
      <alignment horizontal="left" vertical="center" wrapText="1" indent="2"/>
    </xf>
    <xf numFmtId="164" fontId="27" fillId="0" borderId="29" xfId="0"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4" fontId="27" fillId="4" borderId="29" xfId="0" applyNumberFormat="1" applyFont="1" applyFill="1" applyBorder="1" applyAlignment="1">
      <alignment horizontal="right" vertical="center"/>
    </xf>
    <xf numFmtId="0" fontId="27" fillId="0" borderId="29" xfId="0" applyFont="1" applyFill="1" applyBorder="1" applyAlignment="1">
      <alignment horizontal="center" vertical="center" wrapText="1"/>
    </xf>
    <xf numFmtId="164" fontId="24" fillId="0" borderId="29" xfId="0" applyNumberFormat="1" applyFont="1" applyFill="1" applyBorder="1" applyAlignment="1">
      <alignment horizontal="center" vertical="center" wrapText="1"/>
    </xf>
    <xf numFmtId="49" fontId="29" fillId="4" borderId="29" xfId="0" applyNumberFormat="1" applyFont="1" applyFill="1" applyBorder="1" applyAlignment="1">
      <alignment horizontal="center" vertical="center"/>
    </xf>
    <xf numFmtId="164" fontId="33" fillId="0" borderId="29" xfId="0" applyNumberFormat="1" applyFont="1" applyFill="1" applyBorder="1" applyAlignment="1">
      <alignment horizontal="center" vertical="center" wrapText="1"/>
    </xf>
    <xf numFmtId="164" fontId="19" fillId="0" borderId="29" xfId="0" applyNumberFormat="1" applyFont="1" applyFill="1" applyBorder="1"/>
    <xf numFmtId="0" fontId="18" fillId="4" borderId="29" xfId="0" applyNumberFormat="1" applyFont="1" applyFill="1" applyBorder="1" applyAlignment="1">
      <alignment horizontal="left" vertical="center" wrapText="1" indent="2"/>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29" xfId="0" applyFont="1" applyFill="1" applyBorder="1" applyAlignment="1">
      <alignment horizontal="left" vertical="center" wrapText="1" indent="2"/>
    </xf>
    <xf numFmtId="0" fontId="18" fillId="0" borderId="29" xfId="0" applyFont="1" applyFill="1" applyBorder="1" applyAlignment="1">
      <alignment horizontal="center" vertical="center" wrapText="1"/>
    </xf>
    <xf numFmtId="0" fontId="19" fillId="4" borderId="0" xfId="0" applyFont="1" applyFill="1"/>
    <xf numFmtId="43" fontId="19" fillId="4" borderId="0" xfId="0" applyNumberFormat="1" applyFont="1" applyFill="1" applyAlignment="1">
      <alignment horizontal="right"/>
    </xf>
    <xf numFmtId="0" fontId="23" fillId="4" borderId="29" xfId="0" applyFont="1" applyFill="1" applyBorder="1" applyAlignment="1">
      <alignment horizontal="center" vertical="center" wrapText="1"/>
    </xf>
    <xf numFmtId="164" fontId="19" fillId="4" borderId="0" xfId="0" applyNumberFormat="1" applyFont="1" applyFill="1"/>
    <xf numFmtId="0" fontId="19" fillId="4" borderId="0" xfId="0" applyFont="1" applyFill="1" applyAlignment="1">
      <alignment horizontal="right"/>
    </xf>
    <xf numFmtId="164" fontId="19" fillId="4" borderId="29" xfId="0" applyNumberFormat="1" applyFont="1" applyFill="1" applyBorder="1"/>
    <xf numFmtId="4" fontId="18" fillId="0" borderId="0" xfId="0" applyNumberFormat="1" applyFont="1" applyFill="1"/>
    <xf numFmtId="0" fontId="31" fillId="0" borderId="0" xfId="0" applyFont="1" applyFill="1"/>
    <xf numFmtId="0" fontId="34" fillId="4"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0" fillId="4" borderId="0" xfId="0" applyFill="1" applyAlignment="1"/>
    <xf numFmtId="0" fontId="19" fillId="4" borderId="0" xfId="0" applyFont="1" applyFill="1" applyAlignment="1">
      <alignment horizontal="center" vertical="top" wrapText="1"/>
    </xf>
    <xf numFmtId="0" fontId="0" fillId="4" borderId="0" xfId="0" applyFill="1" applyAlignment="1">
      <alignment horizontal="center" vertical="center"/>
    </xf>
    <xf numFmtId="0" fontId="0" fillId="4" borderId="0" xfId="0" applyFill="1" applyAlignment="1">
      <alignment horizontal="center" vertical="top" wrapText="1"/>
    </xf>
    <xf numFmtId="0" fontId="19" fillId="0" borderId="0" xfId="0" applyFont="1" applyFill="1" applyAlignment="1">
      <alignment horizontal="center" vertical="top" wrapText="1"/>
    </xf>
    <xf numFmtId="164" fontId="18" fillId="4" borderId="29" xfId="0" applyNumberFormat="1" applyFont="1" applyFill="1" applyBorder="1" applyAlignment="1">
      <alignment horizontal="center" vertical="center" wrapText="1"/>
    </xf>
    <xf numFmtId="14" fontId="23" fillId="4" borderId="29" xfId="0" applyNumberFormat="1" applyFont="1" applyFill="1" applyBorder="1" applyAlignment="1">
      <alignment horizontal="center" vertical="center" wrapText="1"/>
    </xf>
    <xf numFmtId="4" fontId="36"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top" wrapText="1" indent="2"/>
    </xf>
    <xf numFmtId="0" fontId="18" fillId="4" borderId="0" xfId="0" applyFont="1" applyFill="1" applyAlignment="1">
      <alignment horizontal="center" vertical="center"/>
    </xf>
    <xf numFmtId="0" fontId="20" fillId="4" borderId="0" xfId="0" applyFont="1" applyFill="1"/>
    <xf numFmtId="49" fontId="24" fillId="4" borderId="29" xfId="0" applyNumberFormat="1" applyFont="1" applyFill="1" applyBorder="1" applyAlignment="1">
      <alignment horizontal="center" vertical="center"/>
    </xf>
    <xf numFmtId="49" fontId="18" fillId="4" borderId="29" xfId="0" applyNumberFormat="1" applyFont="1" applyFill="1" applyBorder="1" applyAlignment="1">
      <alignment horizontal="center" vertical="center"/>
    </xf>
    <xf numFmtId="164" fontId="29"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164" fontId="27"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7" fillId="4" borderId="29" xfId="0" applyFont="1" applyFill="1" applyBorder="1" applyAlignment="1">
      <alignment horizontal="center" vertical="center" wrapText="1"/>
    </xf>
    <xf numFmtId="164" fontId="33" fillId="4" borderId="29" xfId="0" applyNumberFormat="1" applyFont="1" applyFill="1" applyBorder="1" applyAlignment="1">
      <alignment horizontal="center" vertical="center" wrapText="1"/>
    </xf>
    <xf numFmtId="164" fontId="24" fillId="4" borderId="29" xfId="0"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2" fillId="0" borderId="29" xfId="0" applyFont="1" applyFill="1" applyBorder="1" applyAlignment="1">
      <alignment horizontal="center" vertical="center"/>
    </xf>
    <xf numFmtId="0" fontId="32" fillId="0" borderId="29" xfId="0" applyFont="1" applyFill="1" applyBorder="1" applyAlignment="1">
      <alignment horizontal="center" vertical="center" wrapText="1"/>
    </xf>
    <xf numFmtId="0" fontId="32" fillId="0" borderId="0" xfId="0" applyFont="1" applyFill="1"/>
    <xf numFmtId="0" fontId="32" fillId="0" borderId="0" xfId="0" applyFont="1" applyFill="1" applyAlignment="1">
      <alignment horizontal="center" vertical="center"/>
    </xf>
    <xf numFmtId="0" fontId="27" fillId="0" borderId="0" xfId="0" applyFont="1" applyFill="1"/>
    <xf numFmtId="0" fontId="27" fillId="0" borderId="0" xfId="0" applyFont="1" applyFill="1" applyAlignment="1">
      <alignment horizontal="center" vertical="center"/>
    </xf>
    <xf numFmtId="164" fontId="27" fillId="0" borderId="0" xfId="0" applyNumberFormat="1" applyFont="1" applyFill="1"/>
    <xf numFmtId="164" fontId="27" fillId="4" borderId="0" xfId="0" applyNumberFormat="1" applyFont="1" applyFill="1"/>
    <xf numFmtId="0" fontId="37" fillId="0" borderId="0" xfId="0" applyFont="1" applyFill="1" applyAlignment="1">
      <alignment vertical="center" wrapText="1"/>
    </xf>
    <xf numFmtId="43" fontId="31" fillId="0" borderId="0" xfId="0" applyNumberFormat="1" applyFont="1" applyFill="1" applyAlignment="1">
      <alignment horizontal="right"/>
    </xf>
    <xf numFmtId="43" fontId="31" fillId="4" borderId="0" xfId="0" applyNumberFormat="1" applyFont="1" applyFill="1" applyAlignment="1">
      <alignment horizontal="right"/>
    </xf>
    <xf numFmtId="0" fontId="31" fillId="4" borderId="0" xfId="0" applyFont="1" applyFill="1" applyAlignment="1">
      <alignment horizontal="right"/>
    </xf>
    <xf numFmtId="4" fontId="19" fillId="3" borderId="0" xfId="0" applyNumberFormat="1" applyFont="1" applyFill="1"/>
    <xf numFmtId="0" fontId="28" fillId="0" borderId="0" xfId="0" applyFont="1" applyFill="1"/>
    <xf numFmtId="0" fontId="28" fillId="4" borderId="0" xfId="0" applyFont="1" applyFill="1" applyAlignment="1">
      <alignment horizontal="center" vertical="center"/>
    </xf>
    <xf numFmtId="4" fontId="28" fillId="4" borderId="0" xfId="0" applyNumberFormat="1" applyFont="1" applyFill="1"/>
    <xf numFmtId="43" fontId="28" fillId="0" borderId="0" xfId="0" applyNumberFormat="1" applyFont="1" applyFill="1"/>
    <xf numFmtId="43" fontId="28" fillId="0" borderId="0" xfId="4" applyFont="1" applyFill="1" applyAlignment="1">
      <alignment vertical="center"/>
    </xf>
    <xf numFmtId="43" fontId="38" fillId="0" borderId="0" xfId="4" applyFont="1" applyFill="1" applyAlignment="1">
      <alignment vertical="center" wrapText="1"/>
    </xf>
    <xf numFmtId="0" fontId="39" fillId="0" borderId="0" xfId="0" applyFont="1" applyFill="1" applyAlignment="1">
      <alignment vertical="center" wrapText="1"/>
    </xf>
    <xf numFmtId="43" fontId="39" fillId="0" borderId="0" xfId="0" applyNumberFormat="1" applyFont="1" applyFill="1" applyAlignment="1">
      <alignment vertical="center" wrapText="1"/>
    </xf>
    <xf numFmtId="0" fontId="21" fillId="0" borderId="0" xfId="0" applyFont="1" applyFill="1" applyBorder="1" applyAlignment="1">
      <alignment vertical="center" wrapText="1"/>
    </xf>
    <xf numFmtId="0" fontId="28" fillId="0" borderId="0" xfId="0" applyFont="1" applyFill="1" applyAlignment="1">
      <alignment horizontal="center" vertical="center"/>
    </xf>
    <xf numFmtId="0" fontId="28" fillId="4" borderId="0" xfId="0" applyFont="1" applyFill="1"/>
    <xf numFmtId="4" fontId="40" fillId="7" borderId="0" xfId="0" applyNumberFormat="1" applyFont="1" applyFill="1" applyBorder="1" applyAlignment="1">
      <alignment horizontal="right"/>
    </xf>
    <xf numFmtId="164" fontId="28" fillId="0" borderId="0" xfId="0" applyNumberFormat="1" applyFont="1" applyFill="1"/>
    <xf numFmtId="164" fontId="28" fillId="4" borderId="0" xfId="0" applyNumberFormat="1" applyFont="1" applyFill="1"/>
    <xf numFmtId="4" fontId="39" fillId="0" borderId="0" xfId="0" applyNumberFormat="1" applyFont="1" applyFill="1" applyAlignment="1">
      <alignment vertical="center" wrapText="1"/>
    </xf>
    <xf numFmtId="0" fontId="28" fillId="0" borderId="0" xfId="0" applyFont="1" applyFill="1" applyAlignment="1">
      <alignment wrapText="1"/>
    </xf>
    <xf numFmtId="0" fontId="38" fillId="0" borderId="0" xfId="0" applyFont="1" applyFill="1"/>
    <xf numFmtId="0" fontId="38" fillId="0" borderId="0" xfId="0" applyFont="1" applyFill="1" applyAlignment="1">
      <alignment horizontal="center" vertical="center"/>
    </xf>
    <xf numFmtId="0" fontId="38" fillId="4" borderId="0" xfId="0" applyFont="1" applyFill="1"/>
    <xf numFmtId="4" fontId="38" fillId="0" borderId="0" xfId="0" applyNumberFormat="1" applyFont="1" applyFill="1"/>
    <xf numFmtId="4" fontId="38" fillId="4" borderId="0" xfId="0" applyNumberFormat="1" applyFont="1" applyFill="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20" fillId="0" borderId="0" xfId="0" applyFont="1" applyFill="1" applyAlignment="1">
      <alignment horizontal="center" vertical="center"/>
    </xf>
    <xf numFmtId="0" fontId="19" fillId="0" borderId="0" xfId="0" applyFont="1" applyFill="1" applyAlignment="1">
      <alignment horizontal="center" vertical="top" wrapText="1"/>
    </xf>
    <xf numFmtId="0" fontId="0" fillId="0" borderId="29" xfId="0" applyBorder="1" applyAlignment="1">
      <alignment horizontal="center" vertical="center" wrapText="1"/>
    </xf>
    <xf numFmtId="0" fontId="34" fillId="0"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9" fillId="0" borderId="7" xfId="0" applyFont="1" applyFill="1" applyBorder="1" applyAlignment="1">
      <alignment horizontal="center" vertical="center" wrapText="1"/>
    </xf>
    <xf numFmtId="0" fontId="19" fillId="4" borderId="0" xfId="0" applyFont="1" applyFill="1" applyAlignment="1">
      <alignment horizontal="center" vertical="top" wrapText="1"/>
    </xf>
    <xf numFmtId="0" fontId="0" fillId="4" borderId="0" xfId="0" applyFill="1" applyAlignment="1"/>
    <xf numFmtId="0" fontId="20" fillId="4" borderId="0" xfId="0" applyFont="1" applyFill="1" applyAlignment="1">
      <alignment horizontal="center" vertical="center"/>
    </xf>
    <xf numFmtId="0" fontId="32" fillId="0" borderId="29" xfId="0" applyFont="1" applyFill="1" applyBorder="1" applyAlignment="1">
      <alignment horizontal="center" vertical="center" wrapText="1"/>
    </xf>
    <xf numFmtId="0" fontId="31" fillId="0" borderId="29" xfId="0" applyFont="1" applyFill="1" applyBorder="1" applyAlignment="1">
      <alignment horizontal="center" vertical="center" wrapText="1"/>
    </xf>
  </cellXfs>
  <cellStyles count="5">
    <cellStyle name="xl25" xfId="2"/>
    <cellStyle name="Обычный" xfId="0" builtinId="0"/>
    <cellStyle name="Обычный 3" xfId="1"/>
    <cellStyle name="Процентный" xfId="3" builtinId="5"/>
    <cellStyle name="Финансовый" xfId="4" builtinId="3"/>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02" t="s">
        <v>336</v>
      </c>
      <c r="B8" s="302"/>
      <c r="C8" s="303"/>
      <c r="D8" s="303"/>
      <c r="E8" s="303"/>
      <c r="F8" s="303"/>
      <c r="G8" s="303"/>
      <c r="H8" s="303"/>
      <c r="I8" s="303"/>
      <c r="J8" s="303"/>
      <c r="K8" s="128"/>
      <c r="L8" s="128"/>
    </row>
    <row r="9" spans="1:12" ht="12" customHeight="1">
      <c r="A9" s="3"/>
      <c r="B9" s="5"/>
      <c r="C9" s="5"/>
      <c r="D9" s="5"/>
      <c r="E9" s="5"/>
      <c r="F9" s="5"/>
      <c r="G9" s="5"/>
      <c r="H9" s="5"/>
      <c r="I9" s="5"/>
      <c r="J9" s="5"/>
      <c r="K9" s="5"/>
      <c r="L9" s="11"/>
    </row>
    <row r="10" spans="1:12" ht="30" customHeight="1">
      <c r="A10" s="304" t="s">
        <v>50</v>
      </c>
      <c r="B10" s="306" t="s">
        <v>51</v>
      </c>
      <c r="C10" s="308" t="s">
        <v>337</v>
      </c>
      <c r="D10" s="309"/>
      <c r="E10" s="310"/>
      <c r="F10" s="308" t="s">
        <v>290</v>
      </c>
      <c r="G10" s="309"/>
      <c r="H10" s="310"/>
      <c r="I10" s="311" t="s">
        <v>338</v>
      </c>
      <c r="J10" s="312"/>
      <c r="K10" s="313"/>
      <c r="L10" s="11"/>
    </row>
    <row r="11" spans="1:12" ht="22.5" customHeight="1">
      <c r="A11" s="305"/>
      <c r="B11" s="30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02" t="s">
        <v>292</v>
      </c>
      <c r="B8" s="302"/>
      <c r="C8" s="303"/>
      <c r="D8" s="303"/>
      <c r="E8" s="303"/>
      <c r="F8" s="303"/>
      <c r="G8" s="303"/>
      <c r="H8" s="303"/>
      <c r="I8" s="303"/>
      <c r="J8" s="303"/>
      <c r="K8" s="19"/>
      <c r="L8" s="19"/>
    </row>
    <row r="9" spans="1:12" ht="12" customHeight="1">
      <c r="A9" s="3"/>
      <c r="B9" s="5"/>
      <c r="C9" s="5"/>
      <c r="D9" s="5"/>
      <c r="E9" s="5"/>
      <c r="F9" s="5"/>
      <c r="G9" s="5"/>
      <c r="H9" s="5"/>
      <c r="I9" s="5"/>
      <c r="J9" s="5"/>
      <c r="K9" s="5"/>
      <c r="L9" s="11"/>
    </row>
    <row r="10" spans="1:12" ht="20.25" customHeight="1">
      <c r="A10" s="304" t="s">
        <v>50</v>
      </c>
      <c r="B10" s="306" t="s">
        <v>51</v>
      </c>
      <c r="C10" s="308" t="s">
        <v>289</v>
      </c>
      <c r="D10" s="309"/>
      <c r="E10" s="310"/>
      <c r="F10" s="308" t="s">
        <v>290</v>
      </c>
      <c r="G10" s="309"/>
      <c r="H10" s="310"/>
      <c r="I10" s="311" t="s">
        <v>291</v>
      </c>
      <c r="J10" s="312"/>
      <c r="K10" s="313"/>
      <c r="L10" s="11"/>
    </row>
    <row r="11" spans="1:12" ht="22.5" customHeight="1">
      <c r="A11" s="305"/>
      <c r="B11" s="30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AD130"/>
  <sheetViews>
    <sheetView tabSelected="1" zoomScaleSheetLayoutView="100" workbookViewId="0">
      <pane xSplit="8" ySplit="15" topLeftCell="I16" activePane="bottomRight" state="frozen"/>
      <selection activeCell="A5" sqref="A5:E7"/>
      <selection pane="topRight" activeCell="A5" sqref="A5:E7"/>
      <selection pane="bottomLeft" activeCell="A5" sqref="A5:E7"/>
      <selection pane="bottomRight" activeCell="E2" sqref="E2:AA2"/>
    </sheetView>
  </sheetViews>
  <sheetFormatPr defaultColWidth="9.140625" defaultRowHeight="12.75" outlineLevelCol="1"/>
  <cols>
    <col min="1" max="1" width="47" style="183" customWidth="1"/>
    <col min="2" max="2" width="21.5703125" style="184" customWidth="1"/>
    <col min="3" max="3" width="15.42578125" style="185" hidden="1" customWidth="1"/>
    <col min="4" max="4" width="14.85546875" style="236" hidden="1" customWidth="1"/>
    <col min="5" max="5" width="15.42578125" style="185" hidden="1" customWidth="1"/>
    <col min="6" max="6" width="14.85546875" style="236" hidden="1" customWidth="1"/>
    <col min="7" max="7" width="15.42578125" style="236" hidden="1" customWidth="1"/>
    <col min="8" max="8" width="14.85546875" style="236" hidden="1" customWidth="1"/>
    <col min="9" max="9" width="13.7109375" style="236" customWidth="1"/>
    <col min="10" max="10" width="14" style="236" hidden="1" customWidth="1" outlineLevel="1"/>
    <col min="11" max="11" width="15.140625" style="236" hidden="1" customWidth="1" outlineLevel="1"/>
    <col min="12" max="12" width="16.28515625" style="236" hidden="1" customWidth="1" collapsed="1"/>
    <col min="13" max="13" width="15.140625" style="236" hidden="1" customWidth="1" outlineLevel="1"/>
    <col min="14" max="14" width="16.28515625" style="236" hidden="1" customWidth="1" collapsed="1"/>
    <col min="15" max="15" width="15.140625" style="236" hidden="1" customWidth="1" outlineLevel="1"/>
    <col min="16" max="16" width="1.42578125" style="236" hidden="1" customWidth="1" collapsed="1"/>
    <col min="17" max="17" width="1.5703125" style="236" hidden="1" customWidth="1" outlineLevel="1"/>
    <col min="18" max="18" width="15.28515625" style="236" customWidth="1" collapsed="1"/>
    <col min="19" max="20" width="14" style="236" hidden="1" customWidth="1" outlineLevel="1"/>
    <col min="21" max="21" width="15.5703125" style="236" hidden="1" customWidth="1" collapsed="1"/>
    <col min="22" max="22" width="14" style="236" hidden="1" customWidth="1" outlineLevel="1"/>
    <col min="23" max="23" width="15.5703125" style="236" hidden="1" customWidth="1" collapsed="1"/>
    <col min="24" max="24" width="14" style="236" hidden="1" customWidth="1" outlineLevel="1"/>
    <col min="25" max="25" width="15.5703125" style="236" hidden="1" customWidth="1" collapsed="1"/>
    <col min="26" max="26" width="14" style="236" hidden="1" customWidth="1" outlineLevel="1"/>
    <col min="27" max="27" width="15" style="236" customWidth="1" collapsed="1"/>
    <col min="28" max="28" width="20.7109375" style="185" customWidth="1"/>
    <col min="29" max="30" width="20.7109375" style="183" customWidth="1"/>
    <col min="31" max="16384" width="9.140625" style="183"/>
  </cols>
  <sheetData>
    <row r="1" spans="1:30" ht="15.75">
      <c r="E1" s="316" t="s">
        <v>447</v>
      </c>
      <c r="F1" s="316"/>
      <c r="G1" s="316"/>
      <c r="H1" s="316"/>
      <c r="I1" s="316"/>
      <c r="J1" s="316"/>
      <c r="K1" s="316"/>
      <c r="L1" s="316"/>
      <c r="M1" s="316"/>
      <c r="N1" s="316"/>
      <c r="O1" s="316"/>
      <c r="P1" s="316"/>
      <c r="Q1" s="316"/>
      <c r="R1" s="316"/>
      <c r="S1" s="316"/>
      <c r="T1" s="316"/>
      <c r="U1" s="316"/>
      <c r="V1" s="316"/>
      <c r="W1" s="316"/>
      <c r="X1" s="316"/>
      <c r="Y1" s="316"/>
      <c r="Z1" s="316"/>
      <c r="AA1" s="316"/>
      <c r="AB1" s="183"/>
    </row>
    <row r="2" spans="1:30" ht="27" customHeight="1">
      <c r="A2" s="242"/>
      <c r="E2" s="317" t="s">
        <v>448</v>
      </c>
      <c r="F2" s="317"/>
      <c r="G2" s="317"/>
      <c r="H2" s="317"/>
      <c r="I2" s="317"/>
      <c r="J2" s="317"/>
      <c r="K2" s="317"/>
      <c r="L2" s="317"/>
      <c r="M2" s="317"/>
      <c r="N2" s="317"/>
      <c r="O2" s="317"/>
      <c r="P2" s="317"/>
      <c r="Q2" s="317"/>
      <c r="R2" s="317"/>
      <c r="S2" s="317"/>
      <c r="T2" s="317"/>
      <c r="U2" s="317"/>
      <c r="V2" s="317"/>
      <c r="W2" s="317"/>
      <c r="X2" s="317"/>
      <c r="Y2" s="317"/>
      <c r="Z2" s="317"/>
      <c r="AA2" s="317"/>
      <c r="AB2" s="183"/>
    </row>
    <row r="3" spans="1:30" ht="15.75">
      <c r="E3" s="316" t="s">
        <v>403</v>
      </c>
      <c r="F3" s="316"/>
      <c r="G3" s="316"/>
      <c r="H3" s="316"/>
      <c r="I3" s="316"/>
      <c r="J3" s="316"/>
      <c r="K3" s="316"/>
      <c r="L3" s="316"/>
      <c r="M3" s="316"/>
      <c r="N3" s="316"/>
      <c r="O3" s="316"/>
      <c r="P3" s="316"/>
      <c r="Q3" s="316"/>
      <c r="R3" s="316"/>
      <c r="S3" s="316"/>
      <c r="T3" s="316"/>
      <c r="U3" s="316"/>
      <c r="V3" s="316"/>
      <c r="W3" s="316"/>
      <c r="X3" s="316"/>
      <c r="Y3" s="316"/>
      <c r="Z3" s="316"/>
      <c r="AA3" s="316"/>
      <c r="AB3" s="183"/>
    </row>
    <row r="4" spans="1:30" ht="27" customHeight="1">
      <c r="A4" s="242"/>
      <c r="E4" s="317" t="s">
        <v>437</v>
      </c>
      <c r="F4" s="317"/>
      <c r="G4" s="317"/>
      <c r="H4" s="317"/>
      <c r="I4" s="317"/>
      <c r="J4" s="317"/>
      <c r="K4" s="317"/>
      <c r="L4" s="317"/>
      <c r="M4" s="317"/>
      <c r="N4" s="317"/>
      <c r="O4" s="317"/>
      <c r="P4" s="317"/>
      <c r="Q4" s="317"/>
      <c r="R4" s="317"/>
      <c r="S4" s="317"/>
      <c r="T4" s="317"/>
      <c r="U4" s="317"/>
      <c r="V4" s="317"/>
      <c r="W4" s="317"/>
      <c r="X4" s="317"/>
      <c r="Y4" s="317"/>
      <c r="Z4" s="317"/>
      <c r="AA4" s="317"/>
      <c r="AB4" s="183"/>
    </row>
    <row r="5" spans="1:30" ht="15.75">
      <c r="E5" s="316" t="s">
        <v>403</v>
      </c>
      <c r="F5" s="316"/>
      <c r="G5" s="316"/>
      <c r="H5" s="316"/>
      <c r="I5" s="316"/>
      <c r="J5" s="316"/>
      <c r="K5" s="316"/>
      <c r="L5" s="316"/>
      <c r="M5" s="316"/>
      <c r="N5" s="316"/>
      <c r="O5" s="316"/>
      <c r="P5" s="316"/>
      <c r="Q5" s="316"/>
      <c r="R5" s="316"/>
      <c r="S5" s="316"/>
      <c r="T5" s="316"/>
      <c r="U5" s="316"/>
      <c r="V5" s="316"/>
      <c r="W5" s="316"/>
      <c r="X5" s="316"/>
      <c r="Y5" s="316"/>
      <c r="Z5" s="316"/>
      <c r="AA5" s="316"/>
      <c r="AB5" s="183"/>
    </row>
    <row r="6" spans="1:30" ht="27" customHeight="1">
      <c r="A6" s="242"/>
      <c r="E6" s="317" t="s">
        <v>436</v>
      </c>
      <c r="F6" s="317"/>
      <c r="G6" s="317"/>
      <c r="H6" s="317"/>
      <c r="I6" s="317"/>
      <c r="J6" s="317"/>
      <c r="K6" s="317"/>
      <c r="L6" s="317"/>
      <c r="M6" s="317"/>
      <c r="N6" s="317"/>
      <c r="O6" s="317"/>
      <c r="P6" s="317"/>
      <c r="Q6" s="317"/>
      <c r="R6" s="317"/>
      <c r="S6" s="317"/>
      <c r="T6" s="317"/>
      <c r="U6" s="317"/>
      <c r="V6" s="317"/>
      <c r="W6" s="317"/>
      <c r="X6" s="317"/>
      <c r="Y6" s="317"/>
      <c r="Z6" s="317"/>
      <c r="AA6" s="317"/>
      <c r="AB6" s="183"/>
    </row>
    <row r="7" spans="1:30" ht="15.75">
      <c r="E7" s="316" t="s">
        <v>403</v>
      </c>
      <c r="F7" s="316"/>
      <c r="G7" s="316"/>
      <c r="H7" s="316"/>
      <c r="I7" s="316"/>
      <c r="J7" s="316"/>
      <c r="K7" s="316"/>
      <c r="L7" s="316"/>
      <c r="M7" s="316"/>
      <c r="N7" s="316"/>
      <c r="O7" s="316"/>
      <c r="P7" s="316"/>
      <c r="Q7" s="316"/>
      <c r="R7" s="316"/>
      <c r="S7" s="316"/>
      <c r="T7" s="316"/>
      <c r="U7" s="316"/>
      <c r="V7" s="316"/>
      <c r="W7" s="316"/>
      <c r="X7" s="316"/>
      <c r="Y7" s="316"/>
      <c r="Z7" s="316"/>
      <c r="AA7" s="316"/>
    </row>
    <row r="8" spans="1:30" ht="27" customHeight="1">
      <c r="A8" s="242"/>
      <c r="E8" s="317" t="s">
        <v>409</v>
      </c>
      <c r="F8" s="317"/>
      <c r="G8" s="317"/>
      <c r="H8" s="317"/>
      <c r="I8" s="317"/>
      <c r="J8" s="317"/>
      <c r="K8" s="317"/>
      <c r="L8" s="317"/>
      <c r="M8" s="317"/>
      <c r="N8" s="317"/>
      <c r="O8" s="317"/>
      <c r="P8" s="317"/>
      <c r="Q8" s="317"/>
      <c r="R8" s="317"/>
      <c r="S8" s="317"/>
      <c r="T8" s="317"/>
      <c r="U8" s="317"/>
      <c r="V8" s="317"/>
      <c r="W8" s="317"/>
      <c r="X8" s="317"/>
      <c r="Y8" s="317"/>
      <c r="Z8" s="317"/>
      <c r="AA8" s="317"/>
    </row>
    <row r="9" spans="1:30" ht="9" customHeight="1">
      <c r="A9" s="242"/>
      <c r="E9" s="251"/>
      <c r="F9" s="251"/>
      <c r="G9" s="251"/>
      <c r="H9" s="251"/>
      <c r="I9" s="251"/>
      <c r="J9" s="251"/>
      <c r="K9" s="251"/>
      <c r="L9" s="251"/>
      <c r="M9" s="251"/>
      <c r="N9" s="251"/>
      <c r="O9" s="251"/>
      <c r="P9" s="251"/>
      <c r="Q9" s="251"/>
      <c r="R9" s="251"/>
      <c r="S9" s="251"/>
      <c r="T9" s="251"/>
      <c r="U9" s="251"/>
      <c r="V9" s="251"/>
      <c r="W9" s="251"/>
      <c r="X9" s="251"/>
      <c r="Y9" s="251"/>
      <c r="Z9" s="251"/>
      <c r="AA9" s="251"/>
    </row>
    <row r="10" spans="1:30" ht="30" customHeight="1">
      <c r="A10" s="319" t="s">
        <v>404</v>
      </c>
      <c r="B10" s="319"/>
      <c r="C10" s="319"/>
      <c r="D10" s="319"/>
      <c r="E10" s="319"/>
      <c r="F10" s="319"/>
      <c r="G10" s="319"/>
      <c r="H10" s="319"/>
      <c r="I10" s="319"/>
      <c r="J10" s="319"/>
      <c r="K10" s="319"/>
      <c r="L10" s="319"/>
      <c r="M10" s="319"/>
      <c r="N10" s="319"/>
      <c r="O10" s="319"/>
      <c r="P10" s="319"/>
      <c r="Q10" s="319"/>
      <c r="R10" s="319"/>
      <c r="S10" s="319"/>
      <c r="T10" s="319"/>
      <c r="U10" s="319"/>
      <c r="V10" s="244"/>
      <c r="W10" s="244"/>
      <c r="X10" s="244"/>
      <c r="Y10" s="244"/>
      <c r="Z10" s="244"/>
      <c r="AA10" s="244"/>
    </row>
    <row r="11" spans="1:30" s="270" customFormat="1" ht="9.75" customHeight="1">
      <c r="B11" s="271"/>
      <c r="C11" s="277"/>
      <c r="D11" s="278"/>
      <c r="E11" s="277">
        <f>SUM(C15:D15)-E15</f>
        <v>0</v>
      </c>
      <c r="F11" s="278"/>
      <c r="G11" s="278">
        <f>SUM(E15:F15)-G15</f>
        <v>0</v>
      </c>
      <c r="H11" s="278"/>
      <c r="I11" s="278">
        <f>SUM(G15:H15)-I15</f>
        <v>0</v>
      </c>
      <c r="J11" s="279"/>
      <c r="K11" s="279"/>
      <c r="L11" s="278">
        <f>SUM(J15:K15)-L15</f>
        <v>0</v>
      </c>
      <c r="M11" s="279"/>
      <c r="N11" s="278">
        <f>SUM(L15:M15)-N15</f>
        <v>0</v>
      </c>
      <c r="O11" s="279"/>
      <c r="P11" s="278">
        <f>SUM(N15:O15)-P15</f>
        <v>0</v>
      </c>
      <c r="Q11" s="279"/>
      <c r="R11" s="278">
        <f>SUM(P15:Q15)-R15</f>
        <v>0</v>
      </c>
      <c r="S11" s="279"/>
      <c r="T11" s="279"/>
      <c r="U11" s="278">
        <f>SUM(S15:T15)-U15</f>
        <v>0</v>
      </c>
      <c r="V11" s="279"/>
      <c r="W11" s="278">
        <f>SUM(U15:V15)-W15</f>
        <v>0</v>
      </c>
      <c r="X11" s="279"/>
      <c r="Y11" s="278">
        <f>SUM(W15:X15)-Y15</f>
        <v>0</v>
      </c>
      <c r="Z11" s="279"/>
      <c r="AA11" s="278">
        <f>SUM(Y15:Z15)-AA15</f>
        <v>0</v>
      </c>
      <c r="AB11" s="243"/>
    </row>
    <row r="12" spans="1:30">
      <c r="A12" s="320" t="s">
        <v>50</v>
      </c>
      <c r="B12" s="320" t="s">
        <v>51</v>
      </c>
      <c r="C12" s="314" t="s">
        <v>343</v>
      </c>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row>
    <row r="13" spans="1:30">
      <c r="A13" s="320"/>
      <c r="B13" s="320"/>
      <c r="C13" s="314" t="s">
        <v>191</v>
      </c>
      <c r="D13" s="314"/>
      <c r="E13" s="314"/>
      <c r="F13" s="318"/>
      <c r="G13" s="318"/>
      <c r="H13" s="318"/>
      <c r="I13" s="318"/>
      <c r="J13" s="315" t="s">
        <v>341</v>
      </c>
      <c r="K13" s="315"/>
      <c r="L13" s="315"/>
      <c r="M13" s="315"/>
      <c r="N13" s="315"/>
      <c r="O13" s="315"/>
      <c r="P13" s="315"/>
      <c r="Q13" s="315"/>
      <c r="R13" s="315"/>
      <c r="S13" s="315" t="s">
        <v>342</v>
      </c>
      <c r="T13" s="315"/>
      <c r="U13" s="315"/>
      <c r="V13" s="315"/>
      <c r="W13" s="315"/>
      <c r="X13" s="315"/>
      <c r="Y13" s="315"/>
      <c r="Z13" s="315"/>
      <c r="AA13" s="315"/>
    </row>
    <row r="14" spans="1:30">
      <c r="A14" s="196">
        <v>1</v>
      </c>
      <c r="B14" s="197">
        <v>2</v>
      </c>
      <c r="C14" s="198">
        <v>3</v>
      </c>
      <c r="D14" s="238"/>
      <c r="E14" s="198"/>
      <c r="F14" s="238"/>
      <c r="G14" s="238"/>
      <c r="H14" s="238"/>
      <c r="I14" s="238"/>
      <c r="J14" s="238">
        <v>4</v>
      </c>
      <c r="K14" s="238"/>
      <c r="L14" s="238"/>
      <c r="M14" s="238"/>
      <c r="N14" s="238"/>
      <c r="O14" s="238"/>
      <c r="P14" s="238"/>
      <c r="Q14" s="238"/>
      <c r="R14" s="238"/>
      <c r="S14" s="238">
        <v>5</v>
      </c>
      <c r="T14" s="238"/>
      <c r="U14" s="238"/>
      <c r="V14" s="238"/>
      <c r="W14" s="238"/>
      <c r="X14" s="238"/>
      <c r="Y14" s="238"/>
      <c r="Z14" s="238"/>
      <c r="AA14" s="238"/>
    </row>
    <row r="15" spans="1:30" s="186" customFormat="1">
      <c r="A15" s="199" t="s">
        <v>59</v>
      </c>
      <c r="B15" s="227" t="s">
        <v>22</v>
      </c>
      <c r="C15" s="200">
        <f t="shared" ref="C15:U15" si="0">C17+C20+C23+C28+C32+C36+C38+C41+C45+C47</f>
        <v>271264292</v>
      </c>
      <c r="D15" s="200">
        <f t="shared" si="0"/>
        <v>0</v>
      </c>
      <c r="E15" s="200">
        <f t="shared" si="0"/>
        <v>271264292</v>
      </c>
      <c r="F15" s="200">
        <f t="shared" ref="F15:G15" si="1">F17+F20+F23+F28+F32+F36+F38+F41+F45+F47</f>
        <v>0</v>
      </c>
      <c r="G15" s="200">
        <f t="shared" si="1"/>
        <v>271264292</v>
      </c>
      <c r="H15" s="200">
        <f t="shared" ref="H15:I15" si="2">H17+H20+H23+H28+H32+H36+H38+H41+H45+H47</f>
        <v>0</v>
      </c>
      <c r="I15" s="200">
        <f t="shared" si="2"/>
        <v>271264292</v>
      </c>
      <c r="J15" s="200">
        <f t="shared" si="0"/>
        <v>278202036</v>
      </c>
      <c r="K15" s="200">
        <f t="shared" si="0"/>
        <v>0</v>
      </c>
      <c r="L15" s="200">
        <f t="shared" si="0"/>
        <v>278202036</v>
      </c>
      <c r="M15" s="200">
        <f t="shared" ref="M15:N15" si="3">M17+M20+M23+M28+M32+M36+M38+M41+M45+M47</f>
        <v>0</v>
      </c>
      <c r="N15" s="200">
        <f t="shared" si="3"/>
        <v>278202036</v>
      </c>
      <c r="O15" s="200">
        <f t="shared" ref="O15:P15" si="4">O17+O20+O23+O28+O32+O36+O38+O41+O45+O47</f>
        <v>0</v>
      </c>
      <c r="P15" s="200">
        <f t="shared" si="4"/>
        <v>278202036</v>
      </c>
      <c r="Q15" s="200">
        <f t="shared" ref="Q15:R15" si="5">Q17+Q20+Q23+Q28+Q32+Q36+Q38+Q41+Q45+Q47</f>
        <v>0</v>
      </c>
      <c r="R15" s="200">
        <f t="shared" si="5"/>
        <v>278202036</v>
      </c>
      <c r="S15" s="200">
        <f t="shared" si="0"/>
        <v>293015033</v>
      </c>
      <c r="T15" s="200">
        <f t="shared" si="0"/>
        <v>0</v>
      </c>
      <c r="U15" s="200">
        <f t="shared" si="0"/>
        <v>293015033</v>
      </c>
      <c r="V15" s="200">
        <f t="shared" ref="V15:W15" si="6">V17+V20+V23+V28+V32+V36+V38+V41+V45+V47</f>
        <v>0</v>
      </c>
      <c r="W15" s="200">
        <f t="shared" si="6"/>
        <v>293015033</v>
      </c>
      <c r="X15" s="200">
        <f t="shared" ref="X15:Y15" si="7">X17+X20+X23+X28+X32+X36+X38+X41+X45+X47</f>
        <v>0</v>
      </c>
      <c r="Y15" s="200">
        <f t="shared" si="7"/>
        <v>293015033</v>
      </c>
      <c r="Z15" s="200">
        <f t="shared" ref="Z15:AA15" si="8">Z17+Z20+Z23+Z28+Z32+Z36+Z38+Z41+Z45+Z47</f>
        <v>0</v>
      </c>
      <c r="AA15" s="200">
        <f t="shared" si="8"/>
        <v>293015033</v>
      </c>
      <c r="AB15" s="185"/>
      <c r="AC15" s="183"/>
      <c r="AD15" s="183"/>
    </row>
    <row r="16" spans="1:30" s="186" customFormat="1">
      <c r="A16" s="199"/>
      <c r="B16" s="201"/>
      <c r="C16" s="202"/>
      <c r="D16" s="202"/>
      <c r="E16" s="202"/>
      <c r="F16" s="202"/>
      <c r="G16" s="202"/>
      <c r="H16" s="202"/>
      <c r="I16" s="202"/>
      <c r="J16" s="203"/>
      <c r="K16" s="202"/>
      <c r="L16" s="202"/>
      <c r="M16" s="202"/>
      <c r="N16" s="202"/>
      <c r="O16" s="202"/>
      <c r="P16" s="202"/>
      <c r="Q16" s="202"/>
      <c r="R16" s="202"/>
      <c r="S16" s="203"/>
      <c r="T16" s="202"/>
      <c r="U16" s="202"/>
      <c r="V16" s="202"/>
      <c r="W16" s="202"/>
      <c r="X16" s="202"/>
      <c r="Y16" s="202"/>
      <c r="Z16" s="202"/>
      <c r="AA16" s="202"/>
      <c r="AB16" s="185"/>
      <c r="AC16" s="183"/>
      <c r="AD16" s="183"/>
    </row>
    <row r="17" spans="1:30" s="186" customFormat="1">
      <c r="A17" s="204" t="s">
        <v>18</v>
      </c>
      <c r="B17" s="205" t="s">
        <v>23</v>
      </c>
      <c r="C17" s="206">
        <f>C18</f>
        <v>202282283</v>
      </c>
      <c r="D17" s="206">
        <f t="shared" ref="D17:AA17" si="9">D18</f>
        <v>0</v>
      </c>
      <c r="E17" s="206">
        <f t="shared" si="9"/>
        <v>202282283</v>
      </c>
      <c r="F17" s="206">
        <f t="shared" si="9"/>
        <v>0</v>
      </c>
      <c r="G17" s="206">
        <f t="shared" si="9"/>
        <v>202282283</v>
      </c>
      <c r="H17" s="206">
        <f t="shared" si="9"/>
        <v>0</v>
      </c>
      <c r="I17" s="206">
        <f t="shared" si="9"/>
        <v>202282283</v>
      </c>
      <c r="J17" s="206">
        <f t="shared" si="9"/>
        <v>208115500</v>
      </c>
      <c r="K17" s="206">
        <f t="shared" si="9"/>
        <v>0</v>
      </c>
      <c r="L17" s="206">
        <f t="shared" si="9"/>
        <v>208115500</v>
      </c>
      <c r="M17" s="206">
        <f t="shared" si="9"/>
        <v>0</v>
      </c>
      <c r="N17" s="206">
        <f t="shared" si="9"/>
        <v>208115500</v>
      </c>
      <c r="O17" s="206">
        <f t="shared" si="9"/>
        <v>0</v>
      </c>
      <c r="P17" s="206">
        <f t="shared" si="9"/>
        <v>208115500</v>
      </c>
      <c r="Q17" s="206">
        <f t="shared" si="9"/>
        <v>0</v>
      </c>
      <c r="R17" s="206">
        <f t="shared" si="9"/>
        <v>208115500</v>
      </c>
      <c r="S17" s="206">
        <f t="shared" si="9"/>
        <v>220977000</v>
      </c>
      <c r="T17" s="206">
        <f t="shared" si="9"/>
        <v>0</v>
      </c>
      <c r="U17" s="206">
        <f t="shared" si="9"/>
        <v>220977000</v>
      </c>
      <c r="V17" s="206">
        <f t="shared" si="9"/>
        <v>0</v>
      </c>
      <c r="W17" s="206">
        <f t="shared" si="9"/>
        <v>220977000</v>
      </c>
      <c r="X17" s="206">
        <f t="shared" si="9"/>
        <v>0</v>
      </c>
      <c r="Y17" s="206">
        <f t="shared" si="9"/>
        <v>220977000</v>
      </c>
      <c r="Z17" s="206">
        <f t="shared" si="9"/>
        <v>0</v>
      </c>
      <c r="AA17" s="206">
        <f t="shared" si="9"/>
        <v>220977000</v>
      </c>
      <c r="AB17" s="185"/>
      <c r="AC17" s="183"/>
      <c r="AD17" s="183"/>
    </row>
    <row r="18" spans="1:30" s="186" customFormat="1">
      <c r="A18" s="207" t="s">
        <v>1</v>
      </c>
      <c r="B18" s="205" t="s">
        <v>25</v>
      </c>
      <c r="C18" s="206">
        <v>202282283</v>
      </c>
      <c r="D18" s="206"/>
      <c r="E18" s="206">
        <f t="shared" ref="E18:E98" si="10">SUM(C18:D18)</f>
        <v>202282283</v>
      </c>
      <c r="F18" s="206"/>
      <c r="G18" s="206">
        <f t="shared" ref="G18" si="11">SUM(E18:F18)</f>
        <v>202282283</v>
      </c>
      <c r="H18" s="206"/>
      <c r="I18" s="206">
        <f t="shared" ref="I18" si="12">SUM(G18:H18)</f>
        <v>202282283</v>
      </c>
      <c r="J18" s="206">
        <v>208115500</v>
      </c>
      <c r="K18" s="206"/>
      <c r="L18" s="206">
        <f t="shared" ref="L18:L97" si="13">SUM(J18:K18)</f>
        <v>208115500</v>
      </c>
      <c r="M18" s="206"/>
      <c r="N18" s="206">
        <f t="shared" ref="N18" si="14">SUM(L18:M18)</f>
        <v>208115500</v>
      </c>
      <c r="O18" s="206"/>
      <c r="P18" s="206">
        <f t="shared" ref="P18" si="15">SUM(N18:O18)</f>
        <v>208115500</v>
      </c>
      <c r="Q18" s="206"/>
      <c r="R18" s="206">
        <f t="shared" ref="R18" si="16">SUM(P18:Q18)</f>
        <v>208115500</v>
      </c>
      <c r="S18" s="206">
        <v>220977000</v>
      </c>
      <c r="T18" s="206"/>
      <c r="U18" s="206">
        <f t="shared" ref="U18:U97" si="17">SUM(S18:T18)</f>
        <v>220977000</v>
      </c>
      <c r="V18" s="206"/>
      <c r="W18" s="206">
        <f t="shared" ref="W18" si="18">SUM(U18:V18)</f>
        <v>220977000</v>
      </c>
      <c r="X18" s="206"/>
      <c r="Y18" s="206">
        <f t="shared" ref="Y18" si="19">SUM(W18:X18)</f>
        <v>220977000</v>
      </c>
      <c r="Z18" s="206"/>
      <c r="AA18" s="206">
        <f t="shared" ref="AA18" si="20">SUM(Y18:Z18)</f>
        <v>220977000</v>
      </c>
      <c r="AB18" s="185"/>
      <c r="AC18" s="183"/>
      <c r="AD18" s="183"/>
    </row>
    <row r="19" spans="1:30" s="186" customFormat="1">
      <c r="A19" s="207"/>
      <c r="B19" s="205"/>
      <c r="C19" s="202"/>
      <c r="D19" s="202"/>
      <c r="E19" s="202"/>
      <c r="F19" s="202"/>
      <c r="G19" s="202"/>
      <c r="H19" s="202"/>
      <c r="I19" s="202"/>
      <c r="J19" s="203"/>
      <c r="K19" s="202"/>
      <c r="L19" s="202"/>
      <c r="M19" s="202"/>
      <c r="N19" s="202"/>
      <c r="O19" s="202"/>
      <c r="P19" s="202"/>
      <c r="Q19" s="202"/>
      <c r="R19" s="202"/>
      <c r="S19" s="203"/>
      <c r="T19" s="202"/>
      <c r="U19" s="202"/>
      <c r="V19" s="202"/>
      <c r="W19" s="202"/>
      <c r="X19" s="202"/>
      <c r="Y19" s="202"/>
      <c r="Z19" s="202"/>
      <c r="AA19" s="202"/>
      <c r="AB19" s="185"/>
      <c r="AC19" s="183"/>
      <c r="AD19" s="183"/>
    </row>
    <row r="20" spans="1:30" s="186" customFormat="1" ht="38.25">
      <c r="A20" s="208" t="s">
        <v>9</v>
      </c>
      <c r="B20" s="205" t="s">
        <v>26</v>
      </c>
      <c r="C20" s="209">
        <f>C21</f>
        <v>27437934</v>
      </c>
      <c r="D20" s="209">
        <f t="shared" ref="D20:Z20" si="21">D21</f>
        <v>0</v>
      </c>
      <c r="E20" s="209">
        <f t="shared" si="21"/>
        <v>27437934</v>
      </c>
      <c r="F20" s="209">
        <f t="shared" si="21"/>
        <v>0</v>
      </c>
      <c r="G20" s="209">
        <f t="shared" si="21"/>
        <v>27437934</v>
      </c>
      <c r="H20" s="209">
        <f t="shared" si="21"/>
        <v>0</v>
      </c>
      <c r="I20" s="209">
        <f t="shared" si="21"/>
        <v>27437934</v>
      </c>
      <c r="J20" s="209">
        <f t="shared" si="21"/>
        <v>28784301</v>
      </c>
      <c r="K20" s="209">
        <f t="shared" si="21"/>
        <v>0</v>
      </c>
      <c r="L20" s="209">
        <f t="shared" si="21"/>
        <v>28784301</v>
      </c>
      <c r="M20" s="209">
        <f t="shared" si="21"/>
        <v>0</v>
      </c>
      <c r="N20" s="209">
        <f t="shared" si="21"/>
        <v>28784301</v>
      </c>
      <c r="O20" s="209">
        <f t="shared" si="21"/>
        <v>0</v>
      </c>
      <c r="P20" s="209">
        <f t="shared" si="21"/>
        <v>28784301</v>
      </c>
      <c r="Q20" s="209">
        <f t="shared" si="21"/>
        <v>0</v>
      </c>
      <c r="R20" s="209">
        <f t="shared" si="21"/>
        <v>28784301</v>
      </c>
      <c r="S20" s="209">
        <f t="shared" si="21"/>
        <v>30067248</v>
      </c>
      <c r="T20" s="209">
        <f t="shared" si="21"/>
        <v>0</v>
      </c>
      <c r="U20" s="209">
        <f>U21</f>
        <v>30067248</v>
      </c>
      <c r="V20" s="209">
        <f t="shared" si="21"/>
        <v>0</v>
      </c>
      <c r="W20" s="209">
        <f>W21</f>
        <v>30067248</v>
      </c>
      <c r="X20" s="209">
        <f t="shared" si="21"/>
        <v>0</v>
      </c>
      <c r="Y20" s="209">
        <f>Y21</f>
        <v>30067248</v>
      </c>
      <c r="Z20" s="209">
        <f t="shared" si="21"/>
        <v>0</v>
      </c>
      <c r="AA20" s="209">
        <f>AA21</f>
        <v>30067248</v>
      </c>
      <c r="AB20" s="185"/>
      <c r="AC20" s="183"/>
      <c r="AD20" s="183"/>
    </row>
    <row r="21" spans="1:30" s="186" customFormat="1" ht="27.75" customHeight="1">
      <c r="A21" s="207" t="s">
        <v>10</v>
      </c>
      <c r="B21" s="205" t="s">
        <v>27</v>
      </c>
      <c r="C21" s="210">
        <v>27437934</v>
      </c>
      <c r="D21" s="206"/>
      <c r="E21" s="210">
        <f t="shared" si="10"/>
        <v>27437934</v>
      </c>
      <c r="F21" s="206"/>
      <c r="G21" s="206">
        <f t="shared" ref="G21" si="22">SUM(E21:F21)</f>
        <v>27437934</v>
      </c>
      <c r="H21" s="206"/>
      <c r="I21" s="206">
        <f t="shared" ref="I21" si="23">SUM(G21:H21)</f>
        <v>27437934</v>
      </c>
      <c r="J21" s="206">
        <v>28784301</v>
      </c>
      <c r="K21" s="206"/>
      <c r="L21" s="206">
        <f t="shared" si="13"/>
        <v>28784301</v>
      </c>
      <c r="M21" s="206"/>
      <c r="N21" s="206">
        <f t="shared" ref="N21" si="24">SUM(L21:M21)</f>
        <v>28784301</v>
      </c>
      <c r="O21" s="206"/>
      <c r="P21" s="206">
        <f t="shared" ref="P21" si="25">SUM(N21:O21)</f>
        <v>28784301</v>
      </c>
      <c r="Q21" s="206"/>
      <c r="R21" s="206">
        <f t="shared" ref="R21" si="26">SUM(P21:Q21)</f>
        <v>28784301</v>
      </c>
      <c r="S21" s="206">
        <v>30067248</v>
      </c>
      <c r="T21" s="206"/>
      <c r="U21" s="206">
        <f t="shared" si="17"/>
        <v>30067248</v>
      </c>
      <c r="V21" s="206"/>
      <c r="W21" s="206">
        <f t="shared" ref="W21" si="27">SUM(U21:V21)</f>
        <v>30067248</v>
      </c>
      <c r="X21" s="206"/>
      <c r="Y21" s="206">
        <f t="shared" ref="Y21" si="28">SUM(W21:X21)</f>
        <v>30067248</v>
      </c>
      <c r="Z21" s="206"/>
      <c r="AA21" s="206">
        <f t="shared" ref="AA21" si="29">SUM(Y21:Z21)</f>
        <v>30067248</v>
      </c>
      <c r="AB21" s="185"/>
      <c r="AC21" s="183"/>
      <c r="AD21" s="183"/>
    </row>
    <row r="22" spans="1:30" s="186" customFormat="1">
      <c r="A22" s="207"/>
      <c r="B22" s="205"/>
      <c r="C22" s="210"/>
      <c r="D22" s="206"/>
      <c r="E22" s="210"/>
      <c r="F22" s="206"/>
      <c r="G22" s="206"/>
      <c r="H22" s="206"/>
      <c r="I22" s="206"/>
      <c r="J22" s="203"/>
      <c r="K22" s="206"/>
      <c r="L22" s="206"/>
      <c r="M22" s="206"/>
      <c r="N22" s="206"/>
      <c r="O22" s="206"/>
      <c r="P22" s="206"/>
      <c r="Q22" s="206"/>
      <c r="R22" s="206"/>
      <c r="S22" s="203"/>
      <c r="T22" s="206"/>
      <c r="U22" s="206"/>
      <c r="V22" s="206"/>
      <c r="W22" s="206"/>
      <c r="X22" s="206"/>
      <c r="Y22" s="206"/>
      <c r="Z22" s="206"/>
      <c r="AA22" s="206"/>
      <c r="AB22" s="185"/>
      <c r="AC22" s="183"/>
      <c r="AD22" s="183"/>
    </row>
    <row r="23" spans="1:30">
      <c r="A23" s="208" t="s">
        <v>2</v>
      </c>
      <c r="B23" s="205" t="s">
        <v>28</v>
      </c>
      <c r="C23" s="210">
        <f>C24+C25+C26</f>
        <v>15183598</v>
      </c>
      <c r="D23" s="206">
        <f t="shared" ref="D23:U23" si="30">D24+D25+D26</f>
        <v>0</v>
      </c>
      <c r="E23" s="210">
        <f t="shared" si="30"/>
        <v>15183598</v>
      </c>
      <c r="F23" s="206">
        <f t="shared" ref="F23:G23" si="31">F24+F25+F26</f>
        <v>0</v>
      </c>
      <c r="G23" s="206">
        <f t="shared" si="31"/>
        <v>15183598</v>
      </c>
      <c r="H23" s="206">
        <f t="shared" ref="H23:I23" si="32">H24+H25+H26</f>
        <v>0</v>
      </c>
      <c r="I23" s="206">
        <f t="shared" si="32"/>
        <v>15183598</v>
      </c>
      <c r="J23" s="206">
        <f t="shared" si="30"/>
        <v>15772620</v>
      </c>
      <c r="K23" s="206">
        <f t="shared" si="30"/>
        <v>0</v>
      </c>
      <c r="L23" s="206">
        <f t="shared" si="30"/>
        <v>15772620</v>
      </c>
      <c r="M23" s="206">
        <f t="shared" ref="M23:N23" si="33">M24+M25+M26</f>
        <v>0</v>
      </c>
      <c r="N23" s="206">
        <f t="shared" si="33"/>
        <v>15772620</v>
      </c>
      <c r="O23" s="206">
        <f t="shared" ref="O23:P23" si="34">O24+O25+O26</f>
        <v>0</v>
      </c>
      <c r="P23" s="206">
        <f t="shared" si="34"/>
        <v>15772620</v>
      </c>
      <c r="Q23" s="206">
        <f t="shared" ref="Q23:R23" si="35">Q24+Q25+Q26</f>
        <v>0</v>
      </c>
      <c r="R23" s="206">
        <f t="shared" si="35"/>
        <v>15772620</v>
      </c>
      <c r="S23" s="206">
        <f t="shared" si="30"/>
        <v>16398792</v>
      </c>
      <c r="T23" s="206">
        <f t="shared" si="30"/>
        <v>0</v>
      </c>
      <c r="U23" s="206">
        <f t="shared" si="30"/>
        <v>16398792</v>
      </c>
      <c r="V23" s="206">
        <f t="shared" ref="V23:W23" si="36">V24+V25+V26</f>
        <v>0</v>
      </c>
      <c r="W23" s="206">
        <f t="shared" si="36"/>
        <v>16398792</v>
      </c>
      <c r="X23" s="206">
        <f t="shared" ref="X23:Y23" si="37">X24+X25+X26</f>
        <v>0</v>
      </c>
      <c r="Y23" s="206">
        <f t="shared" si="37"/>
        <v>16398792</v>
      </c>
      <c r="Z23" s="206">
        <f t="shared" ref="Z23:AA23" si="38">Z24+Z25+Z26</f>
        <v>0</v>
      </c>
      <c r="AA23" s="206">
        <f t="shared" si="38"/>
        <v>16398792</v>
      </c>
    </row>
    <row r="24" spans="1:30" ht="25.5">
      <c r="A24" s="207" t="s">
        <v>58</v>
      </c>
      <c r="B24" s="205" t="s">
        <v>29</v>
      </c>
      <c r="C24" s="210">
        <v>12329000</v>
      </c>
      <c r="D24" s="206"/>
      <c r="E24" s="210">
        <f t="shared" si="10"/>
        <v>12329000</v>
      </c>
      <c r="F24" s="206"/>
      <c r="G24" s="206">
        <f t="shared" ref="G24:G26" si="39">SUM(E24:F24)</f>
        <v>12329000</v>
      </c>
      <c r="H24" s="206"/>
      <c r="I24" s="206">
        <f t="shared" ref="I24:I26" si="40">SUM(G24:H24)</f>
        <v>12329000</v>
      </c>
      <c r="J24" s="206">
        <v>12807365</v>
      </c>
      <c r="K24" s="206"/>
      <c r="L24" s="206">
        <f t="shared" si="13"/>
        <v>12807365</v>
      </c>
      <c r="M24" s="206"/>
      <c r="N24" s="206">
        <f t="shared" ref="N24:N26" si="41">SUM(L24:M24)</f>
        <v>12807365</v>
      </c>
      <c r="O24" s="206"/>
      <c r="P24" s="206">
        <f t="shared" ref="P24:P26" si="42">SUM(N24:O24)</f>
        <v>12807365</v>
      </c>
      <c r="Q24" s="206"/>
      <c r="R24" s="206">
        <f t="shared" ref="R24:R26" si="43">SUM(P24:Q24)</f>
        <v>12807365</v>
      </c>
      <c r="S24" s="206">
        <v>13315817</v>
      </c>
      <c r="T24" s="206"/>
      <c r="U24" s="206">
        <f t="shared" si="17"/>
        <v>13315817</v>
      </c>
      <c r="V24" s="206"/>
      <c r="W24" s="206">
        <f t="shared" ref="W24:W26" si="44">SUM(U24:V24)</f>
        <v>13315817</v>
      </c>
      <c r="X24" s="206"/>
      <c r="Y24" s="206">
        <f t="shared" ref="Y24:Y26" si="45">SUM(W24:X24)</f>
        <v>13315817</v>
      </c>
      <c r="Z24" s="206"/>
      <c r="AA24" s="206">
        <f t="shared" ref="AA24:AA26" si="46">SUM(Y24:Z24)</f>
        <v>13315817</v>
      </c>
    </row>
    <row r="25" spans="1:30">
      <c r="A25" s="207" t="s">
        <v>344</v>
      </c>
      <c r="B25" s="205" t="s">
        <v>345</v>
      </c>
      <c r="C25" s="210">
        <v>598</v>
      </c>
      <c r="D25" s="206"/>
      <c r="E25" s="210">
        <f t="shared" si="10"/>
        <v>598</v>
      </c>
      <c r="F25" s="206"/>
      <c r="G25" s="206">
        <f t="shared" si="39"/>
        <v>598</v>
      </c>
      <c r="H25" s="206"/>
      <c r="I25" s="206">
        <f t="shared" si="40"/>
        <v>598</v>
      </c>
      <c r="J25" s="206">
        <v>520</v>
      </c>
      <c r="K25" s="206"/>
      <c r="L25" s="206">
        <f t="shared" si="13"/>
        <v>520</v>
      </c>
      <c r="M25" s="206"/>
      <c r="N25" s="206">
        <f t="shared" si="41"/>
        <v>520</v>
      </c>
      <c r="O25" s="206"/>
      <c r="P25" s="206">
        <f t="shared" si="42"/>
        <v>520</v>
      </c>
      <c r="Q25" s="206"/>
      <c r="R25" s="206">
        <f t="shared" si="43"/>
        <v>520</v>
      </c>
      <c r="S25" s="206">
        <v>540</v>
      </c>
      <c r="T25" s="206"/>
      <c r="U25" s="206">
        <f t="shared" si="17"/>
        <v>540</v>
      </c>
      <c r="V25" s="206"/>
      <c r="W25" s="206">
        <f t="shared" si="44"/>
        <v>540</v>
      </c>
      <c r="X25" s="206"/>
      <c r="Y25" s="206">
        <f t="shared" si="45"/>
        <v>540</v>
      </c>
      <c r="Z25" s="206"/>
      <c r="AA25" s="206">
        <f t="shared" si="46"/>
        <v>540</v>
      </c>
    </row>
    <row r="26" spans="1:30" ht="14.25" customHeight="1">
      <c r="A26" s="207" t="s">
        <v>346</v>
      </c>
      <c r="B26" s="205" t="s">
        <v>347</v>
      </c>
      <c r="C26" s="210">
        <v>2854000</v>
      </c>
      <c r="D26" s="206"/>
      <c r="E26" s="210">
        <f t="shared" si="10"/>
        <v>2854000</v>
      </c>
      <c r="F26" s="206"/>
      <c r="G26" s="206">
        <f t="shared" si="39"/>
        <v>2854000</v>
      </c>
      <c r="H26" s="206"/>
      <c r="I26" s="206">
        <f t="shared" si="40"/>
        <v>2854000</v>
      </c>
      <c r="J26" s="206">
        <v>2964735</v>
      </c>
      <c r="K26" s="206"/>
      <c r="L26" s="206">
        <f t="shared" si="13"/>
        <v>2964735</v>
      </c>
      <c r="M26" s="206"/>
      <c r="N26" s="206">
        <f t="shared" si="41"/>
        <v>2964735</v>
      </c>
      <c r="O26" s="206"/>
      <c r="P26" s="206">
        <f t="shared" si="42"/>
        <v>2964735</v>
      </c>
      <c r="Q26" s="206"/>
      <c r="R26" s="206">
        <f t="shared" si="43"/>
        <v>2964735</v>
      </c>
      <c r="S26" s="206">
        <v>3082435</v>
      </c>
      <c r="T26" s="206"/>
      <c r="U26" s="206">
        <f t="shared" si="17"/>
        <v>3082435</v>
      </c>
      <c r="V26" s="206"/>
      <c r="W26" s="206">
        <f t="shared" si="44"/>
        <v>3082435</v>
      </c>
      <c r="X26" s="206"/>
      <c r="Y26" s="206">
        <f t="shared" si="45"/>
        <v>3082435</v>
      </c>
      <c r="Z26" s="206"/>
      <c r="AA26" s="206">
        <f t="shared" si="46"/>
        <v>3082435</v>
      </c>
    </row>
    <row r="27" spans="1:30">
      <c r="A27" s="207"/>
      <c r="B27" s="205"/>
      <c r="C27" s="210"/>
      <c r="D27" s="206"/>
      <c r="E27" s="210"/>
      <c r="F27" s="206"/>
      <c r="G27" s="206"/>
      <c r="H27" s="206"/>
      <c r="I27" s="206"/>
      <c r="J27" s="203"/>
      <c r="K27" s="206"/>
      <c r="L27" s="206"/>
      <c r="M27" s="206"/>
      <c r="N27" s="206"/>
      <c r="O27" s="206"/>
      <c r="P27" s="206"/>
      <c r="Q27" s="206"/>
      <c r="R27" s="206"/>
      <c r="S27" s="203"/>
      <c r="T27" s="206"/>
      <c r="U27" s="206"/>
      <c r="V27" s="206"/>
      <c r="W27" s="206"/>
      <c r="X27" s="206"/>
      <c r="Y27" s="206"/>
      <c r="Z27" s="206"/>
      <c r="AA27" s="206"/>
    </row>
    <row r="28" spans="1:30">
      <c r="A28" s="208" t="s">
        <v>56</v>
      </c>
      <c r="B28" s="205" t="s">
        <v>37</v>
      </c>
      <c r="C28" s="211">
        <f>SUM(C29:C30)</f>
        <v>4659077</v>
      </c>
      <c r="D28" s="209">
        <f t="shared" ref="D28:U28" si="47">SUM(D29:D30)</f>
        <v>0</v>
      </c>
      <c r="E28" s="211">
        <f t="shared" si="47"/>
        <v>4659077</v>
      </c>
      <c r="F28" s="209">
        <f t="shared" ref="F28:G28" si="48">SUM(F29:F30)</f>
        <v>0</v>
      </c>
      <c r="G28" s="209">
        <f t="shared" si="48"/>
        <v>4659077</v>
      </c>
      <c r="H28" s="209">
        <f t="shared" ref="H28:I28" si="49">SUM(H29:H30)</f>
        <v>0</v>
      </c>
      <c r="I28" s="209">
        <f t="shared" si="49"/>
        <v>4659077</v>
      </c>
      <c r="J28" s="209">
        <f t="shared" si="47"/>
        <v>4820115</v>
      </c>
      <c r="K28" s="209">
        <f t="shared" si="47"/>
        <v>0</v>
      </c>
      <c r="L28" s="209">
        <f t="shared" si="47"/>
        <v>4820115</v>
      </c>
      <c r="M28" s="209">
        <f t="shared" ref="M28:N28" si="50">SUM(M29:M30)</f>
        <v>0</v>
      </c>
      <c r="N28" s="209">
        <f t="shared" si="50"/>
        <v>4820115</v>
      </c>
      <c r="O28" s="209">
        <f t="shared" ref="O28:P28" si="51">SUM(O29:O30)</f>
        <v>0</v>
      </c>
      <c r="P28" s="209">
        <f t="shared" si="51"/>
        <v>4820115</v>
      </c>
      <c r="Q28" s="209">
        <f t="shared" ref="Q28:R28" si="52">SUM(Q29:Q30)</f>
        <v>0</v>
      </c>
      <c r="R28" s="209">
        <f t="shared" si="52"/>
        <v>4820115</v>
      </c>
      <c r="S28" s="209">
        <f t="shared" si="47"/>
        <v>4988093</v>
      </c>
      <c r="T28" s="209">
        <f t="shared" si="47"/>
        <v>0</v>
      </c>
      <c r="U28" s="209">
        <f t="shared" si="47"/>
        <v>4988093</v>
      </c>
      <c r="V28" s="209">
        <f t="shared" ref="V28:W28" si="53">SUM(V29:V30)</f>
        <v>0</v>
      </c>
      <c r="W28" s="209">
        <f t="shared" si="53"/>
        <v>4988093</v>
      </c>
      <c r="X28" s="209">
        <f t="shared" ref="X28:Y28" si="54">SUM(X29:X30)</f>
        <v>0</v>
      </c>
      <c r="Y28" s="209">
        <f t="shared" si="54"/>
        <v>4988093</v>
      </c>
      <c r="Z28" s="209">
        <f t="shared" ref="Z28:AA28" si="55">SUM(Z29:Z30)</f>
        <v>0</v>
      </c>
      <c r="AA28" s="209">
        <f t="shared" si="55"/>
        <v>4988093</v>
      </c>
      <c r="AB28" s="193">
        <f>C28-4811000</f>
        <v>-151923</v>
      </c>
      <c r="AC28" s="193">
        <f>J28-4969000</f>
        <v>-148885</v>
      </c>
      <c r="AD28" s="193">
        <f>S28-5134000</f>
        <v>-145907</v>
      </c>
    </row>
    <row r="29" spans="1:30" ht="28.5" customHeight="1">
      <c r="A29" s="207" t="s">
        <v>348</v>
      </c>
      <c r="B29" s="205" t="s">
        <v>349</v>
      </c>
      <c r="C29" s="211">
        <v>3559077</v>
      </c>
      <c r="D29" s="209"/>
      <c r="E29" s="211">
        <f t="shared" si="10"/>
        <v>3559077</v>
      </c>
      <c r="F29" s="209"/>
      <c r="G29" s="209">
        <f t="shared" ref="G29:G30" si="56">SUM(E29:F29)</f>
        <v>3559077</v>
      </c>
      <c r="H29" s="209"/>
      <c r="I29" s="209">
        <f t="shared" ref="I29:I30" si="57">SUM(G29:H29)</f>
        <v>3559077</v>
      </c>
      <c r="J29" s="209">
        <f>4969000-148885-J30</f>
        <v>3684115</v>
      </c>
      <c r="K29" s="209"/>
      <c r="L29" s="209">
        <f t="shared" si="13"/>
        <v>3684115</v>
      </c>
      <c r="M29" s="209"/>
      <c r="N29" s="209">
        <f t="shared" ref="N29:N30" si="58">SUM(L29:M29)</f>
        <v>3684115</v>
      </c>
      <c r="O29" s="209"/>
      <c r="P29" s="209">
        <f t="shared" ref="P29:P30" si="59">SUM(N29:O29)</f>
        <v>3684115</v>
      </c>
      <c r="Q29" s="209"/>
      <c r="R29" s="209">
        <f t="shared" ref="R29:R30" si="60">SUM(P29:Q29)</f>
        <v>3684115</v>
      </c>
      <c r="S29" s="209">
        <f>5134000-S30-145907</f>
        <v>3814093</v>
      </c>
      <c r="T29" s="209"/>
      <c r="U29" s="209">
        <f t="shared" si="17"/>
        <v>3814093</v>
      </c>
      <c r="V29" s="209"/>
      <c r="W29" s="209">
        <f t="shared" ref="W29:W30" si="61">SUM(U29:V29)</f>
        <v>3814093</v>
      </c>
      <c r="X29" s="209"/>
      <c r="Y29" s="209">
        <f t="shared" ref="Y29:Y30" si="62">SUM(W29:X29)</f>
        <v>3814093</v>
      </c>
      <c r="Z29" s="209"/>
      <c r="AA29" s="209">
        <f t="shared" ref="AA29:AA30" si="63">SUM(Y29:Z29)</f>
        <v>3814093</v>
      </c>
      <c r="AB29" s="190"/>
    </row>
    <row r="30" spans="1:30" ht="37.5" customHeight="1">
      <c r="A30" s="207" t="s">
        <v>17</v>
      </c>
      <c r="B30" s="205" t="s">
        <v>38</v>
      </c>
      <c r="C30" s="211">
        <v>1100000</v>
      </c>
      <c r="D30" s="209"/>
      <c r="E30" s="211">
        <f t="shared" si="10"/>
        <v>1100000</v>
      </c>
      <c r="F30" s="209"/>
      <c r="G30" s="209">
        <f t="shared" si="56"/>
        <v>1100000</v>
      </c>
      <c r="H30" s="209"/>
      <c r="I30" s="209">
        <f t="shared" si="57"/>
        <v>1100000</v>
      </c>
      <c r="J30" s="209">
        <v>1136000</v>
      </c>
      <c r="K30" s="209"/>
      <c r="L30" s="209">
        <f t="shared" si="13"/>
        <v>1136000</v>
      </c>
      <c r="M30" s="209"/>
      <c r="N30" s="209">
        <f t="shared" si="58"/>
        <v>1136000</v>
      </c>
      <c r="O30" s="209"/>
      <c r="P30" s="209">
        <f t="shared" si="59"/>
        <v>1136000</v>
      </c>
      <c r="Q30" s="209"/>
      <c r="R30" s="209">
        <f t="shared" si="60"/>
        <v>1136000</v>
      </c>
      <c r="S30" s="209">
        <v>1174000</v>
      </c>
      <c r="T30" s="209"/>
      <c r="U30" s="209">
        <f t="shared" si="17"/>
        <v>1174000</v>
      </c>
      <c r="V30" s="209"/>
      <c r="W30" s="209">
        <f t="shared" si="61"/>
        <v>1174000</v>
      </c>
      <c r="X30" s="209"/>
      <c r="Y30" s="209">
        <f t="shared" si="62"/>
        <v>1174000</v>
      </c>
      <c r="Z30" s="209"/>
      <c r="AA30" s="209">
        <f t="shared" si="63"/>
        <v>1174000</v>
      </c>
    </row>
    <row r="31" spans="1:30">
      <c r="A31" s="207"/>
      <c r="B31" s="205"/>
      <c r="C31" s="210"/>
      <c r="D31" s="206"/>
      <c r="E31" s="210"/>
      <c r="F31" s="206"/>
      <c r="G31" s="206"/>
      <c r="H31" s="206"/>
      <c r="I31" s="206"/>
      <c r="J31" s="203"/>
      <c r="K31" s="206"/>
      <c r="L31" s="206"/>
      <c r="M31" s="206"/>
      <c r="N31" s="206"/>
      <c r="O31" s="206"/>
      <c r="P31" s="206"/>
      <c r="Q31" s="206"/>
      <c r="R31" s="206"/>
      <c r="S31" s="203"/>
      <c r="T31" s="206"/>
      <c r="U31" s="206"/>
      <c r="V31" s="206"/>
      <c r="W31" s="206"/>
      <c r="X31" s="206"/>
      <c r="Y31" s="206"/>
      <c r="Z31" s="206"/>
      <c r="AA31" s="206"/>
    </row>
    <row r="32" spans="1:30" ht="38.25">
      <c r="A32" s="204" t="s">
        <v>13</v>
      </c>
      <c r="B32" s="205" t="s">
        <v>39</v>
      </c>
      <c r="C32" s="211">
        <f>SUM(C33:C34)</f>
        <v>16492800</v>
      </c>
      <c r="D32" s="209">
        <f t="shared" ref="D32:U32" si="64">SUM(D33:D34)</f>
        <v>0</v>
      </c>
      <c r="E32" s="211">
        <f t="shared" si="64"/>
        <v>16492800</v>
      </c>
      <c r="F32" s="209">
        <f t="shared" ref="F32:G32" si="65">SUM(F33:F34)</f>
        <v>0</v>
      </c>
      <c r="G32" s="209">
        <f t="shared" si="65"/>
        <v>16492800</v>
      </c>
      <c r="H32" s="209">
        <f t="shared" ref="H32:I32" si="66">SUM(H33:H34)</f>
        <v>0</v>
      </c>
      <c r="I32" s="209">
        <f t="shared" si="66"/>
        <v>16492800</v>
      </c>
      <c r="J32" s="209">
        <f t="shared" si="64"/>
        <v>16110600</v>
      </c>
      <c r="K32" s="209">
        <f t="shared" si="64"/>
        <v>0</v>
      </c>
      <c r="L32" s="209">
        <f t="shared" si="64"/>
        <v>16110600</v>
      </c>
      <c r="M32" s="209">
        <f t="shared" ref="M32:N32" si="67">SUM(M33:M34)</f>
        <v>0</v>
      </c>
      <c r="N32" s="209">
        <f t="shared" si="67"/>
        <v>16110600</v>
      </c>
      <c r="O32" s="209">
        <f t="shared" ref="O32:P32" si="68">SUM(O33:O34)</f>
        <v>0</v>
      </c>
      <c r="P32" s="209">
        <f t="shared" si="68"/>
        <v>16110600</v>
      </c>
      <c r="Q32" s="209">
        <f t="shared" ref="Q32:R32" si="69">SUM(Q33:Q34)</f>
        <v>0</v>
      </c>
      <c r="R32" s="209">
        <f t="shared" si="69"/>
        <v>16110600</v>
      </c>
      <c r="S32" s="209">
        <f t="shared" si="64"/>
        <v>16110600</v>
      </c>
      <c r="T32" s="209">
        <f t="shared" si="64"/>
        <v>0</v>
      </c>
      <c r="U32" s="209">
        <f t="shared" si="64"/>
        <v>16110600</v>
      </c>
      <c r="V32" s="209">
        <f t="shared" ref="V32:W32" si="70">SUM(V33:V34)</f>
        <v>0</v>
      </c>
      <c r="W32" s="209">
        <f t="shared" si="70"/>
        <v>16110600</v>
      </c>
      <c r="X32" s="209">
        <f t="shared" ref="X32:Y32" si="71">SUM(X33:X34)</f>
        <v>0</v>
      </c>
      <c r="Y32" s="209">
        <f t="shared" si="71"/>
        <v>16110600</v>
      </c>
      <c r="Z32" s="209">
        <f t="shared" ref="Z32:AA32" si="72">SUM(Z33:Z34)</f>
        <v>0</v>
      </c>
      <c r="AA32" s="209">
        <f t="shared" si="72"/>
        <v>16110600</v>
      </c>
      <c r="AB32" s="190"/>
    </row>
    <row r="33" spans="1:28" ht="37.5" customHeight="1">
      <c r="A33" s="207" t="s">
        <v>60</v>
      </c>
      <c r="B33" s="205" t="s">
        <v>41</v>
      </c>
      <c r="C33" s="211">
        <f>7986800+1400000+330000+1772000</f>
        <v>11488800</v>
      </c>
      <c r="D33" s="209"/>
      <c r="E33" s="211">
        <f t="shared" si="10"/>
        <v>11488800</v>
      </c>
      <c r="F33" s="209"/>
      <c r="G33" s="209">
        <f t="shared" ref="G33:G34" si="73">SUM(E33:F33)</f>
        <v>11488800</v>
      </c>
      <c r="H33" s="209"/>
      <c r="I33" s="209">
        <f t="shared" ref="I33:I34" si="74">SUM(G33:H33)</f>
        <v>11488800</v>
      </c>
      <c r="J33" s="209">
        <f>7721600+1400000+213000+1772000</f>
        <v>11106600</v>
      </c>
      <c r="K33" s="209"/>
      <c r="L33" s="209">
        <f t="shared" si="13"/>
        <v>11106600</v>
      </c>
      <c r="M33" s="209"/>
      <c r="N33" s="209">
        <f t="shared" ref="N33:N34" si="75">SUM(L33:M33)</f>
        <v>11106600</v>
      </c>
      <c r="O33" s="209"/>
      <c r="P33" s="209">
        <f t="shared" ref="P33:P34" si="76">SUM(N33:O33)</f>
        <v>11106600</v>
      </c>
      <c r="Q33" s="209"/>
      <c r="R33" s="209">
        <f t="shared" ref="R33:R34" si="77">SUM(P33:Q33)</f>
        <v>11106600</v>
      </c>
      <c r="S33" s="209">
        <f>7721600+1400000+213000+1772000</f>
        <v>11106600</v>
      </c>
      <c r="T33" s="209"/>
      <c r="U33" s="209">
        <f t="shared" si="17"/>
        <v>11106600</v>
      </c>
      <c r="V33" s="209"/>
      <c r="W33" s="209">
        <f t="shared" ref="W33:W34" si="78">SUM(U33:V33)</f>
        <v>11106600</v>
      </c>
      <c r="X33" s="209"/>
      <c r="Y33" s="209">
        <f t="shared" ref="Y33:Y34" si="79">SUM(W33:X33)</f>
        <v>11106600</v>
      </c>
      <c r="Z33" s="209"/>
      <c r="AA33" s="209">
        <f t="shared" ref="AA33:AA34" si="80">SUM(Y33:Z33)</f>
        <v>11106600</v>
      </c>
    </row>
    <row r="34" spans="1:28" s="185" customFormat="1" ht="37.5" customHeight="1">
      <c r="A34" s="212" t="s">
        <v>80</v>
      </c>
      <c r="B34" s="205" t="s">
        <v>77</v>
      </c>
      <c r="C34" s="211">
        <f>4900000+104000</f>
        <v>5004000</v>
      </c>
      <c r="D34" s="209"/>
      <c r="E34" s="211">
        <f t="shared" si="10"/>
        <v>5004000</v>
      </c>
      <c r="F34" s="209"/>
      <c r="G34" s="209">
        <f t="shared" si="73"/>
        <v>5004000</v>
      </c>
      <c r="H34" s="209"/>
      <c r="I34" s="209">
        <f t="shared" si="74"/>
        <v>5004000</v>
      </c>
      <c r="J34" s="209">
        <v>5004000</v>
      </c>
      <c r="K34" s="209"/>
      <c r="L34" s="209">
        <f t="shared" si="13"/>
        <v>5004000</v>
      </c>
      <c r="M34" s="209"/>
      <c r="N34" s="209">
        <f t="shared" si="75"/>
        <v>5004000</v>
      </c>
      <c r="O34" s="209"/>
      <c r="P34" s="209">
        <f t="shared" si="76"/>
        <v>5004000</v>
      </c>
      <c r="Q34" s="209"/>
      <c r="R34" s="209">
        <f t="shared" si="77"/>
        <v>5004000</v>
      </c>
      <c r="S34" s="209">
        <v>5004000</v>
      </c>
      <c r="T34" s="209"/>
      <c r="U34" s="209">
        <f t="shared" si="17"/>
        <v>5004000</v>
      </c>
      <c r="V34" s="209"/>
      <c r="W34" s="209">
        <f t="shared" si="78"/>
        <v>5004000</v>
      </c>
      <c r="X34" s="209"/>
      <c r="Y34" s="209">
        <f t="shared" si="79"/>
        <v>5004000</v>
      </c>
      <c r="Z34" s="209"/>
      <c r="AA34" s="209">
        <f t="shared" si="80"/>
        <v>5004000</v>
      </c>
    </row>
    <row r="35" spans="1:28" s="185" customFormat="1">
      <c r="A35" s="212"/>
      <c r="B35" s="205"/>
      <c r="C35" s="210"/>
      <c r="D35" s="206"/>
      <c r="E35" s="210"/>
      <c r="F35" s="206"/>
      <c r="G35" s="206"/>
      <c r="H35" s="206"/>
      <c r="I35" s="206"/>
      <c r="J35" s="206"/>
      <c r="K35" s="206"/>
      <c r="L35" s="206"/>
      <c r="M35" s="206"/>
      <c r="N35" s="206"/>
      <c r="O35" s="206"/>
      <c r="P35" s="206"/>
      <c r="Q35" s="206"/>
      <c r="R35" s="206"/>
      <c r="S35" s="206"/>
      <c r="T35" s="206"/>
      <c r="U35" s="206"/>
      <c r="V35" s="206"/>
      <c r="W35" s="206"/>
      <c r="X35" s="206"/>
      <c r="Y35" s="206"/>
      <c r="Z35" s="206"/>
      <c r="AA35" s="206"/>
    </row>
    <row r="36" spans="1:28" s="185" customFormat="1" ht="25.5">
      <c r="A36" s="208" t="s">
        <v>19</v>
      </c>
      <c r="B36" s="205" t="s">
        <v>43</v>
      </c>
      <c r="C36" s="210">
        <v>138600</v>
      </c>
      <c r="D36" s="206"/>
      <c r="E36" s="210">
        <f t="shared" si="10"/>
        <v>138600</v>
      </c>
      <c r="F36" s="206"/>
      <c r="G36" s="206">
        <f t="shared" ref="G36" si="81">SUM(E36:F36)</f>
        <v>138600</v>
      </c>
      <c r="H36" s="206"/>
      <c r="I36" s="206">
        <f t="shared" ref="I36" si="82">SUM(G36:H36)</f>
        <v>138600</v>
      </c>
      <c r="J36" s="206">
        <v>138600</v>
      </c>
      <c r="K36" s="206"/>
      <c r="L36" s="206">
        <f t="shared" si="13"/>
        <v>138600</v>
      </c>
      <c r="M36" s="206"/>
      <c r="N36" s="206">
        <f t="shared" ref="N36" si="83">SUM(L36:M36)</f>
        <v>138600</v>
      </c>
      <c r="O36" s="206"/>
      <c r="P36" s="206">
        <f t="shared" ref="P36" si="84">SUM(N36:O36)</f>
        <v>138600</v>
      </c>
      <c r="Q36" s="206"/>
      <c r="R36" s="206">
        <f t="shared" ref="R36" si="85">SUM(P36:Q36)</f>
        <v>138600</v>
      </c>
      <c r="S36" s="206">
        <v>138600</v>
      </c>
      <c r="T36" s="206"/>
      <c r="U36" s="206">
        <f t="shared" si="17"/>
        <v>138600</v>
      </c>
      <c r="V36" s="206"/>
      <c r="W36" s="206">
        <f t="shared" ref="W36" si="86">SUM(U36:V36)</f>
        <v>138600</v>
      </c>
      <c r="X36" s="206"/>
      <c r="Y36" s="206">
        <f t="shared" ref="Y36" si="87">SUM(W36:X36)</f>
        <v>138600</v>
      </c>
      <c r="Z36" s="206"/>
      <c r="AA36" s="206">
        <f t="shared" ref="AA36" si="88">SUM(Y36:Z36)</f>
        <v>138600</v>
      </c>
    </row>
    <row r="37" spans="1:28" s="185" customFormat="1">
      <c r="A37" s="207"/>
      <c r="B37" s="205"/>
      <c r="C37" s="210"/>
      <c r="D37" s="206"/>
      <c r="E37" s="210"/>
      <c r="F37" s="206"/>
      <c r="G37" s="206"/>
      <c r="H37" s="206"/>
      <c r="I37" s="206"/>
      <c r="J37" s="206"/>
      <c r="K37" s="206"/>
      <c r="L37" s="206"/>
      <c r="M37" s="206"/>
      <c r="N37" s="206"/>
      <c r="O37" s="206"/>
      <c r="P37" s="206"/>
      <c r="Q37" s="206"/>
      <c r="R37" s="206"/>
      <c r="S37" s="206"/>
      <c r="T37" s="206"/>
      <c r="U37" s="206"/>
      <c r="V37" s="206"/>
      <c r="W37" s="206"/>
      <c r="X37" s="206"/>
      <c r="Y37" s="206"/>
      <c r="Z37" s="206"/>
      <c r="AA37" s="206"/>
    </row>
    <row r="38" spans="1:28" s="185" customFormat="1" ht="25.5">
      <c r="A38" s="208" t="s">
        <v>141</v>
      </c>
      <c r="B38" s="205" t="s">
        <v>46</v>
      </c>
      <c r="C38" s="210">
        <f>SUM(C39:C39)</f>
        <v>100000</v>
      </c>
      <c r="D38" s="206">
        <f t="shared" ref="D38:AA38" si="89">SUM(D39:D39)</f>
        <v>0</v>
      </c>
      <c r="E38" s="210">
        <f t="shared" si="89"/>
        <v>100000</v>
      </c>
      <c r="F38" s="206">
        <f t="shared" si="89"/>
        <v>0</v>
      </c>
      <c r="G38" s="206">
        <f t="shared" si="89"/>
        <v>100000</v>
      </c>
      <c r="H38" s="206">
        <f t="shared" si="89"/>
        <v>0</v>
      </c>
      <c r="I38" s="206">
        <f t="shared" si="89"/>
        <v>100000</v>
      </c>
      <c r="J38" s="206">
        <f t="shared" si="89"/>
        <v>100000</v>
      </c>
      <c r="K38" s="206">
        <f t="shared" si="89"/>
        <v>0</v>
      </c>
      <c r="L38" s="206">
        <f t="shared" si="89"/>
        <v>100000</v>
      </c>
      <c r="M38" s="206">
        <f t="shared" si="89"/>
        <v>0</v>
      </c>
      <c r="N38" s="206">
        <f t="shared" si="89"/>
        <v>100000</v>
      </c>
      <c r="O38" s="206">
        <f t="shared" si="89"/>
        <v>0</v>
      </c>
      <c r="P38" s="206">
        <f t="shared" si="89"/>
        <v>100000</v>
      </c>
      <c r="Q38" s="206">
        <f t="shared" si="89"/>
        <v>0</v>
      </c>
      <c r="R38" s="206">
        <f t="shared" si="89"/>
        <v>100000</v>
      </c>
      <c r="S38" s="206">
        <f t="shared" si="89"/>
        <v>100000</v>
      </c>
      <c r="T38" s="206">
        <f t="shared" si="89"/>
        <v>0</v>
      </c>
      <c r="U38" s="206">
        <f t="shared" si="89"/>
        <v>100000</v>
      </c>
      <c r="V38" s="206">
        <f t="shared" si="89"/>
        <v>0</v>
      </c>
      <c r="W38" s="206">
        <f t="shared" si="89"/>
        <v>100000</v>
      </c>
      <c r="X38" s="206">
        <f t="shared" si="89"/>
        <v>0</v>
      </c>
      <c r="Y38" s="206">
        <f t="shared" si="89"/>
        <v>100000</v>
      </c>
      <c r="Z38" s="206">
        <f t="shared" si="89"/>
        <v>0</v>
      </c>
      <c r="AA38" s="206">
        <f t="shared" si="89"/>
        <v>100000</v>
      </c>
    </row>
    <row r="39" spans="1:28" s="185" customFormat="1" ht="16.5" customHeight="1">
      <c r="A39" s="207" t="s">
        <v>67</v>
      </c>
      <c r="B39" s="205" t="s">
        <v>70</v>
      </c>
      <c r="C39" s="210">
        <v>100000</v>
      </c>
      <c r="D39" s="206"/>
      <c r="E39" s="210">
        <f t="shared" si="10"/>
        <v>100000</v>
      </c>
      <c r="F39" s="206"/>
      <c r="G39" s="206">
        <f t="shared" ref="G39" si="90">SUM(E39:F39)</f>
        <v>100000</v>
      </c>
      <c r="H39" s="206"/>
      <c r="I39" s="206">
        <f t="shared" ref="I39" si="91">SUM(G39:H39)</f>
        <v>100000</v>
      </c>
      <c r="J39" s="206">
        <v>100000</v>
      </c>
      <c r="K39" s="206"/>
      <c r="L39" s="206">
        <f t="shared" si="13"/>
        <v>100000</v>
      </c>
      <c r="M39" s="206"/>
      <c r="N39" s="206">
        <f t="shared" ref="N39" si="92">SUM(L39:M39)</f>
        <v>100000</v>
      </c>
      <c r="O39" s="206"/>
      <c r="P39" s="206">
        <f t="shared" ref="P39" si="93">SUM(N39:O39)</f>
        <v>100000</v>
      </c>
      <c r="Q39" s="206"/>
      <c r="R39" s="206">
        <f t="shared" ref="R39" si="94">SUM(P39:Q39)</f>
        <v>100000</v>
      </c>
      <c r="S39" s="206">
        <v>100000</v>
      </c>
      <c r="T39" s="206"/>
      <c r="U39" s="206">
        <f t="shared" si="17"/>
        <v>100000</v>
      </c>
      <c r="V39" s="206"/>
      <c r="W39" s="206">
        <f t="shared" ref="W39" si="95">SUM(U39:V39)</f>
        <v>100000</v>
      </c>
      <c r="X39" s="206"/>
      <c r="Y39" s="206">
        <f t="shared" ref="Y39" si="96">SUM(W39:X39)</f>
        <v>100000</v>
      </c>
      <c r="Z39" s="206"/>
      <c r="AA39" s="206">
        <f t="shared" ref="AA39" si="97">SUM(Y39:Z39)</f>
        <v>100000</v>
      </c>
    </row>
    <row r="40" spans="1:28" s="185" customFormat="1">
      <c r="A40" s="207"/>
      <c r="B40" s="205"/>
      <c r="C40" s="210"/>
      <c r="D40" s="206"/>
      <c r="E40" s="210"/>
      <c r="F40" s="206"/>
      <c r="G40" s="206"/>
      <c r="H40" s="206"/>
      <c r="I40" s="206"/>
      <c r="J40" s="206"/>
      <c r="K40" s="206"/>
      <c r="L40" s="206"/>
      <c r="M40" s="206"/>
      <c r="N40" s="206"/>
      <c r="O40" s="206"/>
      <c r="P40" s="206"/>
      <c r="Q40" s="206"/>
      <c r="R40" s="206"/>
      <c r="S40" s="206"/>
      <c r="T40" s="206"/>
      <c r="U40" s="206"/>
      <c r="V40" s="206"/>
      <c r="W40" s="206"/>
      <c r="X40" s="206"/>
      <c r="Y40" s="206"/>
      <c r="Z40" s="206"/>
      <c r="AA40" s="206"/>
    </row>
    <row r="41" spans="1:28" s="185" customFormat="1" ht="25.5">
      <c r="A41" s="208" t="s">
        <v>20</v>
      </c>
      <c r="B41" s="205" t="s">
        <v>47</v>
      </c>
      <c r="C41" s="211">
        <f>C42+C43</f>
        <v>2199000</v>
      </c>
      <c r="D41" s="209">
        <f t="shared" ref="D41:U41" si="98">D42+D43</f>
        <v>0</v>
      </c>
      <c r="E41" s="211">
        <f t="shared" si="98"/>
        <v>2199000</v>
      </c>
      <c r="F41" s="209">
        <f t="shared" ref="F41:G41" si="99">F42+F43</f>
        <v>0</v>
      </c>
      <c r="G41" s="209">
        <f t="shared" si="99"/>
        <v>2199000</v>
      </c>
      <c r="H41" s="209">
        <f t="shared" ref="H41:I41" si="100">H42+H43</f>
        <v>0</v>
      </c>
      <c r="I41" s="209">
        <f t="shared" si="100"/>
        <v>2199000</v>
      </c>
      <c r="J41" s="209">
        <f t="shared" si="98"/>
        <v>1589300</v>
      </c>
      <c r="K41" s="209">
        <f t="shared" si="98"/>
        <v>0</v>
      </c>
      <c r="L41" s="209">
        <f t="shared" si="98"/>
        <v>1589300</v>
      </c>
      <c r="M41" s="209">
        <f t="shared" ref="M41:N41" si="101">M42+M43</f>
        <v>0</v>
      </c>
      <c r="N41" s="209">
        <f t="shared" si="101"/>
        <v>1589300</v>
      </c>
      <c r="O41" s="209">
        <f t="shared" ref="O41:P41" si="102">O42+O43</f>
        <v>0</v>
      </c>
      <c r="P41" s="209">
        <f t="shared" si="102"/>
        <v>1589300</v>
      </c>
      <c r="Q41" s="209">
        <f t="shared" ref="Q41:R41" si="103">Q42+Q43</f>
        <v>0</v>
      </c>
      <c r="R41" s="209">
        <f t="shared" si="103"/>
        <v>1589300</v>
      </c>
      <c r="S41" s="209">
        <f t="shared" si="98"/>
        <v>1463700</v>
      </c>
      <c r="T41" s="209">
        <f t="shared" si="98"/>
        <v>0</v>
      </c>
      <c r="U41" s="209">
        <f t="shared" si="98"/>
        <v>1463700</v>
      </c>
      <c r="V41" s="209">
        <f t="shared" ref="V41:W41" si="104">V42+V43</f>
        <v>0</v>
      </c>
      <c r="W41" s="209">
        <f t="shared" si="104"/>
        <v>1463700</v>
      </c>
      <c r="X41" s="209">
        <f t="shared" ref="X41:Y41" si="105">X42+X43</f>
        <v>0</v>
      </c>
      <c r="Y41" s="209">
        <f t="shared" si="105"/>
        <v>1463700</v>
      </c>
      <c r="Z41" s="209">
        <f t="shared" ref="Z41:AA41" si="106">Z42+Z43</f>
        <v>0</v>
      </c>
      <c r="AA41" s="209">
        <f t="shared" si="106"/>
        <v>1463700</v>
      </c>
    </row>
    <row r="42" spans="1:28" s="185" customFormat="1" ht="39.75" customHeight="1">
      <c r="A42" s="207" t="s">
        <v>339</v>
      </c>
      <c r="B42" s="205" t="s">
        <v>340</v>
      </c>
      <c r="C42" s="211">
        <v>1599000</v>
      </c>
      <c r="D42" s="209"/>
      <c r="E42" s="211">
        <f t="shared" si="10"/>
        <v>1599000</v>
      </c>
      <c r="F42" s="209"/>
      <c r="G42" s="209">
        <f t="shared" ref="G42:G43" si="107">SUM(E42:F42)</f>
        <v>1599000</v>
      </c>
      <c r="H42" s="209"/>
      <c r="I42" s="209">
        <f t="shared" ref="I42:I43" si="108">SUM(G42:H42)</f>
        <v>1599000</v>
      </c>
      <c r="J42" s="209">
        <v>989300</v>
      </c>
      <c r="K42" s="209"/>
      <c r="L42" s="209">
        <f t="shared" si="13"/>
        <v>989300</v>
      </c>
      <c r="M42" s="209"/>
      <c r="N42" s="209">
        <f t="shared" ref="N42:N43" si="109">SUM(L42:M42)</f>
        <v>989300</v>
      </c>
      <c r="O42" s="209"/>
      <c r="P42" s="209">
        <f t="shared" ref="P42:P43" si="110">SUM(N42:O42)</f>
        <v>989300</v>
      </c>
      <c r="Q42" s="209"/>
      <c r="R42" s="209">
        <f t="shared" ref="R42:R43" si="111">SUM(P42:Q42)</f>
        <v>989300</v>
      </c>
      <c r="S42" s="209">
        <v>863700</v>
      </c>
      <c r="T42" s="209"/>
      <c r="U42" s="209">
        <f t="shared" si="17"/>
        <v>863700</v>
      </c>
      <c r="V42" s="209"/>
      <c r="W42" s="209">
        <f t="shared" ref="W42:W43" si="112">SUM(U42:V42)</f>
        <v>863700</v>
      </c>
      <c r="X42" s="209"/>
      <c r="Y42" s="209">
        <f t="shared" ref="Y42:Y43" si="113">SUM(W42:X42)</f>
        <v>863700</v>
      </c>
      <c r="Z42" s="209"/>
      <c r="AA42" s="209">
        <f t="shared" ref="AA42:AA43" si="114">SUM(Y42:Z42)</f>
        <v>863700</v>
      </c>
    </row>
    <row r="43" spans="1:28" s="185" customFormat="1" ht="25.5">
      <c r="A43" s="207" t="s">
        <v>79</v>
      </c>
      <c r="B43" s="205" t="s">
        <v>55</v>
      </c>
      <c r="C43" s="211">
        <v>600000</v>
      </c>
      <c r="D43" s="209"/>
      <c r="E43" s="211">
        <f t="shared" si="10"/>
        <v>600000</v>
      </c>
      <c r="F43" s="209"/>
      <c r="G43" s="209">
        <f t="shared" si="107"/>
        <v>600000</v>
      </c>
      <c r="H43" s="209"/>
      <c r="I43" s="209">
        <f t="shared" si="108"/>
        <v>600000</v>
      </c>
      <c r="J43" s="209">
        <v>600000</v>
      </c>
      <c r="K43" s="209"/>
      <c r="L43" s="209">
        <f t="shared" si="13"/>
        <v>600000</v>
      </c>
      <c r="M43" s="209"/>
      <c r="N43" s="209">
        <f t="shared" si="109"/>
        <v>600000</v>
      </c>
      <c r="O43" s="209"/>
      <c r="P43" s="209">
        <f t="shared" si="110"/>
        <v>600000</v>
      </c>
      <c r="Q43" s="209"/>
      <c r="R43" s="209">
        <f t="shared" si="111"/>
        <v>600000</v>
      </c>
      <c r="S43" s="209">
        <v>600000</v>
      </c>
      <c r="T43" s="209"/>
      <c r="U43" s="209">
        <f t="shared" si="17"/>
        <v>600000</v>
      </c>
      <c r="V43" s="209"/>
      <c r="W43" s="209">
        <f t="shared" si="112"/>
        <v>600000</v>
      </c>
      <c r="X43" s="209"/>
      <c r="Y43" s="209">
        <f t="shared" si="113"/>
        <v>600000</v>
      </c>
      <c r="Z43" s="209"/>
      <c r="AA43" s="209">
        <f t="shared" si="114"/>
        <v>600000</v>
      </c>
    </row>
    <row r="44" spans="1:28" s="185" customFormat="1">
      <c r="A44" s="207"/>
      <c r="B44" s="205"/>
      <c r="C44" s="210"/>
      <c r="D44" s="206"/>
      <c r="E44" s="210"/>
      <c r="F44" s="206"/>
      <c r="G44" s="206"/>
      <c r="H44" s="206"/>
      <c r="I44" s="206"/>
      <c r="J44" s="206"/>
      <c r="K44" s="206"/>
      <c r="L44" s="206"/>
      <c r="M44" s="206"/>
      <c r="N44" s="206"/>
      <c r="O44" s="206"/>
      <c r="P44" s="206"/>
      <c r="Q44" s="206"/>
      <c r="R44" s="206"/>
      <c r="S44" s="206"/>
      <c r="T44" s="206"/>
      <c r="U44" s="206"/>
      <c r="V44" s="206"/>
      <c r="W44" s="206"/>
      <c r="X44" s="206"/>
      <c r="Y44" s="206"/>
      <c r="Z44" s="206"/>
      <c r="AA44" s="206"/>
    </row>
    <row r="45" spans="1:28" s="185" customFormat="1">
      <c r="A45" s="208" t="s">
        <v>15</v>
      </c>
      <c r="B45" s="205" t="s">
        <v>350</v>
      </c>
      <c r="C45" s="210">
        <v>2771000</v>
      </c>
      <c r="D45" s="206"/>
      <c r="E45" s="210">
        <f t="shared" si="10"/>
        <v>2771000</v>
      </c>
      <c r="F45" s="206"/>
      <c r="G45" s="206">
        <f t="shared" ref="G45" si="115">SUM(E45:F45)</f>
        <v>2771000</v>
      </c>
      <c r="H45" s="206"/>
      <c r="I45" s="206">
        <f t="shared" ref="I45" si="116">SUM(G45:H45)</f>
        <v>2771000</v>
      </c>
      <c r="J45" s="206">
        <v>2771000</v>
      </c>
      <c r="K45" s="206"/>
      <c r="L45" s="206">
        <f t="shared" si="13"/>
        <v>2771000</v>
      </c>
      <c r="M45" s="206"/>
      <c r="N45" s="206">
        <f t="shared" ref="N45" si="117">SUM(L45:M45)</f>
        <v>2771000</v>
      </c>
      <c r="O45" s="206"/>
      <c r="P45" s="206">
        <f t="shared" ref="P45" si="118">SUM(N45:O45)</f>
        <v>2771000</v>
      </c>
      <c r="Q45" s="206"/>
      <c r="R45" s="206">
        <f t="shared" ref="R45" si="119">SUM(P45:Q45)</f>
        <v>2771000</v>
      </c>
      <c r="S45" s="206">
        <v>2771000</v>
      </c>
      <c r="T45" s="206"/>
      <c r="U45" s="206">
        <f t="shared" si="17"/>
        <v>2771000</v>
      </c>
      <c r="V45" s="206"/>
      <c r="W45" s="206">
        <f t="shared" ref="W45" si="120">SUM(U45:V45)</f>
        <v>2771000</v>
      </c>
      <c r="X45" s="206"/>
      <c r="Y45" s="206">
        <f t="shared" ref="Y45" si="121">SUM(W45:X45)</f>
        <v>2771000</v>
      </c>
      <c r="Z45" s="206"/>
      <c r="AA45" s="206">
        <f t="shared" ref="AA45" si="122">SUM(Y45:Z45)</f>
        <v>2771000</v>
      </c>
    </row>
    <row r="46" spans="1:28" s="185" customFormat="1">
      <c r="A46" s="207"/>
      <c r="B46" s="205"/>
      <c r="C46" s="210"/>
      <c r="D46" s="206"/>
      <c r="E46" s="210"/>
      <c r="F46" s="206"/>
      <c r="G46" s="206"/>
      <c r="H46" s="206"/>
      <c r="I46" s="206"/>
      <c r="J46" s="206"/>
      <c r="K46" s="206"/>
      <c r="L46" s="206"/>
      <c r="M46" s="206"/>
      <c r="N46" s="206"/>
      <c r="O46" s="206"/>
      <c r="P46" s="206"/>
      <c r="Q46" s="206"/>
      <c r="R46" s="206"/>
      <c r="S46" s="206"/>
      <c r="T46" s="206"/>
      <c r="U46" s="206"/>
      <c r="V46" s="206"/>
      <c r="W46" s="206"/>
      <c r="X46" s="206"/>
      <c r="Y46" s="206"/>
      <c r="Z46" s="206"/>
      <c r="AA46" s="206"/>
    </row>
    <row r="47" spans="1:28" s="185" customFormat="1">
      <c r="A47" s="208" t="s">
        <v>351</v>
      </c>
      <c r="B47" s="205" t="s">
        <v>352</v>
      </c>
      <c r="C47" s="210">
        <v>0</v>
      </c>
      <c r="D47" s="206"/>
      <c r="E47" s="210">
        <f t="shared" si="10"/>
        <v>0</v>
      </c>
      <c r="F47" s="206"/>
      <c r="G47" s="206">
        <f t="shared" ref="G47" si="123">SUM(E47:F47)</f>
        <v>0</v>
      </c>
      <c r="H47" s="206"/>
      <c r="I47" s="206">
        <f t="shared" ref="I47" si="124">SUM(G47:H47)</f>
        <v>0</v>
      </c>
      <c r="J47" s="206">
        <v>0</v>
      </c>
      <c r="K47" s="206"/>
      <c r="L47" s="206">
        <f t="shared" si="13"/>
        <v>0</v>
      </c>
      <c r="M47" s="206"/>
      <c r="N47" s="206">
        <f t="shared" ref="N47" si="125">SUM(L47:M47)</f>
        <v>0</v>
      </c>
      <c r="O47" s="206"/>
      <c r="P47" s="206">
        <f t="shared" ref="P47" si="126">SUM(N47:O47)</f>
        <v>0</v>
      </c>
      <c r="Q47" s="206"/>
      <c r="R47" s="206">
        <f t="shared" ref="R47" si="127">SUM(P47:Q47)</f>
        <v>0</v>
      </c>
      <c r="S47" s="206">
        <v>0</v>
      </c>
      <c r="T47" s="206"/>
      <c r="U47" s="206">
        <f t="shared" si="17"/>
        <v>0</v>
      </c>
      <c r="V47" s="206"/>
      <c r="W47" s="206">
        <f t="shared" ref="W47" si="128">SUM(U47:V47)</f>
        <v>0</v>
      </c>
      <c r="X47" s="206"/>
      <c r="Y47" s="206">
        <f t="shared" ref="Y47" si="129">SUM(W47:X47)</f>
        <v>0</v>
      </c>
      <c r="Z47" s="206"/>
      <c r="AA47" s="206">
        <f t="shared" ref="AA47" si="130">SUM(Y47:Z47)</f>
        <v>0</v>
      </c>
    </row>
    <row r="48" spans="1:28" s="186" customFormat="1">
      <c r="A48" s="207"/>
      <c r="B48" s="205"/>
      <c r="C48" s="210"/>
      <c r="D48" s="206"/>
      <c r="E48" s="210"/>
      <c r="F48" s="206"/>
      <c r="G48" s="206"/>
      <c r="H48" s="206"/>
      <c r="I48" s="206"/>
      <c r="J48" s="206"/>
      <c r="K48" s="206"/>
      <c r="L48" s="206"/>
      <c r="M48" s="206"/>
      <c r="N48" s="206"/>
      <c r="O48" s="206"/>
      <c r="P48" s="206"/>
      <c r="Q48" s="206"/>
      <c r="R48" s="206"/>
      <c r="S48" s="206"/>
      <c r="T48" s="206"/>
      <c r="U48" s="206"/>
      <c r="V48" s="206"/>
      <c r="W48" s="206"/>
      <c r="X48" s="206"/>
      <c r="Y48" s="206"/>
      <c r="Z48" s="206"/>
      <c r="AA48" s="206"/>
      <c r="AB48" s="185"/>
    </row>
    <row r="49" spans="1:28" s="186" customFormat="1">
      <c r="A49" s="199" t="s">
        <v>270</v>
      </c>
      <c r="B49" s="214" t="s">
        <v>271</v>
      </c>
      <c r="C49" s="215">
        <f t="shared" ref="C49:U49" si="131">C51+C120+C123+C124</f>
        <v>1452902594.8100002</v>
      </c>
      <c r="D49" s="215">
        <f t="shared" si="131"/>
        <v>156787321.35000002</v>
      </c>
      <c r="E49" s="215">
        <f t="shared" si="131"/>
        <v>1609689916.1600001</v>
      </c>
      <c r="F49" s="215">
        <f t="shared" ref="F49:G49" si="132">F51+F120+F123+F124</f>
        <v>-51510541</v>
      </c>
      <c r="G49" s="215">
        <f t="shared" si="132"/>
        <v>1558179375.1600001</v>
      </c>
      <c r="H49" s="215">
        <f t="shared" ref="H49:I49" si="133">H51+H120+H123+H124</f>
        <v>30741671.730000004</v>
      </c>
      <c r="I49" s="215">
        <f t="shared" si="133"/>
        <v>1588921046.8899999</v>
      </c>
      <c r="J49" s="215">
        <f t="shared" si="131"/>
        <v>1502765164.0599999</v>
      </c>
      <c r="K49" s="215">
        <f t="shared" si="131"/>
        <v>24731177.129999999</v>
      </c>
      <c r="L49" s="215">
        <f t="shared" si="131"/>
        <v>1527496341.1899998</v>
      </c>
      <c r="M49" s="215">
        <f t="shared" ref="M49:N49" si="134">M51+M120+M123+M124</f>
        <v>90846826.539999992</v>
      </c>
      <c r="N49" s="215">
        <f t="shared" si="134"/>
        <v>1618343167.7299998</v>
      </c>
      <c r="O49" s="215">
        <f t="shared" ref="O49:P49" si="135">O51+O120+O123+O124</f>
        <v>-451419130.64000005</v>
      </c>
      <c r="P49" s="215">
        <f t="shared" si="135"/>
        <v>1166924037.0900002</v>
      </c>
      <c r="Q49" s="215">
        <f t="shared" ref="Q49:R49" si="136">Q51+Q120+Q123+Q124</f>
        <v>2225475</v>
      </c>
      <c r="R49" s="215">
        <f t="shared" si="136"/>
        <v>1169149512.0900002</v>
      </c>
      <c r="S49" s="215">
        <f t="shared" si="131"/>
        <v>1603027384.4900002</v>
      </c>
      <c r="T49" s="215">
        <f t="shared" si="131"/>
        <v>-25114.050000007439</v>
      </c>
      <c r="U49" s="215">
        <f t="shared" si="131"/>
        <v>1603002270.4400001</v>
      </c>
      <c r="V49" s="215">
        <f t="shared" ref="V49:W49" si="137">V51+V120+V123+V124</f>
        <v>-251301297.15000001</v>
      </c>
      <c r="W49" s="215">
        <f t="shared" si="137"/>
        <v>1351700973.2900002</v>
      </c>
      <c r="X49" s="215">
        <f t="shared" ref="X49:Y49" si="138">X51+X120+X123+X124</f>
        <v>-34.380000000000003</v>
      </c>
      <c r="Y49" s="215">
        <f t="shared" si="138"/>
        <v>1351700938.9100003</v>
      </c>
      <c r="Z49" s="215">
        <f t="shared" ref="Z49:AA49" si="139">Z51+Z120+Z123+Z124</f>
        <v>2225475</v>
      </c>
      <c r="AA49" s="215">
        <f t="shared" si="139"/>
        <v>1353926413.9100003</v>
      </c>
      <c r="AB49" s="194"/>
    </row>
    <row r="50" spans="1:28" s="186" customFormat="1">
      <c r="A50" s="207"/>
      <c r="B50" s="21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185"/>
    </row>
    <row r="51" spans="1:28" s="186" customFormat="1" ht="38.25">
      <c r="A51" s="204" t="s">
        <v>65</v>
      </c>
      <c r="B51" s="218" t="s">
        <v>57</v>
      </c>
      <c r="C51" s="219">
        <f t="shared" ref="C51:U51" si="140">C52+C55+C91+C110</f>
        <v>1449672523.0800002</v>
      </c>
      <c r="D51" s="219">
        <f t="shared" si="140"/>
        <v>158801812.92000002</v>
      </c>
      <c r="E51" s="219">
        <f t="shared" si="140"/>
        <v>1608474336</v>
      </c>
      <c r="F51" s="219">
        <f t="shared" ref="F51:G51" si="141">F52+F55+F91+F110</f>
        <v>-51510541</v>
      </c>
      <c r="G51" s="219">
        <f t="shared" si="141"/>
        <v>1556963795</v>
      </c>
      <c r="H51" s="219">
        <f t="shared" ref="H51:I51" si="142">H52+H55+H91+H110</f>
        <v>30741671.730000004</v>
      </c>
      <c r="I51" s="219">
        <f t="shared" si="142"/>
        <v>1587705466.7299998</v>
      </c>
      <c r="J51" s="219">
        <f t="shared" si="140"/>
        <v>1502765164.0599999</v>
      </c>
      <c r="K51" s="219">
        <f t="shared" si="140"/>
        <v>24731177.129999999</v>
      </c>
      <c r="L51" s="219">
        <f t="shared" si="140"/>
        <v>1527496341.1899998</v>
      </c>
      <c r="M51" s="219">
        <f t="shared" ref="M51:N51" si="143">M52+M55+M91+M110</f>
        <v>90846826.539999992</v>
      </c>
      <c r="N51" s="219">
        <f t="shared" si="143"/>
        <v>1618343167.7299998</v>
      </c>
      <c r="O51" s="219">
        <f t="shared" ref="O51:P51" si="144">O52+O55+O91+O110</f>
        <v>-451419130.64000005</v>
      </c>
      <c r="P51" s="219">
        <f t="shared" si="144"/>
        <v>1166924037.0900002</v>
      </c>
      <c r="Q51" s="219">
        <f t="shared" ref="Q51:R51" si="145">Q52+Q55+Q91+Q110</f>
        <v>2225475</v>
      </c>
      <c r="R51" s="219">
        <f t="shared" si="145"/>
        <v>1166924037.0900002</v>
      </c>
      <c r="S51" s="219">
        <f t="shared" si="140"/>
        <v>1603027384.4900002</v>
      </c>
      <c r="T51" s="219">
        <f t="shared" si="140"/>
        <v>-25114.050000007439</v>
      </c>
      <c r="U51" s="219">
        <f t="shared" si="140"/>
        <v>1603002270.4400001</v>
      </c>
      <c r="V51" s="219">
        <f t="shared" ref="V51:W51" si="146">V52+V55+V91+V110</f>
        <v>-251301297.15000001</v>
      </c>
      <c r="W51" s="219">
        <f t="shared" si="146"/>
        <v>1351700973.2900002</v>
      </c>
      <c r="X51" s="219">
        <f t="shared" ref="X51:Y51" si="147">X52+X55+X91+X110</f>
        <v>-34.380000000000003</v>
      </c>
      <c r="Y51" s="219">
        <f t="shared" si="147"/>
        <v>1351700938.9100003</v>
      </c>
      <c r="Z51" s="219">
        <f t="shared" ref="Z51:AA51" si="148">Z52+Z55+Z91+Z110</f>
        <v>0</v>
      </c>
      <c r="AA51" s="219">
        <f t="shared" si="148"/>
        <v>1351700938.9100003</v>
      </c>
      <c r="AB51" s="185"/>
    </row>
    <row r="52" spans="1:28" s="186" customFormat="1" ht="25.5">
      <c r="A52" s="207" t="s">
        <v>75</v>
      </c>
      <c r="B52" s="218" t="s">
        <v>134</v>
      </c>
      <c r="C52" s="209">
        <f>C53</f>
        <v>39711547.200000003</v>
      </c>
      <c r="D52" s="209"/>
      <c r="E52" s="209">
        <f t="shared" si="10"/>
        <v>39711547.200000003</v>
      </c>
      <c r="F52" s="209"/>
      <c r="G52" s="209">
        <f t="shared" ref="G52:G53" si="149">SUM(E52:F52)</f>
        <v>39711547.200000003</v>
      </c>
      <c r="H52" s="209"/>
      <c r="I52" s="209">
        <f t="shared" ref="I52:I53" si="150">SUM(G52:H52)</f>
        <v>39711547.200000003</v>
      </c>
      <c r="J52" s="209">
        <f t="shared" ref="J52:S52" si="151">J53</f>
        <v>41122395.399999999</v>
      </c>
      <c r="K52" s="209"/>
      <c r="L52" s="209">
        <f t="shared" si="13"/>
        <v>41122395.399999999</v>
      </c>
      <c r="M52" s="209"/>
      <c r="N52" s="209">
        <f t="shared" ref="N52:N53" si="152">SUM(L52:M52)</f>
        <v>41122395.399999999</v>
      </c>
      <c r="O52" s="209"/>
      <c r="P52" s="209">
        <f t="shared" ref="P52:P53" si="153">SUM(N52:O52)</f>
        <v>41122395.399999999</v>
      </c>
      <c r="Q52" s="209"/>
      <c r="R52" s="209">
        <f t="shared" ref="R52:R53" si="154">SUM(P52:Q52)</f>
        <v>41122395.399999999</v>
      </c>
      <c r="S52" s="209">
        <f t="shared" si="151"/>
        <v>18316568.02</v>
      </c>
      <c r="T52" s="209"/>
      <c r="U52" s="209">
        <f t="shared" si="17"/>
        <v>18316568.02</v>
      </c>
      <c r="V52" s="209"/>
      <c r="W52" s="209">
        <f t="shared" ref="W52:W53" si="155">SUM(U52:V52)</f>
        <v>18316568.02</v>
      </c>
      <c r="X52" s="209"/>
      <c r="Y52" s="209">
        <f t="shared" ref="Y52:Y53" si="156">SUM(W52:X52)</f>
        <v>18316568.02</v>
      </c>
      <c r="Z52" s="209"/>
      <c r="AA52" s="209">
        <f t="shared" ref="AA52:AA53" si="157">SUM(Y52:Z52)</f>
        <v>18316568.02</v>
      </c>
      <c r="AB52" s="185"/>
    </row>
    <row r="53" spans="1:28" s="186" customFormat="1" ht="24.75" customHeight="1">
      <c r="A53" s="220" t="s">
        <v>353</v>
      </c>
      <c r="B53" s="218" t="s">
        <v>354</v>
      </c>
      <c r="C53" s="209">
        <v>39711547.200000003</v>
      </c>
      <c r="D53" s="209"/>
      <c r="E53" s="209">
        <f t="shared" si="10"/>
        <v>39711547.200000003</v>
      </c>
      <c r="F53" s="209"/>
      <c r="G53" s="209">
        <f t="shared" si="149"/>
        <v>39711547.200000003</v>
      </c>
      <c r="H53" s="209"/>
      <c r="I53" s="209">
        <f t="shared" si="150"/>
        <v>39711547.200000003</v>
      </c>
      <c r="J53" s="209">
        <v>41122395.399999999</v>
      </c>
      <c r="K53" s="209"/>
      <c r="L53" s="209">
        <f t="shared" si="13"/>
        <v>41122395.399999999</v>
      </c>
      <c r="M53" s="209"/>
      <c r="N53" s="209">
        <f t="shared" si="152"/>
        <v>41122395.399999999</v>
      </c>
      <c r="O53" s="209"/>
      <c r="P53" s="209">
        <f t="shared" si="153"/>
        <v>41122395.399999999</v>
      </c>
      <c r="Q53" s="209"/>
      <c r="R53" s="209">
        <f t="shared" si="154"/>
        <v>41122395.399999999</v>
      </c>
      <c r="S53" s="209">
        <v>18316568.02</v>
      </c>
      <c r="T53" s="209"/>
      <c r="U53" s="209">
        <f t="shared" si="17"/>
        <v>18316568.02</v>
      </c>
      <c r="V53" s="209"/>
      <c r="W53" s="209">
        <f t="shared" si="155"/>
        <v>18316568.02</v>
      </c>
      <c r="X53" s="209"/>
      <c r="Y53" s="209">
        <f t="shared" si="156"/>
        <v>18316568.02</v>
      </c>
      <c r="Z53" s="209"/>
      <c r="AA53" s="209">
        <f t="shared" si="157"/>
        <v>18316568.02</v>
      </c>
      <c r="AB53" s="185"/>
    </row>
    <row r="54" spans="1:28" s="186" customFormat="1">
      <c r="A54" s="221"/>
      <c r="B54" s="222"/>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185"/>
    </row>
    <row r="55" spans="1:28" s="186" customFormat="1" ht="28.5" customHeight="1">
      <c r="A55" s="207" t="s">
        <v>71</v>
      </c>
      <c r="B55" s="218" t="s">
        <v>135</v>
      </c>
      <c r="C55" s="209">
        <f>SUM(C56:C90)</f>
        <v>654762523.96000004</v>
      </c>
      <c r="D55" s="209">
        <f t="shared" ref="D55:U55" si="158">SUM(D56:D90)</f>
        <v>-2033334.7499999679</v>
      </c>
      <c r="E55" s="209">
        <f t="shared" si="158"/>
        <v>652729189.21000004</v>
      </c>
      <c r="F55" s="209">
        <f t="shared" ref="F55:I55" si="159">SUM(F56:F90)</f>
        <v>-51560580</v>
      </c>
      <c r="G55" s="209">
        <f t="shared" si="159"/>
        <v>601168609.21000004</v>
      </c>
      <c r="H55" s="209">
        <f t="shared" si="159"/>
        <v>1049573.9399999995</v>
      </c>
      <c r="I55" s="209">
        <f t="shared" si="159"/>
        <v>602218183.14999998</v>
      </c>
      <c r="J55" s="209">
        <f t="shared" si="158"/>
        <v>694794710.24000001</v>
      </c>
      <c r="K55" s="209">
        <f t="shared" si="158"/>
        <v>-38.200000000011642</v>
      </c>
      <c r="L55" s="209">
        <f t="shared" si="158"/>
        <v>694794672.03999996</v>
      </c>
      <c r="M55" s="209">
        <f t="shared" ref="M55:N55" si="160">SUM(M56:M90)</f>
        <v>90846826.539999992</v>
      </c>
      <c r="N55" s="209">
        <f t="shared" si="160"/>
        <v>785641498.57999992</v>
      </c>
      <c r="O55" s="209">
        <f t="shared" ref="O55:P55" si="161">SUM(O56:O90)</f>
        <v>-462548426.54000002</v>
      </c>
      <c r="P55" s="209">
        <f t="shared" si="161"/>
        <v>323093072.04000002</v>
      </c>
      <c r="Q55" s="209">
        <f t="shared" ref="Q55:R55" si="162">SUM(Q56:Q90)</f>
        <v>2225475</v>
      </c>
      <c r="R55" s="209">
        <f t="shared" si="162"/>
        <v>323093072.04000002</v>
      </c>
      <c r="S55" s="209">
        <f t="shared" si="158"/>
        <v>776649200.25</v>
      </c>
      <c r="T55" s="209">
        <f t="shared" si="158"/>
        <v>-35642.050000007439</v>
      </c>
      <c r="U55" s="209">
        <f t="shared" si="158"/>
        <v>776613558.20000005</v>
      </c>
      <c r="V55" s="209">
        <f t="shared" ref="V55:W55" si="163">SUM(V56:V90)</f>
        <v>-251301297.15000001</v>
      </c>
      <c r="W55" s="209">
        <f t="shared" si="163"/>
        <v>525312261.05000007</v>
      </c>
      <c r="X55" s="209">
        <f t="shared" ref="X55:Y55" si="164">SUM(X56:X90)</f>
        <v>0</v>
      </c>
      <c r="Y55" s="209">
        <f t="shared" si="164"/>
        <v>525312261.05000007</v>
      </c>
      <c r="Z55" s="209">
        <f t="shared" ref="Z55:AA55" si="165">SUM(Z56:Z90)</f>
        <v>0</v>
      </c>
      <c r="AA55" s="209">
        <f t="shared" si="165"/>
        <v>525312261.05000007</v>
      </c>
      <c r="AB55" s="185"/>
    </row>
    <row r="56" spans="1:28" s="186" customFormat="1" ht="67.150000000000006" hidden="1" customHeight="1">
      <c r="A56" s="220" t="s">
        <v>371</v>
      </c>
      <c r="B56" s="218" t="s">
        <v>355</v>
      </c>
      <c r="C56" s="209">
        <v>91066892</v>
      </c>
      <c r="D56" s="209">
        <v>-91066892</v>
      </c>
      <c r="E56" s="209">
        <f t="shared" si="10"/>
        <v>0</v>
      </c>
      <c r="F56" s="209"/>
      <c r="G56" s="209">
        <f t="shared" ref="G56:G65" si="166">SUM(E56:F56)</f>
        <v>0</v>
      </c>
      <c r="H56" s="209"/>
      <c r="I56" s="209">
        <f t="shared" ref="I56:I89" si="167">SUM(G56:H56)</f>
        <v>0</v>
      </c>
      <c r="J56" s="209">
        <v>364267568</v>
      </c>
      <c r="K56" s="209">
        <v>-364267568</v>
      </c>
      <c r="L56" s="209">
        <f t="shared" si="13"/>
        <v>0</v>
      </c>
      <c r="M56" s="209"/>
      <c r="N56" s="209">
        <f t="shared" ref="N56:N65" si="168">SUM(L56:M56)</f>
        <v>0</v>
      </c>
      <c r="O56" s="209"/>
      <c r="P56" s="209">
        <f t="shared" ref="P56:P65" si="169">SUM(N56:O56)</f>
        <v>0</v>
      </c>
      <c r="Q56" s="209"/>
      <c r="R56" s="209">
        <f t="shared" ref="R56:R65" si="170">SUM(P56:Q56)</f>
        <v>0</v>
      </c>
      <c r="S56" s="209">
        <v>440229250.87</v>
      </c>
      <c r="T56" s="209">
        <v>-440229250.87</v>
      </c>
      <c r="U56" s="209">
        <f t="shared" si="17"/>
        <v>0</v>
      </c>
      <c r="V56" s="209"/>
      <c r="W56" s="209">
        <f t="shared" ref="W56:W65" si="171">SUM(U56:V56)</f>
        <v>0</v>
      </c>
      <c r="X56" s="209"/>
      <c r="Y56" s="209">
        <f t="shared" ref="Y56:Y65" si="172">SUM(W56:X56)</f>
        <v>0</v>
      </c>
      <c r="Z56" s="209"/>
      <c r="AA56" s="209">
        <f t="shared" ref="AA56:AA65" si="173">SUM(Y56:Z56)</f>
        <v>0</v>
      </c>
      <c r="AB56" s="185"/>
    </row>
    <row r="57" spans="1:28" s="186" customFormat="1" ht="67.150000000000006" hidden="1" customHeight="1">
      <c r="A57" s="220" t="s">
        <v>372</v>
      </c>
      <c r="B57" s="218" t="s">
        <v>355</v>
      </c>
      <c r="C57" s="209">
        <v>1858508</v>
      </c>
      <c r="D57" s="209">
        <v>-1858508</v>
      </c>
      <c r="E57" s="209">
        <f t="shared" si="10"/>
        <v>0</v>
      </c>
      <c r="F57" s="209"/>
      <c r="G57" s="209">
        <f t="shared" si="166"/>
        <v>0</v>
      </c>
      <c r="H57" s="209"/>
      <c r="I57" s="209">
        <f t="shared" si="167"/>
        <v>0</v>
      </c>
      <c r="J57" s="209">
        <v>7434032</v>
      </c>
      <c r="K57" s="209">
        <v>-7434032</v>
      </c>
      <c r="L57" s="209">
        <f t="shared" si="13"/>
        <v>0</v>
      </c>
      <c r="M57" s="209"/>
      <c r="N57" s="209">
        <f t="shared" si="168"/>
        <v>0</v>
      </c>
      <c r="O57" s="209"/>
      <c r="P57" s="209">
        <f t="shared" si="169"/>
        <v>0</v>
      </c>
      <c r="Q57" s="209"/>
      <c r="R57" s="209">
        <f t="shared" si="170"/>
        <v>0</v>
      </c>
      <c r="S57" s="209">
        <v>8984270.4299999997</v>
      </c>
      <c r="T57" s="209">
        <v>-8984270.4299999997</v>
      </c>
      <c r="U57" s="209">
        <f t="shared" si="17"/>
        <v>0</v>
      </c>
      <c r="V57" s="209"/>
      <c r="W57" s="209">
        <f t="shared" si="171"/>
        <v>0</v>
      </c>
      <c r="X57" s="209"/>
      <c r="Y57" s="209">
        <f t="shared" si="172"/>
        <v>0</v>
      </c>
      <c r="Z57" s="209"/>
      <c r="AA57" s="209">
        <f t="shared" si="173"/>
        <v>0</v>
      </c>
      <c r="AB57" s="185"/>
    </row>
    <row r="58" spans="1:28" s="186" customFormat="1" ht="39.75" hidden="1" customHeight="1">
      <c r="A58" s="220" t="s">
        <v>373</v>
      </c>
      <c r="B58" s="223" t="s">
        <v>355</v>
      </c>
      <c r="C58" s="209">
        <v>222222222</v>
      </c>
      <c r="D58" s="209">
        <v>-222222222</v>
      </c>
      <c r="E58" s="209">
        <f t="shared" si="10"/>
        <v>0</v>
      </c>
      <c r="F58" s="209"/>
      <c r="G58" s="209">
        <f t="shared" si="166"/>
        <v>0</v>
      </c>
      <c r="H58" s="209"/>
      <c r="I58" s="209">
        <f t="shared" si="167"/>
        <v>0</v>
      </c>
      <c r="J58" s="209">
        <v>0</v>
      </c>
      <c r="K58" s="209"/>
      <c r="L58" s="209">
        <f t="shared" si="13"/>
        <v>0</v>
      </c>
      <c r="M58" s="209"/>
      <c r="N58" s="209">
        <f t="shared" si="168"/>
        <v>0</v>
      </c>
      <c r="O58" s="209"/>
      <c r="P58" s="209">
        <f t="shared" si="169"/>
        <v>0</v>
      </c>
      <c r="Q58" s="209"/>
      <c r="R58" s="209">
        <f t="shared" si="170"/>
        <v>0</v>
      </c>
      <c r="S58" s="209">
        <v>0</v>
      </c>
      <c r="T58" s="209"/>
      <c r="U58" s="209">
        <f t="shared" si="17"/>
        <v>0</v>
      </c>
      <c r="V58" s="209"/>
      <c r="W58" s="209">
        <f t="shared" si="171"/>
        <v>0</v>
      </c>
      <c r="X58" s="209"/>
      <c r="Y58" s="209">
        <f t="shared" si="172"/>
        <v>0</v>
      </c>
      <c r="Z58" s="209"/>
      <c r="AA58" s="209">
        <f t="shared" si="173"/>
        <v>0</v>
      </c>
      <c r="AB58" s="185"/>
    </row>
    <row r="59" spans="1:28" s="186" customFormat="1" ht="54" hidden="1" customHeight="1">
      <c r="A59" s="220" t="s">
        <v>376</v>
      </c>
      <c r="B59" s="218" t="s">
        <v>355</v>
      </c>
      <c r="C59" s="209">
        <v>146512</v>
      </c>
      <c r="D59" s="209">
        <v>-146512</v>
      </c>
      <c r="E59" s="209">
        <f t="shared" si="10"/>
        <v>0</v>
      </c>
      <c r="F59" s="209"/>
      <c r="G59" s="209">
        <f t="shared" si="166"/>
        <v>0</v>
      </c>
      <c r="H59" s="209"/>
      <c r="I59" s="209">
        <f t="shared" si="167"/>
        <v>0</v>
      </c>
      <c r="J59" s="209">
        <v>0</v>
      </c>
      <c r="K59" s="209"/>
      <c r="L59" s="209">
        <f t="shared" si="13"/>
        <v>0</v>
      </c>
      <c r="M59" s="209"/>
      <c r="N59" s="209">
        <f t="shared" si="168"/>
        <v>0</v>
      </c>
      <c r="O59" s="209"/>
      <c r="P59" s="209">
        <f t="shared" si="169"/>
        <v>0</v>
      </c>
      <c r="Q59" s="209"/>
      <c r="R59" s="209">
        <f t="shared" si="170"/>
        <v>0</v>
      </c>
      <c r="S59" s="209">
        <v>0</v>
      </c>
      <c r="T59" s="209"/>
      <c r="U59" s="209">
        <f t="shared" si="17"/>
        <v>0</v>
      </c>
      <c r="V59" s="209"/>
      <c r="W59" s="209">
        <f t="shared" si="171"/>
        <v>0</v>
      </c>
      <c r="X59" s="209"/>
      <c r="Y59" s="209">
        <f t="shared" si="172"/>
        <v>0</v>
      </c>
      <c r="Z59" s="209"/>
      <c r="AA59" s="209">
        <f t="shared" si="173"/>
        <v>0</v>
      </c>
      <c r="AB59" s="185"/>
    </row>
    <row r="60" spans="1:28" s="186" customFormat="1" ht="51" hidden="1" customHeight="1">
      <c r="A60" s="220" t="s">
        <v>375</v>
      </c>
      <c r="B60" s="223" t="s">
        <v>369</v>
      </c>
      <c r="C60" s="209">
        <v>7179088</v>
      </c>
      <c r="D60" s="209">
        <v>-7179088</v>
      </c>
      <c r="E60" s="209">
        <f t="shared" si="10"/>
        <v>0</v>
      </c>
      <c r="F60" s="209"/>
      <c r="G60" s="209">
        <f t="shared" si="166"/>
        <v>0</v>
      </c>
      <c r="H60" s="209"/>
      <c r="I60" s="209">
        <f t="shared" si="167"/>
        <v>0</v>
      </c>
      <c r="J60" s="209">
        <v>0</v>
      </c>
      <c r="K60" s="209"/>
      <c r="L60" s="209">
        <f t="shared" si="13"/>
        <v>0</v>
      </c>
      <c r="M60" s="209"/>
      <c r="N60" s="209">
        <f t="shared" si="168"/>
        <v>0</v>
      </c>
      <c r="O60" s="209"/>
      <c r="P60" s="209">
        <f t="shared" si="169"/>
        <v>0</v>
      </c>
      <c r="Q60" s="209"/>
      <c r="R60" s="209">
        <f t="shared" si="170"/>
        <v>0</v>
      </c>
      <c r="S60" s="209">
        <v>0</v>
      </c>
      <c r="T60" s="209"/>
      <c r="U60" s="209">
        <f t="shared" si="17"/>
        <v>0</v>
      </c>
      <c r="V60" s="209"/>
      <c r="W60" s="209">
        <f t="shared" si="171"/>
        <v>0</v>
      </c>
      <c r="X60" s="209"/>
      <c r="Y60" s="209">
        <f t="shared" si="172"/>
        <v>0</v>
      </c>
      <c r="Z60" s="209"/>
      <c r="AA60" s="209">
        <f t="shared" si="173"/>
        <v>0</v>
      </c>
      <c r="AB60" s="185"/>
    </row>
    <row r="61" spans="1:28" s="186" customFormat="1" ht="51" customHeight="1">
      <c r="A61" s="220" t="s">
        <v>374</v>
      </c>
      <c r="B61" s="223" t="s">
        <v>356</v>
      </c>
      <c r="C61" s="209">
        <v>5870000</v>
      </c>
      <c r="D61" s="209"/>
      <c r="E61" s="209">
        <f t="shared" si="10"/>
        <v>5870000</v>
      </c>
      <c r="F61" s="209"/>
      <c r="G61" s="209">
        <f t="shared" si="166"/>
        <v>5870000</v>
      </c>
      <c r="H61" s="209"/>
      <c r="I61" s="209">
        <f t="shared" si="167"/>
        <v>5870000</v>
      </c>
      <c r="J61" s="209">
        <v>6002250</v>
      </c>
      <c r="K61" s="209"/>
      <c r="L61" s="209">
        <f t="shared" si="13"/>
        <v>6002250</v>
      </c>
      <c r="M61" s="209"/>
      <c r="N61" s="209">
        <f t="shared" si="168"/>
        <v>6002250</v>
      </c>
      <c r="O61" s="209"/>
      <c r="P61" s="209">
        <f t="shared" si="169"/>
        <v>6002250</v>
      </c>
      <c r="Q61" s="209"/>
      <c r="R61" s="209">
        <f t="shared" si="170"/>
        <v>6002250</v>
      </c>
      <c r="S61" s="209">
        <v>6136750</v>
      </c>
      <c r="T61" s="209"/>
      <c r="U61" s="209">
        <f t="shared" si="17"/>
        <v>6136750</v>
      </c>
      <c r="V61" s="209"/>
      <c r="W61" s="209">
        <f t="shared" si="171"/>
        <v>6136750</v>
      </c>
      <c r="X61" s="209"/>
      <c r="Y61" s="209">
        <f t="shared" si="172"/>
        <v>6136750</v>
      </c>
      <c r="Z61" s="209"/>
      <c r="AA61" s="209">
        <f t="shared" si="173"/>
        <v>6136750</v>
      </c>
      <c r="AB61" s="185"/>
    </row>
    <row r="62" spans="1:28" s="186" customFormat="1" ht="128.25" customHeight="1">
      <c r="A62" s="230" t="s">
        <v>375</v>
      </c>
      <c r="B62" s="223" t="s">
        <v>369</v>
      </c>
      <c r="C62" s="209"/>
      <c r="D62" s="209">
        <v>91066892</v>
      </c>
      <c r="E62" s="209">
        <f t="shared" si="10"/>
        <v>91066892</v>
      </c>
      <c r="F62" s="209">
        <v>-51866892</v>
      </c>
      <c r="G62" s="209">
        <f t="shared" si="166"/>
        <v>39200000</v>
      </c>
      <c r="H62" s="209">
        <v>-4900000</v>
      </c>
      <c r="I62" s="209">
        <f t="shared" si="167"/>
        <v>34300000</v>
      </c>
      <c r="J62" s="209"/>
      <c r="K62" s="209">
        <v>364267568</v>
      </c>
      <c r="L62" s="209">
        <f t="shared" si="13"/>
        <v>364267568</v>
      </c>
      <c r="M62" s="209">
        <v>89483641.219999999</v>
      </c>
      <c r="N62" s="209">
        <f t="shared" si="168"/>
        <v>453751209.22000003</v>
      </c>
      <c r="O62" s="209">
        <v>-453751209.22000003</v>
      </c>
      <c r="P62" s="209">
        <f t="shared" si="169"/>
        <v>0</v>
      </c>
      <c r="Q62" s="209"/>
      <c r="R62" s="209">
        <f t="shared" si="170"/>
        <v>0</v>
      </c>
      <c r="S62" s="209"/>
      <c r="T62" s="209">
        <v>440229250.87</v>
      </c>
      <c r="U62" s="209">
        <f t="shared" si="17"/>
        <v>440229250.87</v>
      </c>
      <c r="V62" s="209">
        <v>-246241373.78999999</v>
      </c>
      <c r="W62" s="209">
        <f t="shared" si="171"/>
        <v>193987877.08000001</v>
      </c>
      <c r="X62" s="209"/>
      <c r="Y62" s="209">
        <f t="shared" si="172"/>
        <v>193987877.08000001</v>
      </c>
      <c r="Z62" s="209"/>
      <c r="AA62" s="209">
        <f t="shared" si="173"/>
        <v>193987877.08000001</v>
      </c>
      <c r="AB62" s="185"/>
    </row>
    <row r="63" spans="1:28" s="186" customFormat="1" ht="117.75" customHeight="1">
      <c r="A63" s="230" t="s">
        <v>376</v>
      </c>
      <c r="B63" s="223" t="s">
        <v>410</v>
      </c>
      <c r="C63" s="209"/>
      <c r="D63" s="209">
        <v>1858508</v>
      </c>
      <c r="E63" s="209">
        <f t="shared" si="10"/>
        <v>1858508</v>
      </c>
      <c r="F63" s="209">
        <v>-1098508</v>
      </c>
      <c r="G63" s="209">
        <f t="shared" si="166"/>
        <v>760000</v>
      </c>
      <c r="H63" s="209">
        <v>-95000</v>
      </c>
      <c r="I63" s="209">
        <f t="shared" si="167"/>
        <v>665000</v>
      </c>
      <c r="J63" s="209"/>
      <c r="K63" s="209">
        <v>7434032</v>
      </c>
      <c r="L63" s="209">
        <f t="shared" si="13"/>
        <v>7434032</v>
      </c>
      <c r="M63" s="209">
        <v>1363185.32</v>
      </c>
      <c r="N63" s="209">
        <f t="shared" si="168"/>
        <v>8797217.3200000003</v>
      </c>
      <c r="O63" s="209">
        <v>-8797217.3200000003</v>
      </c>
      <c r="P63" s="209">
        <f t="shared" si="169"/>
        <v>0</v>
      </c>
      <c r="Q63" s="209"/>
      <c r="R63" s="209">
        <f t="shared" si="170"/>
        <v>0</v>
      </c>
      <c r="S63" s="209"/>
      <c r="T63" s="209">
        <v>8984270.4299999997</v>
      </c>
      <c r="U63" s="209">
        <f t="shared" si="17"/>
        <v>8984270.4299999997</v>
      </c>
      <c r="V63" s="209">
        <v>-5059923.3600000003</v>
      </c>
      <c r="W63" s="209">
        <f t="shared" si="171"/>
        <v>3924347.0699999994</v>
      </c>
      <c r="X63" s="209"/>
      <c r="Y63" s="209">
        <f t="shared" si="172"/>
        <v>3924347.0699999994</v>
      </c>
      <c r="Z63" s="209"/>
      <c r="AA63" s="209">
        <f t="shared" si="173"/>
        <v>3924347.0699999994</v>
      </c>
      <c r="AB63" s="185"/>
    </row>
    <row r="64" spans="1:28" s="186" customFormat="1" ht="38.25">
      <c r="A64" s="220" t="s">
        <v>377</v>
      </c>
      <c r="B64" s="218" t="s">
        <v>357</v>
      </c>
      <c r="C64" s="209">
        <v>17643155.100000001</v>
      </c>
      <c r="D64" s="209">
        <v>420968.49</v>
      </c>
      <c r="E64" s="209">
        <f t="shared" si="10"/>
        <v>18064123.59</v>
      </c>
      <c r="F64" s="209"/>
      <c r="G64" s="209">
        <f t="shared" si="166"/>
        <v>18064123.59</v>
      </c>
      <c r="H64" s="209"/>
      <c r="I64" s="209">
        <f t="shared" si="167"/>
        <v>18064123.59</v>
      </c>
      <c r="J64" s="209">
        <v>17519788.27</v>
      </c>
      <c r="K64" s="209">
        <v>-38.200000000000003</v>
      </c>
      <c r="L64" s="209">
        <f t="shared" si="13"/>
        <v>17519750.07</v>
      </c>
      <c r="M64" s="209"/>
      <c r="N64" s="209">
        <f t="shared" si="168"/>
        <v>17519750.07</v>
      </c>
      <c r="O64" s="209"/>
      <c r="P64" s="209">
        <f t="shared" si="169"/>
        <v>17519750.07</v>
      </c>
      <c r="Q64" s="209"/>
      <c r="R64" s="209">
        <f t="shared" si="170"/>
        <v>17519750.07</v>
      </c>
      <c r="S64" s="209">
        <v>17917858.57</v>
      </c>
      <c r="T64" s="209">
        <v>-35642.050000000003</v>
      </c>
      <c r="U64" s="209">
        <f t="shared" si="17"/>
        <v>17882216.52</v>
      </c>
      <c r="V64" s="209"/>
      <c r="W64" s="209">
        <f t="shared" si="171"/>
        <v>17882216.52</v>
      </c>
      <c r="X64" s="209"/>
      <c r="Y64" s="209">
        <f t="shared" si="172"/>
        <v>17882216.52</v>
      </c>
      <c r="Z64" s="209"/>
      <c r="AA64" s="209">
        <f t="shared" si="173"/>
        <v>17882216.52</v>
      </c>
      <c r="AB64" s="194"/>
    </row>
    <row r="65" spans="1:28" s="186" customFormat="1" ht="51">
      <c r="A65" s="220" t="s">
        <v>378</v>
      </c>
      <c r="B65" s="218" t="s">
        <v>379</v>
      </c>
      <c r="C65" s="209">
        <v>0</v>
      </c>
      <c r="D65" s="209"/>
      <c r="E65" s="209">
        <f t="shared" si="10"/>
        <v>0</v>
      </c>
      <c r="F65" s="209"/>
      <c r="G65" s="209">
        <f t="shared" si="166"/>
        <v>0</v>
      </c>
      <c r="H65" s="209"/>
      <c r="I65" s="209">
        <f t="shared" si="167"/>
        <v>0</v>
      </c>
      <c r="J65" s="209">
        <v>1250000</v>
      </c>
      <c r="K65" s="209"/>
      <c r="L65" s="209">
        <f t="shared" si="13"/>
        <v>1250000</v>
      </c>
      <c r="M65" s="209"/>
      <c r="N65" s="209">
        <f t="shared" si="168"/>
        <v>1250000</v>
      </c>
      <c r="O65" s="209"/>
      <c r="P65" s="209">
        <f t="shared" si="169"/>
        <v>1250000</v>
      </c>
      <c r="Q65" s="209"/>
      <c r="R65" s="209">
        <f t="shared" si="170"/>
        <v>1250000</v>
      </c>
      <c r="S65" s="209">
        <v>0</v>
      </c>
      <c r="T65" s="209"/>
      <c r="U65" s="209">
        <f t="shared" si="17"/>
        <v>0</v>
      </c>
      <c r="V65" s="209"/>
      <c r="W65" s="209">
        <f t="shared" si="171"/>
        <v>0</v>
      </c>
      <c r="X65" s="209"/>
      <c r="Y65" s="209">
        <f t="shared" si="172"/>
        <v>0</v>
      </c>
      <c r="Z65" s="209"/>
      <c r="AA65" s="209">
        <f t="shared" si="173"/>
        <v>0</v>
      </c>
      <c r="AB65" s="194"/>
    </row>
    <row r="66" spans="1:28" s="186" customFormat="1" ht="31.15" customHeight="1">
      <c r="A66" s="255" t="s">
        <v>412</v>
      </c>
      <c r="B66" s="218" t="s">
        <v>411</v>
      </c>
      <c r="C66" s="211"/>
      <c r="D66" s="211">
        <v>2469919.84</v>
      </c>
      <c r="E66" s="211">
        <f t="shared" ref="E66" si="174">SUM(C66:D66)</f>
        <v>2469919.84</v>
      </c>
      <c r="F66" s="211"/>
      <c r="G66" s="211">
        <f t="shared" ref="G66" si="175">SUM(E66:F66)</f>
        <v>2469919.84</v>
      </c>
      <c r="H66" s="211"/>
      <c r="I66" s="211">
        <f t="shared" si="167"/>
        <v>2469919.84</v>
      </c>
      <c r="J66" s="211"/>
      <c r="K66" s="211"/>
      <c r="L66" s="211"/>
      <c r="M66" s="211"/>
      <c r="N66" s="211"/>
      <c r="O66" s="211"/>
      <c r="P66" s="211"/>
      <c r="Q66" s="211">
        <v>2225475</v>
      </c>
      <c r="R66" s="211"/>
      <c r="S66" s="211"/>
      <c r="T66" s="211"/>
      <c r="U66" s="211"/>
      <c r="V66" s="211"/>
      <c r="W66" s="211"/>
      <c r="X66" s="211"/>
      <c r="Y66" s="211"/>
      <c r="Z66" s="211"/>
      <c r="AA66" s="211"/>
      <c r="AB66" s="280"/>
    </row>
    <row r="67" spans="1:28" s="186" customFormat="1" ht="38.25">
      <c r="A67" s="220" t="s">
        <v>380</v>
      </c>
      <c r="B67" s="218" t="s">
        <v>381</v>
      </c>
      <c r="C67" s="209">
        <v>0</v>
      </c>
      <c r="D67" s="209"/>
      <c r="E67" s="209">
        <f t="shared" si="10"/>
        <v>0</v>
      </c>
      <c r="F67" s="209"/>
      <c r="G67" s="209">
        <f t="shared" ref="G67:G84" si="176">SUM(E67:F67)</f>
        <v>0</v>
      </c>
      <c r="H67" s="209"/>
      <c r="I67" s="209">
        <f t="shared" si="167"/>
        <v>0</v>
      </c>
      <c r="J67" s="209">
        <v>4472402.3899999997</v>
      </c>
      <c r="K67" s="209"/>
      <c r="L67" s="209">
        <f t="shared" si="13"/>
        <v>4472402.3899999997</v>
      </c>
      <c r="M67" s="209"/>
      <c r="N67" s="209">
        <f t="shared" ref="N67" si="177">SUM(L67:M67)</f>
        <v>4472402.3899999997</v>
      </c>
      <c r="O67" s="209"/>
      <c r="P67" s="209">
        <f t="shared" ref="P67" si="178">SUM(N67:O67)</f>
        <v>4472402.3899999997</v>
      </c>
      <c r="Q67" s="209"/>
      <c r="R67" s="209">
        <f t="shared" ref="R67" si="179">SUM(P67:Q67)</f>
        <v>4472402.3899999997</v>
      </c>
      <c r="S67" s="209">
        <v>0</v>
      </c>
      <c r="T67" s="209"/>
      <c r="U67" s="209">
        <f t="shared" si="17"/>
        <v>0</v>
      </c>
      <c r="V67" s="209"/>
      <c r="W67" s="209">
        <f t="shared" ref="W67" si="180">SUM(U67:V67)</f>
        <v>0</v>
      </c>
      <c r="X67" s="209"/>
      <c r="Y67" s="209">
        <f t="shared" ref="Y67" si="181">SUM(W67:X67)</f>
        <v>0</v>
      </c>
      <c r="Z67" s="209"/>
      <c r="AA67" s="209">
        <f t="shared" ref="AA67" si="182">SUM(Y67:Z67)</f>
        <v>0</v>
      </c>
      <c r="AB67" s="194"/>
    </row>
    <row r="68" spans="1:28" s="186" customFormat="1" ht="25.15" customHeight="1">
      <c r="A68" s="220" t="s">
        <v>382</v>
      </c>
      <c r="B68" s="223" t="s">
        <v>413</v>
      </c>
      <c r="C68" s="209"/>
      <c r="D68" s="209">
        <v>10807941.98</v>
      </c>
      <c r="E68" s="209">
        <f t="shared" si="10"/>
        <v>10807941.98</v>
      </c>
      <c r="F68" s="209"/>
      <c r="G68" s="209">
        <f t="shared" si="176"/>
        <v>10807941.98</v>
      </c>
      <c r="H68" s="209"/>
      <c r="I68" s="209">
        <f t="shared" si="167"/>
        <v>10807941.98</v>
      </c>
      <c r="J68" s="209"/>
      <c r="K68" s="209"/>
      <c r="L68" s="209"/>
      <c r="M68" s="209"/>
      <c r="N68" s="209"/>
      <c r="O68" s="209"/>
      <c r="P68" s="209"/>
      <c r="Q68" s="209"/>
      <c r="R68" s="209"/>
      <c r="S68" s="209"/>
      <c r="T68" s="209"/>
      <c r="U68" s="209"/>
      <c r="V68" s="209"/>
      <c r="W68" s="209"/>
      <c r="X68" s="209"/>
      <c r="Y68" s="209"/>
      <c r="Z68" s="209"/>
      <c r="AA68" s="209"/>
      <c r="AB68" s="194"/>
    </row>
    <row r="69" spans="1:28" s="186" customFormat="1" ht="25.5" hidden="1">
      <c r="A69" s="220" t="s">
        <v>382</v>
      </c>
      <c r="B69" s="223" t="s">
        <v>381</v>
      </c>
      <c r="C69" s="209">
        <v>10807941.98</v>
      </c>
      <c r="D69" s="209">
        <v>-10807941.98</v>
      </c>
      <c r="E69" s="209">
        <f t="shared" si="10"/>
        <v>0</v>
      </c>
      <c r="F69" s="209"/>
      <c r="G69" s="209">
        <f t="shared" si="176"/>
        <v>0</v>
      </c>
      <c r="H69" s="209"/>
      <c r="I69" s="209">
        <f t="shared" si="167"/>
        <v>0</v>
      </c>
      <c r="J69" s="209">
        <v>0</v>
      </c>
      <c r="K69" s="209"/>
      <c r="L69" s="209">
        <f t="shared" si="13"/>
        <v>0</v>
      </c>
      <c r="M69" s="209"/>
      <c r="N69" s="209">
        <f t="shared" ref="N69:N72" si="183">SUM(L69:M69)</f>
        <v>0</v>
      </c>
      <c r="O69" s="209"/>
      <c r="P69" s="209">
        <f t="shared" ref="P69:P72" si="184">SUM(N69:O69)</f>
        <v>0</v>
      </c>
      <c r="Q69" s="209"/>
      <c r="R69" s="209">
        <f t="shared" ref="R69:R72" si="185">SUM(P69:Q69)</f>
        <v>0</v>
      </c>
      <c r="S69" s="209">
        <v>0</v>
      </c>
      <c r="T69" s="209"/>
      <c r="U69" s="209">
        <f t="shared" si="17"/>
        <v>0</v>
      </c>
      <c r="V69" s="209"/>
      <c r="W69" s="209">
        <f t="shared" ref="W69:W72" si="186">SUM(U69:V69)</f>
        <v>0</v>
      </c>
      <c r="X69" s="209"/>
      <c r="Y69" s="209">
        <f t="shared" ref="Y69:Y72" si="187">SUM(W69:X69)</f>
        <v>0</v>
      </c>
      <c r="Z69" s="209"/>
      <c r="AA69" s="209">
        <f t="shared" ref="AA69:AA72" si="188">SUM(Y69:Z69)</f>
        <v>0</v>
      </c>
      <c r="AB69" s="194"/>
    </row>
    <row r="70" spans="1:28" s="186" customFormat="1" ht="26.25" customHeight="1">
      <c r="A70" s="231" t="s">
        <v>415</v>
      </c>
      <c r="B70" s="223" t="s">
        <v>381</v>
      </c>
      <c r="C70" s="209"/>
      <c r="D70" s="209">
        <v>55555.56</v>
      </c>
      <c r="E70" s="209">
        <f t="shared" si="10"/>
        <v>55555.56</v>
      </c>
      <c r="F70" s="209"/>
      <c r="G70" s="209">
        <f t="shared" si="176"/>
        <v>55555.56</v>
      </c>
      <c r="H70" s="209"/>
      <c r="I70" s="209">
        <f t="shared" si="167"/>
        <v>55555.56</v>
      </c>
      <c r="J70" s="209"/>
      <c r="K70" s="209"/>
      <c r="L70" s="209">
        <f t="shared" si="13"/>
        <v>0</v>
      </c>
      <c r="M70" s="209"/>
      <c r="N70" s="209">
        <f t="shared" si="183"/>
        <v>0</v>
      </c>
      <c r="O70" s="209"/>
      <c r="P70" s="209">
        <f t="shared" si="184"/>
        <v>0</v>
      </c>
      <c r="Q70" s="209"/>
      <c r="R70" s="209">
        <f t="shared" si="185"/>
        <v>0</v>
      </c>
      <c r="S70" s="209"/>
      <c r="T70" s="209"/>
      <c r="U70" s="209">
        <f t="shared" si="17"/>
        <v>0</v>
      </c>
      <c r="V70" s="209"/>
      <c r="W70" s="209">
        <f t="shared" si="186"/>
        <v>0</v>
      </c>
      <c r="X70" s="209"/>
      <c r="Y70" s="209">
        <f t="shared" si="187"/>
        <v>0</v>
      </c>
      <c r="Z70" s="209"/>
      <c r="AA70" s="209">
        <f t="shared" si="188"/>
        <v>0</v>
      </c>
      <c r="AB70" s="194"/>
    </row>
    <row r="71" spans="1:28" s="186" customFormat="1" ht="52.5" customHeight="1">
      <c r="A71" s="232" t="s">
        <v>416</v>
      </c>
      <c r="B71" s="223" t="s">
        <v>381</v>
      </c>
      <c r="C71" s="209"/>
      <c r="D71" s="209">
        <v>441398.08</v>
      </c>
      <c r="E71" s="209">
        <f t="shared" si="10"/>
        <v>441398.08</v>
      </c>
      <c r="F71" s="209"/>
      <c r="G71" s="209">
        <f t="shared" si="176"/>
        <v>441398.08</v>
      </c>
      <c r="H71" s="209"/>
      <c r="I71" s="209">
        <f t="shared" si="167"/>
        <v>441398.08</v>
      </c>
      <c r="J71" s="209"/>
      <c r="K71" s="209">
        <v>441398.08</v>
      </c>
      <c r="L71" s="209">
        <f t="shared" si="13"/>
        <v>441398.08</v>
      </c>
      <c r="M71" s="209"/>
      <c r="N71" s="209">
        <f t="shared" si="183"/>
        <v>441398.08</v>
      </c>
      <c r="O71" s="209"/>
      <c r="P71" s="209">
        <f t="shared" si="184"/>
        <v>441398.08</v>
      </c>
      <c r="Q71" s="209"/>
      <c r="R71" s="209">
        <f t="shared" si="185"/>
        <v>441398.08</v>
      </c>
      <c r="S71" s="209"/>
      <c r="T71" s="209">
        <v>441398.08</v>
      </c>
      <c r="U71" s="209">
        <f t="shared" si="17"/>
        <v>441398.08</v>
      </c>
      <c r="V71" s="209"/>
      <c r="W71" s="209">
        <f t="shared" si="186"/>
        <v>441398.08</v>
      </c>
      <c r="X71" s="209"/>
      <c r="Y71" s="209">
        <f t="shared" si="187"/>
        <v>441398.08</v>
      </c>
      <c r="Z71" s="209"/>
      <c r="AA71" s="209">
        <f t="shared" si="188"/>
        <v>441398.08</v>
      </c>
      <c r="AB71" s="194"/>
    </row>
    <row r="72" spans="1:28" s="186" customFormat="1" ht="25.5" hidden="1">
      <c r="A72" s="220" t="s">
        <v>383</v>
      </c>
      <c r="B72" s="223" t="s">
        <v>381</v>
      </c>
      <c r="C72" s="209">
        <v>3980174.3</v>
      </c>
      <c r="D72" s="209">
        <v>-3980174.3</v>
      </c>
      <c r="E72" s="209">
        <f t="shared" si="10"/>
        <v>0</v>
      </c>
      <c r="F72" s="209"/>
      <c r="G72" s="209">
        <f t="shared" si="176"/>
        <v>0</v>
      </c>
      <c r="H72" s="209"/>
      <c r="I72" s="209">
        <f t="shared" si="167"/>
        <v>0</v>
      </c>
      <c r="J72" s="209">
        <v>0</v>
      </c>
      <c r="K72" s="209"/>
      <c r="L72" s="209">
        <f t="shared" si="13"/>
        <v>0</v>
      </c>
      <c r="M72" s="209"/>
      <c r="N72" s="209">
        <f t="shared" si="183"/>
        <v>0</v>
      </c>
      <c r="O72" s="209"/>
      <c r="P72" s="209">
        <f t="shared" si="184"/>
        <v>0</v>
      </c>
      <c r="Q72" s="209"/>
      <c r="R72" s="209">
        <f t="shared" si="185"/>
        <v>0</v>
      </c>
      <c r="S72" s="209">
        <v>0</v>
      </c>
      <c r="T72" s="209"/>
      <c r="U72" s="209">
        <f t="shared" si="17"/>
        <v>0</v>
      </c>
      <c r="V72" s="209"/>
      <c r="W72" s="209">
        <f t="shared" si="186"/>
        <v>0</v>
      </c>
      <c r="X72" s="209"/>
      <c r="Y72" s="209">
        <f t="shared" si="187"/>
        <v>0</v>
      </c>
      <c r="Z72" s="209"/>
      <c r="AA72" s="209">
        <f t="shared" si="188"/>
        <v>0</v>
      </c>
      <c r="AB72" s="194"/>
    </row>
    <row r="73" spans="1:28" s="186" customFormat="1" ht="25.5" customHeight="1">
      <c r="A73" s="220" t="s">
        <v>383</v>
      </c>
      <c r="B73" s="223" t="s">
        <v>414</v>
      </c>
      <c r="C73" s="209"/>
      <c r="D73" s="209">
        <v>3980174.3</v>
      </c>
      <c r="E73" s="209">
        <f t="shared" si="10"/>
        <v>3980174.3</v>
      </c>
      <c r="F73" s="209"/>
      <c r="G73" s="209">
        <f t="shared" si="176"/>
        <v>3980174.3</v>
      </c>
      <c r="H73" s="209"/>
      <c r="I73" s="209">
        <f t="shared" si="167"/>
        <v>3980174.3</v>
      </c>
      <c r="J73" s="209"/>
      <c r="K73" s="209"/>
      <c r="L73" s="209"/>
      <c r="M73" s="209"/>
      <c r="N73" s="209"/>
      <c r="O73" s="209"/>
      <c r="P73" s="209"/>
      <c r="Q73" s="209"/>
      <c r="R73" s="209"/>
      <c r="S73" s="209"/>
      <c r="T73" s="209"/>
      <c r="U73" s="209"/>
      <c r="V73" s="209"/>
      <c r="W73" s="209"/>
      <c r="X73" s="209"/>
      <c r="Y73" s="209"/>
      <c r="Z73" s="209"/>
      <c r="AA73" s="209"/>
      <c r="AB73" s="194"/>
    </row>
    <row r="74" spans="1:28" s="186" customFormat="1" ht="25.5" customHeight="1">
      <c r="A74" s="231" t="s">
        <v>418</v>
      </c>
      <c r="B74" s="223" t="s">
        <v>417</v>
      </c>
      <c r="C74" s="209"/>
      <c r="D74" s="209">
        <v>2236977.84</v>
      </c>
      <c r="E74" s="209">
        <f t="shared" si="10"/>
        <v>2236977.84</v>
      </c>
      <c r="F74" s="209"/>
      <c r="G74" s="209">
        <f t="shared" si="176"/>
        <v>2236977.84</v>
      </c>
      <c r="H74" s="209"/>
      <c r="I74" s="209">
        <f t="shared" si="167"/>
        <v>2236977.84</v>
      </c>
      <c r="J74" s="209"/>
      <c r="K74" s="209"/>
      <c r="L74" s="209"/>
      <c r="M74" s="209"/>
      <c r="N74" s="209"/>
      <c r="O74" s="209"/>
      <c r="P74" s="209"/>
      <c r="Q74" s="209"/>
      <c r="R74" s="209"/>
      <c r="S74" s="209"/>
      <c r="T74" s="209"/>
      <c r="U74" s="209"/>
      <c r="V74" s="209"/>
      <c r="W74" s="209"/>
      <c r="X74" s="209"/>
      <c r="Y74" s="209"/>
      <c r="Z74" s="209"/>
      <c r="AA74" s="209"/>
      <c r="AB74" s="194"/>
    </row>
    <row r="75" spans="1:28" s="186" customFormat="1" ht="92.45" customHeight="1">
      <c r="A75" s="230" t="s">
        <v>432</v>
      </c>
      <c r="B75" s="223" t="s">
        <v>431</v>
      </c>
      <c r="C75" s="209"/>
      <c r="D75" s="209">
        <v>222222222</v>
      </c>
      <c r="E75" s="209">
        <f t="shared" si="10"/>
        <v>222222222</v>
      </c>
      <c r="F75" s="209"/>
      <c r="G75" s="209">
        <f t="shared" si="176"/>
        <v>222222222</v>
      </c>
      <c r="H75" s="209"/>
      <c r="I75" s="209">
        <f t="shared" si="167"/>
        <v>222222222</v>
      </c>
      <c r="J75" s="209"/>
      <c r="K75" s="209"/>
      <c r="L75" s="209"/>
      <c r="M75" s="209"/>
      <c r="N75" s="209"/>
      <c r="O75" s="209"/>
      <c r="P75" s="209"/>
      <c r="Q75" s="209"/>
      <c r="R75" s="209"/>
      <c r="S75" s="209"/>
      <c r="T75" s="209"/>
      <c r="U75" s="209"/>
      <c r="V75" s="209"/>
      <c r="W75" s="209"/>
      <c r="X75" s="209"/>
      <c r="Y75" s="209"/>
      <c r="Z75" s="209"/>
      <c r="AA75" s="209"/>
      <c r="AB75" s="194"/>
    </row>
    <row r="76" spans="1:28" s="186" customFormat="1" ht="38.25">
      <c r="A76" s="220" t="s">
        <v>384</v>
      </c>
      <c r="B76" s="223" t="s">
        <v>358</v>
      </c>
      <c r="C76" s="209">
        <v>414715</v>
      </c>
      <c r="D76" s="209"/>
      <c r="E76" s="209">
        <f t="shared" si="10"/>
        <v>414715</v>
      </c>
      <c r="F76" s="209"/>
      <c r="G76" s="209">
        <f t="shared" si="176"/>
        <v>414715</v>
      </c>
      <c r="H76" s="209"/>
      <c r="I76" s="209">
        <f t="shared" si="167"/>
        <v>414715</v>
      </c>
      <c r="J76" s="209">
        <v>234922</v>
      </c>
      <c r="K76" s="209"/>
      <c r="L76" s="209">
        <f t="shared" si="13"/>
        <v>234922</v>
      </c>
      <c r="M76" s="209"/>
      <c r="N76" s="209">
        <f t="shared" ref="N76:N77" si="189">SUM(L76:M76)</f>
        <v>234922</v>
      </c>
      <c r="O76" s="209"/>
      <c r="P76" s="209">
        <f t="shared" ref="P76:P77" si="190">SUM(N76:O76)</f>
        <v>234922</v>
      </c>
      <c r="Q76" s="209"/>
      <c r="R76" s="209">
        <f t="shared" ref="R76:R77" si="191">SUM(P76:Q76)</f>
        <v>234922</v>
      </c>
      <c r="S76" s="209">
        <v>232368</v>
      </c>
      <c r="T76" s="209"/>
      <c r="U76" s="209">
        <f t="shared" si="17"/>
        <v>232368</v>
      </c>
      <c r="V76" s="209"/>
      <c r="W76" s="209">
        <f t="shared" ref="W76:W77" si="192">SUM(U76:V76)</f>
        <v>232368</v>
      </c>
      <c r="X76" s="209"/>
      <c r="Y76" s="209">
        <f t="shared" ref="Y76:Y77" si="193">SUM(W76:X76)</f>
        <v>232368</v>
      </c>
      <c r="Z76" s="209"/>
      <c r="AA76" s="209">
        <f t="shared" ref="AA76:AA77" si="194">SUM(Y76:Z76)</f>
        <v>232368</v>
      </c>
      <c r="AB76" s="185"/>
    </row>
    <row r="77" spans="1:28" s="186" customFormat="1" ht="51" hidden="1">
      <c r="A77" s="220" t="s">
        <v>385</v>
      </c>
      <c r="B77" s="223" t="s">
        <v>358</v>
      </c>
      <c r="C77" s="209">
        <v>441398.08</v>
      </c>
      <c r="D77" s="209">
        <v>-441398.08</v>
      </c>
      <c r="E77" s="209">
        <f t="shared" si="10"/>
        <v>0</v>
      </c>
      <c r="F77" s="209"/>
      <c r="G77" s="209">
        <f t="shared" si="176"/>
        <v>0</v>
      </c>
      <c r="H77" s="209"/>
      <c r="I77" s="209">
        <f t="shared" si="167"/>
        <v>0</v>
      </c>
      <c r="J77" s="209">
        <v>441398.08</v>
      </c>
      <c r="K77" s="209">
        <v>-441398.08</v>
      </c>
      <c r="L77" s="209">
        <f t="shared" si="13"/>
        <v>0</v>
      </c>
      <c r="M77" s="209"/>
      <c r="N77" s="209">
        <f t="shared" si="189"/>
        <v>0</v>
      </c>
      <c r="O77" s="209"/>
      <c r="P77" s="209">
        <f t="shared" si="190"/>
        <v>0</v>
      </c>
      <c r="Q77" s="209"/>
      <c r="R77" s="209">
        <f t="shared" si="191"/>
        <v>0</v>
      </c>
      <c r="S77" s="209">
        <v>441398.08</v>
      </c>
      <c r="T77" s="209">
        <v>-441398.08</v>
      </c>
      <c r="U77" s="209">
        <f t="shared" si="17"/>
        <v>0</v>
      </c>
      <c r="V77" s="209"/>
      <c r="W77" s="209">
        <f t="shared" si="192"/>
        <v>0</v>
      </c>
      <c r="X77" s="209"/>
      <c r="Y77" s="209">
        <f t="shared" si="193"/>
        <v>0</v>
      </c>
      <c r="Z77" s="209"/>
      <c r="AA77" s="209">
        <f t="shared" si="194"/>
        <v>0</v>
      </c>
      <c r="AB77" s="185"/>
    </row>
    <row r="78" spans="1:28" s="186" customFormat="1" ht="51">
      <c r="A78" s="233" t="s">
        <v>385</v>
      </c>
      <c r="B78" s="223" t="s">
        <v>358</v>
      </c>
      <c r="C78" s="209"/>
      <c r="D78" s="209">
        <v>108843.52</v>
      </c>
      <c r="E78" s="209">
        <f t="shared" si="10"/>
        <v>108843.52</v>
      </c>
      <c r="F78" s="209"/>
      <c r="G78" s="209">
        <f t="shared" si="176"/>
        <v>108843.52</v>
      </c>
      <c r="H78" s="209"/>
      <c r="I78" s="209">
        <f t="shared" si="167"/>
        <v>108843.52</v>
      </c>
      <c r="J78" s="209"/>
      <c r="K78" s="209"/>
      <c r="L78" s="209"/>
      <c r="M78" s="209"/>
      <c r="N78" s="209"/>
      <c r="O78" s="209"/>
      <c r="P78" s="209"/>
      <c r="Q78" s="209"/>
      <c r="R78" s="209"/>
      <c r="S78" s="209"/>
      <c r="T78" s="209"/>
      <c r="U78" s="209"/>
      <c r="V78" s="209"/>
      <c r="W78" s="209"/>
      <c r="X78" s="209"/>
      <c r="Y78" s="209"/>
      <c r="Z78" s="209"/>
      <c r="AA78" s="209"/>
      <c r="AB78" s="185"/>
    </row>
    <row r="79" spans="1:28" s="186" customFormat="1" ht="78" customHeight="1">
      <c r="A79" s="220" t="s">
        <v>386</v>
      </c>
      <c r="B79" s="223" t="s">
        <v>358</v>
      </c>
      <c r="C79" s="209">
        <v>257020</v>
      </c>
      <c r="D79" s="209"/>
      <c r="E79" s="209">
        <f t="shared" si="10"/>
        <v>257020</v>
      </c>
      <c r="F79" s="209"/>
      <c r="G79" s="209">
        <f t="shared" si="176"/>
        <v>257020</v>
      </c>
      <c r="H79" s="209"/>
      <c r="I79" s="209">
        <f t="shared" si="167"/>
        <v>257020</v>
      </c>
      <c r="J79" s="209">
        <v>267250</v>
      </c>
      <c r="K79" s="209"/>
      <c r="L79" s="209">
        <f t="shared" si="13"/>
        <v>267250</v>
      </c>
      <c r="M79" s="209"/>
      <c r="N79" s="209">
        <f t="shared" ref="N79:N83" si="195">SUM(L79:M79)</f>
        <v>267250</v>
      </c>
      <c r="O79" s="209"/>
      <c r="P79" s="209">
        <f t="shared" ref="P79:P83" si="196">SUM(N79:O79)</f>
        <v>267250</v>
      </c>
      <c r="Q79" s="209"/>
      <c r="R79" s="209">
        <f t="shared" ref="R79:R83" si="197">SUM(P79:Q79)</f>
        <v>267250</v>
      </c>
      <c r="S79" s="209">
        <v>277950</v>
      </c>
      <c r="T79" s="209"/>
      <c r="U79" s="209">
        <f t="shared" si="17"/>
        <v>277950</v>
      </c>
      <c r="V79" s="209"/>
      <c r="W79" s="209">
        <f t="shared" ref="W79:W83" si="198">SUM(U79:V79)</f>
        <v>277950</v>
      </c>
      <c r="X79" s="209"/>
      <c r="Y79" s="209">
        <f t="shared" ref="Y79:Y83" si="199">SUM(W79:X79)</f>
        <v>277950</v>
      </c>
      <c r="Z79" s="209"/>
      <c r="AA79" s="209">
        <f t="shared" ref="AA79:AA83" si="200">SUM(Y79:Z79)</f>
        <v>277950</v>
      </c>
      <c r="AB79" s="185"/>
    </row>
    <row r="80" spans="1:28" s="186" customFormat="1" ht="25.5" customHeight="1">
      <c r="A80" s="220" t="s">
        <v>387</v>
      </c>
      <c r="B80" s="223" t="s">
        <v>358</v>
      </c>
      <c r="C80" s="209">
        <v>291249912.5</v>
      </c>
      <c r="D80" s="209"/>
      <c r="E80" s="209">
        <f t="shared" si="10"/>
        <v>291249912.5</v>
      </c>
      <c r="F80" s="209"/>
      <c r="G80" s="209">
        <f t="shared" si="176"/>
        <v>291249912.5</v>
      </c>
      <c r="H80" s="209"/>
      <c r="I80" s="209">
        <f t="shared" si="167"/>
        <v>291249912.5</v>
      </c>
      <c r="J80" s="209">
        <f>291249912.5+446276-346276</f>
        <v>291349912.5</v>
      </c>
      <c r="K80" s="209"/>
      <c r="L80" s="209">
        <f t="shared" si="13"/>
        <v>291349912.5</v>
      </c>
      <c r="M80" s="209"/>
      <c r="N80" s="209">
        <f t="shared" si="195"/>
        <v>291349912.5</v>
      </c>
      <c r="O80" s="209"/>
      <c r="P80" s="209">
        <f t="shared" si="196"/>
        <v>291349912.5</v>
      </c>
      <c r="Q80" s="209"/>
      <c r="R80" s="209">
        <f t="shared" si="197"/>
        <v>291349912.5</v>
      </c>
      <c r="S80" s="209">
        <f>291249912.5+9970530.8-346276</f>
        <v>300874167.30000001</v>
      </c>
      <c r="T80" s="209"/>
      <c r="U80" s="209">
        <f t="shared" si="17"/>
        <v>300874167.30000001</v>
      </c>
      <c r="V80" s="209"/>
      <c r="W80" s="209">
        <f t="shared" si="198"/>
        <v>300874167.30000001</v>
      </c>
      <c r="X80" s="209"/>
      <c r="Y80" s="209">
        <f t="shared" si="199"/>
        <v>300874167.30000001</v>
      </c>
      <c r="Z80" s="209"/>
      <c r="AA80" s="209">
        <f t="shared" si="200"/>
        <v>300874167.30000001</v>
      </c>
      <c r="AB80" s="185"/>
    </row>
    <row r="81" spans="1:28" s="186" customFormat="1" ht="76.5">
      <c r="A81" s="220" t="s">
        <v>388</v>
      </c>
      <c r="B81" s="223" t="s">
        <v>358</v>
      </c>
      <c r="C81" s="209">
        <v>901734</v>
      </c>
      <c r="D81" s="209"/>
      <c r="E81" s="209">
        <f t="shared" si="10"/>
        <v>901734</v>
      </c>
      <c r="F81" s="209"/>
      <c r="G81" s="209">
        <f t="shared" si="176"/>
        <v>901734</v>
      </c>
      <c r="H81" s="209"/>
      <c r="I81" s="209">
        <f t="shared" si="167"/>
        <v>901734</v>
      </c>
      <c r="J81" s="209">
        <v>901734</v>
      </c>
      <c r="K81" s="209"/>
      <c r="L81" s="209">
        <f t="shared" si="13"/>
        <v>901734</v>
      </c>
      <c r="M81" s="209"/>
      <c r="N81" s="209">
        <f t="shared" si="195"/>
        <v>901734</v>
      </c>
      <c r="O81" s="209"/>
      <c r="P81" s="209">
        <f t="shared" si="196"/>
        <v>901734</v>
      </c>
      <c r="Q81" s="209"/>
      <c r="R81" s="209">
        <f t="shared" si="197"/>
        <v>901734</v>
      </c>
      <c r="S81" s="209">
        <v>901734</v>
      </c>
      <c r="T81" s="209"/>
      <c r="U81" s="209">
        <f t="shared" si="17"/>
        <v>901734</v>
      </c>
      <c r="V81" s="209"/>
      <c r="W81" s="209">
        <f t="shared" si="198"/>
        <v>901734</v>
      </c>
      <c r="X81" s="209"/>
      <c r="Y81" s="209">
        <f t="shared" si="199"/>
        <v>901734</v>
      </c>
      <c r="Z81" s="209"/>
      <c r="AA81" s="209">
        <f t="shared" si="200"/>
        <v>901734</v>
      </c>
      <c r="AB81" s="185"/>
    </row>
    <row r="82" spans="1:28" s="186" customFormat="1" ht="38.25">
      <c r="A82" s="220" t="s">
        <v>389</v>
      </c>
      <c r="B82" s="223" t="s">
        <v>358</v>
      </c>
      <c r="C82" s="209">
        <v>123200</v>
      </c>
      <c r="D82" s="209"/>
      <c r="E82" s="209">
        <f t="shared" si="10"/>
        <v>123200</v>
      </c>
      <c r="F82" s="209"/>
      <c r="G82" s="209">
        <f t="shared" si="176"/>
        <v>123200</v>
      </c>
      <c r="H82" s="209">
        <v>-10556.32</v>
      </c>
      <c r="I82" s="209">
        <f t="shared" si="167"/>
        <v>112643.68</v>
      </c>
      <c r="J82" s="209">
        <v>53402</v>
      </c>
      <c r="K82" s="209"/>
      <c r="L82" s="209">
        <f t="shared" si="13"/>
        <v>53402</v>
      </c>
      <c r="M82" s="209"/>
      <c r="N82" s="209">
        <f t="shared" si="195"/>
        <v>53402</v>
      </c>
      <c r="O82" s="209"/>
      <c r="P82" s="209">
        <f t="shared" si="196"/>
        <v>53402</v>
      </c>
      <c r="Q82" s="209"/>
      <c r="R82" s="209">
        <f t="shared" si="197"/>
        <v>53402</v>
      </c>
      <c r="S82" s="209">
        <v>53402</v>
      </c>
      <c r="T82" s="209"/>
      <c r="U82" s="209">
        <f t="shared" si="17"/>
        <v>53402</v>
      </c>
      <c r="V82" s="209"/>
      <c r="W82" s="209">
        <f t="shared" si="198"/>
        <v>53402</v>
      </c>
      <c r="X82" s="209"/>
      <c r="Y82" s="209">
        <f t="shared" si="199"/>
        <v>53402</v>
      </c>
      <c r="Z82" s="209"/>
      <c r="AA82" s="209">
        <f t="shared" si="200"/>
        <v>53402</v>
      </c>
      <c r="AB82" s="185"/>
    </row>
    <row r="83" spans="1:28" s="186" customFormat="1" ht="38.25">
      <c r="A83" s="220" t="s">
        <v>390</v>
      </c>
      <c r="B83" s="223" t="s">
        <v>358</v>
      </c>
      <c r="C83" s="209">
        <v>600051</v>
      </c>
      <c r="D83" s="209"/>
      <c r="E83" s="209">
        <f t="shared" si="10"/>
        <v>600051</v>
      </c>
      <c r="F83" s="209"/>
      <c r="G83" s="209">
        <f t="shared" si="176"/>
        <v>600051</v>
      </c>
      <c r="H83" s="209"/>
      <c r="I83" s="209">
        <f t="shared" si="167"/>
        <v>600051</v>
      </c>
      <c r="J83" s="209">
        <v>600051</v>
      </c>
      <c r="K83" s="209"/>
      <c r="L83" s="209">
        <f t="shared" si="13"/>
        <v>600051</v>
      </c>
      <c r="M83" s="209"/>
      <c r="N83" s="209">
        <f t="shared" si="195"/>
        <v>600051</v>
      </c>
      <c r="O83" s="209"/>
      <c r="P83" s="209">
        <f t="shared" si="196"/>
        <v>600051</v>
      </c>
      <c r="Q83" s="209"/>
      <c r="R83" s="209">
        <f t="shared" si="197"/>
        <v>600051</v>
      </c>
      <c r="S83" s="209">
        <v>600051</v>
      </c>
      <c r="T83" s="209"/>
      <c r="U83" s="209">
        <f t="shared" si="17"/>
        <v>600051</v>
      </c>
      <c r="V83" s="209"/>
      <c r="W83" s="209">
        <f t="shared" si="198"/>
        <v>600051</v>
      </c>
      <c r="X83" s="209"/>
      <c r="Y83" s="209">
        <f t="shared" si="199"/>
        <v>600051</v>
      </c>
      <c r="Z83" s="209"/>
      <c r="AA83" s="209">
        <f t="shared" si="200"/>
        <v>600051</v>
      </c>
      <c r="AB83" s="185"/>
    </row>
    <row r="84" spans="1:28" s="186" customFormat="1" ht="54.6" customHeight="1">
      <c r="A84" s="220" t="s">
        <v>439</v>
      </c>
      <c r="B84" s="245" t="s">
        <v>358</v>
      </c>
      <c r="C84" s="209"/>
      <c r="D84" s="209"/>
      <c r="E84" s="209"/>
      <c r="F84" s="209">
        <v>1404820</v>
      </c>
      <c r="G84" s="209">
        <f t="shared" si="176"/>
        <v>1404820</v>
      </c>
      <c r="H84" s="209"/>
      <c r="I84" s="209">
        <f t="shared" si="167"/>
        <v>1404820</v>
      </c>
      <c r="J84" s="209"/>
      <c r="K84" s="209"/>
      <c r="L84" s="209"/>
      <c r="M84" s="209"/>
      <c r="N84" s="209"/>
      <c r="O84" s="209"/>
      <c r="P84" s="209"/>
      <c r="Q84" s="209"/>
      <c r="R84" s="209"/>
      <c r="S84" s="209"/>
      <c r="T84" s="209"/>
      <c r="U84" s="209"/>
      <c r="V84" s="209"/>
      <c r="W84" s="209">
        <f>N84</f>
        <v>0</v>
      </c>
      <c r="X84" s="209"/>
      <c r="Y84" s="209">
        <f>P84</f>
        <v>0</v>
      </c>
      <c r="Z84" s="209"/>
      <c r="AA84" s="209">
        <f>R84</f>
        <v>0</v>
      </c>
      <c r="AB84" s="185"/>
    </row>
    <row r="85" spans="1:28" s="186" customFormat="1" ht="54.6" customHeight="1">
      <c r="A85" s="220" t="s">
        <v>441</v>
      </c>
      <c r="B85" s="246" t="s">
        <v>358</v>
      </c>
      <c r="C85" s="209"/>
      <c r="D85" s="209"/>
      <c r="E85" s="209"/>
      <c r="F85" s="209"/>
      <c r="G85" s="209"/>
      <c r="H85" s="209">
        <v>323511</v>
      </c>
      <c r="I85" s="209">
        <f t="shared" si="167"/>
        <v>323511</v>
      </c>
      <c r="J85" s="209"/>
      <c r="K85" s="209"/>
      <c r="L85" s="209"/>
      <c r="M85" s="209"/>
      <c r="N85" s="209"/>
      <c r="O85" s="209"/>
      <c r="P85" s="209"/>
      <c r="Q85" s="209"/>
      <c r="R85" s="209"/>
      <c r="S85" s="209"/>
      <c r="T85" s="209"/>
      <c r="U85" s="209"/>
      <c r="V85" s="209"/>
      <c r="W85" s="209"/>
      <c r="X85" s="209"/>
      <c r="Y85" s="209"/>
      <c r="Z85" s="209"/>
      <c r="AA85" s="209"/>
      <c r="AB85" s="185"/>
    </row>
    <row r="86" spans="1:28" s="186" customFormat="1" ht="38.25" customHeight="1">
      <c r="A86" s="220" t="s">
        <v>445</v>
      </c>
      <c r="B86" s="246" t="s">
        <v>444</v>
      </c>
      <c r="C86" s="209"/>
      <c r="D86" s="209"/>
      <c r="E86" s="209"/>
      <c r="F86" s="209"/>
      <c r="G86" s="209"/>
      <c r="H86" s="209">
        <v>1500000</v>
      </c>
      <c r="I86" s="209">
        <f t="shared" si="167"/>
        <v>1500000</v>
      </c>
      <c r="J86" s="209"/>
      <c r="K86" s="209"/>
      <c r="L86" s="209"/>
      <c r="M86" s="209"/>
      <c r="N86" s="209"/>
      <c r="O86" s="209"/>
      <c r="P86" s="209"/>
      <c r="Q86" s="209"/>
      <c r="R86" s="209"/>
      <c r="S86" s="209"/>
      <c r="T86" s="209"/>
      <c r="U86" s="209"/>
      <c r="V86" s="209"/>
      <c r="W86" s="209"/>
      <c r="X86" s="209"/>
      <c r="Y86" s="209"/>
      <c r="Z86" s="209"/>
      <c r="AA86" s="209"/>
      <c r="AB86" s="185"/>
    </row>
    <row r="87" spans="1:28" s="186" customFormat="1" ht="38.25" customHeight="1">
      <c r="A87" s="220" t="s">
        <v>443</v>
      </c>
      <c r="B87" s="246" t="s">
        <v>358</v>
      </c>
      <c r="C87" s="209"/>
      <c r="D87" s="209"/>
      <c r="E87" s="209"/>
      <c r="F87" s="209"/>
      <c r="G87" s="209"/>
      <c r="H87" s="209">
        <v>3878219.26</v>
      </c>
      <c r="I87" s="209">
        <f t="shared" si="167"/>
        <v>3878219.26</v>
      </c>
      <c r="J87" s="209"/>
      <c r="K87" s="209"/>
      <c r="L87" s="209"/>
      <c r="M87" s="209"/>
      <c r="N87" s="209"/>
      <c r="O87" s="209"/>
      <c r="P87" s="209"/>
      <c r="Q87" s="209"/>
      <c r="R87" s="209"/>
      <c r="S87" s="209"/>
      <c r="T87" s="209"/>
      <c r="U87" s="209"/>
      <c r="V87" s="209"/>
      <c r="W87" s="209"/>
      <c r="X87" s="209"/>
      <c r="Y87" s="209"/>
      <c r="Z87" s="209"/>
      <c r="AA87" s="209"/>
      <c r="AB87" s="185"/>
    </row>
    <row r="88" spans="1:28" s="186" customFormat="1" ht="38.25" customHeight="1">
      <c r="A88" s="220" t="s">
        <v>440</v>
      </c>
      <c r="B88" s="246" t="s">
        <v>358</v>
      </c>
      <c r="C88" s="209"/>
      <c r="D88" s="209"/>
      <c r="E88" s="209"/>
      <c r="F88" s="209"/>
      <c r="G88" s="209"/>
      <c r="H88" s="209">
        <v>231000</v>
      </c>
      <c r="I88" s="209">
        <f t="shared" si="167"/>
        <v>231000</v>
      </c>
      <c r="J88" s="209"/>
      <c r="K88" s="209"/>
      <c r="L88" s="209"/>
      <c r="M88" s="209"/>
      <c r="N88" s="209"/>
      <c r="O88" s="209"/>
      <c r="P88" s="209"/>
      <c r="Q88" s="209"/>
      <c r="R88" s="209"/>
      <c r="S88" s="209"/>
      <c r="T88" s="209"/>
      <c r="U88" s="209"/>
      <c r="V88" s="209"/>
      <c r="W88" s="209"/>
      <c r="X88" s="209"/>
      <c r="Y88" s="209"/>
      <c r="Z88" s="209"/>
      <c r="AA88" s="209"/>
      <c r="AB88" s="185"/>
    </row>
    <row r="89" spans="1:28" s="186" customFormat="1" ht="26.45" customHeight="1">
      <c r="A89" s="220" t="s">
        <v>438</v>
      </c>
      <c r="B89" s="246" t="s">
        <v>358</v>
      </c>
      <c r="C89" s="209"/>
      <c r="D89" s="209"/>
      <c r="E89" s="209"/>
      <c r="F89" s="209"/>
      <c r="G89" s="209"/>
      <c r="H89" s="209">
        <v>122400</v>
      </c>
      <c r="I89" s="209">
        <f t="shared" si="167"/>
        <v>122400</v>
      </c>
      <c r="J89" s="209"/>
      <c r="K89" s="209"/>
      <c r="L89" s="209"/>
      <c r="M89" s="209"/>
      <c r="N89" s="209"/>
      <c r="O89" s="209"/>
      <c r="P89" s="209"/>
      <c r="Q89" s="209"/>
      <c r="R89" s="209"/>
      <c r="S89" s="209"/>
      <c r="T89" s="209"/>
      <c r="U89" s="209"/>
      <c r="V89" s="209"/>
      <c r="W89" s="209"/>
      <c r="X89" s="209"/>
      <c r="Y89" s="209"/>
      <c r="Z89" s="209"/>
      <c r="AA89" s="209"/>
      <c r="AB89" s="185"/>
    </row>
    <row r="90" spans="1:28" s="186" customFormat="1">
      <c r="A90" s="221"/>
      <c r="B90" s="222"/>
      <c r="C90" s="224"/>
      <c r="D90" s="224"/>
      <c r="E90" s="224"/>
      <c r="F90" s="224"/>
      <c r="G90" s="224"/>
      <c r="H90" s="224"/>
      <c r="I90" s="224"/>
      <c r="J90" s="209"/>
      <c r="K90" s="224"/>
      <c r="L90" s="224"/>
      <c r="M90" s="224"/>
      <c r="N90" s="224"/>
      <c r="O90" s="224"/>
      <c r="P90" s="224"/>
      <c r="Q90" s="224"/>
      <c r="R90" s="224"/>
      <c r="S90" s="209"/>
      <c r="T90" s="224"/>
      <c r="U90" s="224"/>
      <c r="V90" s="224"/>
      <c r="W90" s="224"/>
      <c r="X90" s="224"/>
      <c r="Y90" s="224"/>
      <c r="Z90" s="224"/>
      <c r="AA90" s="224"/>
      <c r="AB90" s="185"/>
    </row>
    <row r="91" spans="1:28" s="186" customFormat="1" ht="25.5">
      <c r="A91" s="207" t="s">
        <v>76</v>
      </c>
      <c r="B91" s="218" t="s">
        <v>112</v>
      </c>
      <c r="C91" s="209">
        <f>SUM(C92:C109)</f>
        <v>753690739.33000004</v>
      </c>
      <c r="D91" s="209">
        <f t="shared" ref="D91:U91" si="201">SUM(D92:D109)</f>
        <v>7178585</v>
      </c>
      <c r="E91" s="209">
        <f t="shared" si="201"/>
        <v>760869324.32999992</v>
      </c>
      <c r="F91" s="209">
        <f t="shared" ref="F91:G91" si="202">SUM(F92:F109)</f>
        <v>0</v>
      </c>
      <c r="G91" s="209">
        <f t="shared" si="202"/>
        <v>760869324.32999992</v>
      </c>
      <c r="H91" s="209">
        <f t="shared" ref="H91:I91" si="203">SUM(H92:H109)</f>
        <v>19267979.23</v>
      </c>
      <c r="I91" s="209">
        <f t="shared" si="203"/>
        <v>780137303.55999994</v>
      </c>
      <c r="J91" s="209">
        <f t="shared" si="201"/>
        <v>766840559.92999995</v>
      </c>
      <c r="K91" s="209">
        <f t="shared" si="201"/>
        <v>-12642012</v>
      </c>
      <c r="L91" s="209">
        <f t="shared" si="201"/>
        <v>754198547.92999995</v>
      </c>
      <c r="M91" s="209">
        <f t="shared" ref="M91:N91" si="204">SUM(M92:M109)</f>
        <v>0</v>
      </c>
      <c r="N91" s="209">
        <f t="shared" si="204"/>
        <v>754198547.92999995</v>
      </c>
      <c r="O91" s="209">
        <f t="shared" ref="O91:P91" si="205">SUM(O92:O109)</f>
        <v>-37.43</v>
      </c>
      <c r="P91" s="209">
        <f t="shared" si="205"/>
        <v>754198510.5</v>
      </c>
      <c r="Q91" s="209">
        <f t="shared" ref="Q91:R91" si="206">SUM(Q92:Q109)</f>
        <v>0</v>
      </c>
      <c r="R91" s="209">
        <f t="shared" si="206"/>
        <v>754198510.5</v>
      </c>
      <c r="S91" s="209">
        <f t="shared" si="201"/>
        <v>807093735.59000003</v>
      </c>
      <c r="T91" s="209">
        <f t="shared" si="201"/>
        <v>10528</v>
      </c>
      <c r="U91" s="209">
        <f t="shared" si="201"/>
        <v>807104263.59000003</v>
      </c>
      <c r="V91" s="209">
        <f t="shared" ref="V91:W91" si="207">SUM(V92:V109)</f>
        <v>0</v>
      </c>
      <c r="W91" s="209">
        <f t="shared" si="207"/>
        <v>807104263.59000003</v>
      </c>
      <c r="X91" s="209">
        <f t="shared" ref="X91:Y91" si="208">SUM(X92:X109)</f>
        <v>-34.380000000000003</v>
      </c>
      <c r="Y91" s="209">
        <f t="shared" si="208"/>
        <v>807104229.21000004</v>
      </c>
      <c r="Z91" s="209">
        <f t="shared" ref="Z91:AA91" si="209">SUM(Z92:Z109)</f>
        <v>0</v>
      </c>
      <c r="AA91" s="209">
        <f t="shared" si="209"/>
        <v>807104229.21000004</v>
      </c>
      <c r="AB91" s="185"/>
    </row>
    <row r="92" spans="1:28" s="186" customFormat="1" ht="63.75">
      <c r="A92" s="220" t="s">
        <v>391</v>
      </c>
      <c r="B92" s="223" t="s">
        <v>359</v>
      </c>
      <c r="C92" s="209">
        <v>6314750.5</v>
      </c>
      <c r="D92" s="209"/>
      <c r="E92" s="209">
        <f t="shared" si="10"/>
        <v>6314750.5</v>
      </c>
      <c r="F92" s="209"/>
      <c r="G92" s="209">
        <f t="shared" ref="G92:G98" si="210">SUM(E92:F92)</f>
        <v>6314750.5</v>
      </c>
      <c r="H92" s="209"/>
      <c r="I92" s="209">
        <f t="shared" ref="I92:I108" si="211">SUM(G92:H92)</f>
        <v>6314750.5</v>
      </c>
      <c r="J92" s="209">
        <v>5061414</v>
      </c>
      <c r="K92" s="209"/>
      <c r="L92" s="209">
        <f t="shared" si="13"/>
        <v>5061414</v>
      </c>
      <c r="M92" s="209"/>
      <c r="N92" s="209">
        <f t="shared" ref="N92:N97" si="212">SUM(L92:M92)</f>
        <v>5061414</v>
      </c>
      <c r="O92" s="209"/>
      <c r="P92" s="209">
        <f t="shared" ref="P92:P97" si="213">SUM(N92:O92)</f>
        <v>5061414</v>
      </c>
      <c r="Q92" s="209"/>
      <c r="R92" s="209">
        <f t="shared" ref="R92:R97" si="214">SUM(P92:Q92)</f>
        <v>5061414</v>
      </c>
      <c r="S92" s="209">
        <v>5051800.4000000004</v>
      </c>
      <c r="T92" s="209"/>
      <c r="U92" s="209">
        <f t="shared" si="17"/>
        <v>5051800.4000000004</v>
      </c>
      <c r="V92" s="209"/>
      <c r="W92" s="209">
        <f t="shared" ref="W92:W97" si="215">SUM(U92:V92)</f>
        <v>5051800.4000000004</v>
      </c>
      <c r="X92" s="209"/>
      <c r="Y92" s="209">
        <f t="shared" ref="Y92:Y97" si="216">SUM(W92:X92)</f>
        <v>5051800.4000000004</v>
      </c>
      <c r="Z92" s="209"/>
      <c r="AA92" s="209">
        <f t="shared" ref="AA92:AA97" si="217">SUM(Y92:Z92)</f>
        <v>5051800.4000000004</v>
      </c>
      <c r="AB92" s="185"/>
    </row>
    <row r="93" spans="1:28" s="186" customFormat="1" ht="26.25" customHeight="1">
      <c r="A93" s="220" t="s">
        <v>392</v>
      </c>
      <c r="B93" s="218" t="s">
        <v>359</v>
      </c>
      <c r="C93" s="209">
        <v>369351.5</v>
      </c>
      <c r="D93" s="209"/>
      <c r="E93" s="209">
        <f t="shared" si="10"/>
        <v>369351.5</v>
      </c>
      <c r="F93" s="209"/>
      <c r="G93" s="209">
        <f t="shared" si="210"/>
        <v>369351.5</v>
      </c>
      <c r="H93" s="209"/>
      <c r="I93" s="209">
        <f t="shared" si="211"/>
        <v>369351.5</v>
      </c>
      <c r="J93" s="209">
        <v>382325.56</v>
      </c>
      <c r="K93" s="209"/>
      <c r="L93" s="209">
        <f t="shared" si="13"/>
        <v>382325.56</v>
      </c>
      <c r="M93" s="209"/>
      <c r="N93" s="209">
        <f t="shared" si="212"/>
        <v>382325.56</v>
      </c>
      <c r="O93" s="209"/>
      <c r="P93" s="209">
        <f t="shared" si="213"/>
        <v>382325.56</v>
      </c>
      <c r="Q93" s="209"/>
      <c r="R93" s="209">
        <f t="shared" si="214"/>
        <v>382325.56</v>
      </c>
      <c r="S93" s="209">
        <v>395818.58</v>
      </c>
      <c r="T93" s="209"/>
      <c r="U93" s="209">
        <f t="shared" si="17"/>
        <v>395818.58</v>
      </c>
      <c r="V93" s="209"/>
      <c r="W93" s="209">
        <f t="shared" si="215"/>
        <v>395818.58</v>
      </c>
      <c r="X93" s="209"/>
      <c r="Y93" s="209">
        <f t="shared" si="216"/>
        <v>395818.58</v>
      </c>
      <c r="Z93" s="209"/>
      <c r="AA93" s="209">
        <f t="shared" si="217"/>
        <v>395818.58</v>
      </c>
      <c r="AB93" s="185"/>
    </row>
    <row r="94" spans="1:28" s="186" customFormat="1" ht="65.25" customHeight="1">
      <c r="A94" s="220" t="s">
        <v>393</v>
      </c>
      <c r="B94" s="218" t="s">
        <v>359</v>
      </c>
      <c r="C94" s="209">
        <v>14000</v>
      </c>
      <c r="D94" s="209"/>
      <c r="E94" s="209">
        <f t="shared" si="10"/>
        <v>14000</v>
      </c>
      <c r="F94" s="209"/>
      <c r="G94" s="209">
        <f t="shared" si="210"/>
        <v>14000</v>
      </c>
      <c r="H94" s="209"/>
      <c r="I94" s="209">
        <f t="shared" si="211"/>
        <v>14000</v>
      </c>
      <c r="J94" s="209">
        <v>14000</v>
      </c>
      <c r="K94" s="209"/>
      <c r="L94" s="209">
        <f t="shared" si="13"/>
        <v>14000</v>
      </c>
      <c r="M94" s="209"/>
      <c r="N94" s="209">
        <f t="shared" si="212"/>
        <v>14000</v>
      </c>
      <c r="O94" s="209"/>
      <c r="P94" s="209">
        <f t="shared" si="213"/>
        <v>14000</v>
      </c>
      <c r="Q94" s="209"/>
      <c r="R94" s="209">
        <f t="shared" si="214"/>
        <v>14000</v>
      </c>
      <c r="S94" s="209">
        <v>14000</v>
      </c>
      <c r="T94" s="209"/>
      <c r="U94" s="209">
        <f t="shared" si="17"/>
        <v>14000</v>
      </c>
      <c r="V94" s="209"/>
      <c r="W94" s="209">
        <f t="shared" si="215"/>
        <v>14000</v>
      </c>
      <c r="X94" s="209"/>
      <c r="Y94" s="209">
        <f t="shared" si="216"/>
        <v>14000</v>
      </c>
      <c r="Z94" s="209"/>
      <c r="AA94" s="209">
        <f t="shared" si="217"/>
        <v>14000</v>
      </c>
      <c r="AB94" s="185"/>
    </row>
    <row r="95" spans="1:28" s="186" customFormat="1" ht="38.25">
      <c r="A95" s="220" t="s">
        <v>394</v>
      </c>
      <c r="B95" s="218" t="s">
        <v>359</v>
      </c>
      <c r="C95" s="209">
        <v>35000</v>
      </c>
      <c r="D95" s="209"/>
      <c r="E95" s="209">
        <f t="shared" si="10"/>
        <v>35000</v>
      </c>
      <c r="F95" s="209"/>
      <c r="G95" s="209">
        <f t="shared" si="210"/>
        <v>35000</v>
      </c>
      <c r="H95" s="209"/>
      <c r="I95" s="209">
        <f t="shared" si="211"/>
        <v>35000</v>
      </c>
      <c r="J95" s="209">
        <v>35000</v>
      </c>
      <c r="K95" s="209"/>
      <c r="L95" s="209">
        <f t="shared" si="13"/>
        <v>35000</v>
      </c>
      <c r="M95" s="209"/>
      <c r="N95" s="209">
        <f t="shared" si="212"/>
        <v>35000</v>
      </c>
      <c r="O95" s="209"/>
      <c r="P95" s="209">
        <f t="shared" si="213"/>
        <v>35000</v>
      </c>
      <c r="Q95" s="209"/>
      <c r="R95" s="209">
        <f t="shared" si="214"/>
        <v>35000</v>
      </c>
      <c r="S95" s="209">
        <v>35000</v>
      </c>
      <c r="T95" s="209"/>
      <c r="U95" s="209">
        <f t="shared" si="17"/>
        <v>35000</v>
      </c>
      <c r="V95" s="209"/>
      <c r="W95" s="209">
        <f t="shared" si="215"/>
        <v>35000</v>
      </c>
      <c r="X95" s="209"/>
      <c r="Y95" s="209">
        <f t="shared" si="216"/>
        <v>35000</v>
      </c>
      <c r="Z95" s="209"/>
      <c r="AA95" s="209">
        <f t="shared" si="217"/>
        <v>35000</v>
      </c>
      <c r="AB95" s="185"/>
    </row>
    <row r="96" spans="1:28" s="186" customFormat="1" ht="63.75">
      <c r="A96" s="220" t="s">
        <v>395</v>
      </c>
      <c r="B96" s="218" t="s">
        <v>359</v>
      </c>
      <c r="C96" s="209">
        <v>4369412.5599999996</v>
      </c>
      <c r="D96" s="209"/>
      <c r="E96" s="209">
        <f t="shared" si="10"/>
        <v>4369412.5599999996</v>
      </c>
      <c r="F96" s="209"/>
      <c r="G96" s="209">
        <f t="shared" si="210"/>
        <v>4369412.5599999996</v>
      </c>
      <c r="H96" s="209"/>
      <c r="I96" s="209">
        <f t="shared" si="211"/>
        <v>4369412.5599999996</v>
      </c>
      <c r="J96" s="209">
        <v>4369412.54</v>
      </c>
      <c r="K96" s="209"/>
      <c r="L96" s="209">
        <f t="shared" si="13"/>
        <v>4369412.54</v>
      </c>
      <c r="M96" s="209"/>
      <c r="N96" s="209">
        <f t="shared" si="212"/>
        <v>4369412.54</v>
      </c>
      <c r="O96" s="209"/>
      <c r="P96" s="209">
        <f t="shared" si="213"/>
        <v>4369412.54</v>
      </c>
      <c r="Q96" s="209"/>
      <c r="R96" s="209">
        <f t="shared" si="214"/>
        <v>4369412.54</v>
      </c>
      <c r="S96" s="209">
        <v>4369412.5599999996</v>
      </c>
      <c r="T96" s="209"/>
      <c r="U96" s="209">
        <f t="shared" si="17"/>
        <v>4369412.5599999996</v>
      </c>
      <c r="V96" s="209"/>
      <c r="W96" s="209">
        <f t="shared" si="215"/>
        <v>4369412.5599999996</v>
      </c>
      <c r="X96" s="209"/>
      <c r="Y96" s="209">
        <f t="shared" si="216"/>
        <v>4369412.5599999996</v>
      </c>
      <c r="Z96" s="209"/>
      <c r="AA96" s="209">
        <f t="shared" si="217"/>
        <v>4369412.5599999996</v>
      </c>
      <c r="AB96" s="185"/>
    </row>
    <row r="97" spans="1:28" s="186" customFormat="1" ht="63.75">
      <c r="A97" s="220" t="s">
        <v>396</v>
      </c>
      <c r="B97" s="218" t="s">
        <v>359</v>
      </c>
      <c r="C97" s="209">
        <v>46932987</v>
      </c>
      <c r="D97" s="209">
        <v>-147015</v>
      </c>
      <c r="E97" s="209">
        <f t="shared" si="10"/>
        <v>46785972</v>
      </c>
      <c r="F97" s="209"/>
      <c r="G97" s="209">
        <f t="shared" si="210"/>
        <v>46785972</v>
      </c>
      <c r="H97" s="209"/>
      <c r="I97" s="209">
        <f t="shared" si="211"/>
        <v>46785972</v>
      </c>
      <c r="J97" s="209">
        <v>60167990</v>
      </c>
      <c r="K97" s="209">
        <v>-12642012</v>
      </c>
      <c r="L97" s="209">
        <f t="shared" si="13"/>
        <v>47525978</v>
      </c>
      <c r="M97" s="209"/>
      <c r="N97" s="209">
        <f t="shared" si="212"/>
        <v>47525978</v>
      </c>
      <c r="O97" s="209"/>
      <c r="P97" s="209">
        <f t="shared" si="213"/>
        <v>47525978</v>
      </c>
      <c r="Q97" s="209"/>
      <c r="R97" s="209">
        <f t="shared" si="214"/>
        <v>47525978</v>
      </c>
      <c r="S97" s="209">
        <v>52546673</v>
      </c>
      <c r="T97" s="209">
        <v>10528</v>
      </c>
      <c r="U97" s="209">
        <f t="shared" si="17"/>
        <v>52557201</v>
      </c>
      <c r="V97" s="209"/>
      <c r="W97" s="209">
        <f t="shared" si="215"/>
        <v>52557201</v>
      </c>
      <c r="X97" s="209"/>
      <c r="Y97" s="209">
        <f t="shared" si="216"/>
        <v>52557201</v>
      </c>
      <c r="Z97" s="209"/>
      <c r="AA97" s="209">
        <f t="shared" si="217"/>
        <v>52557201</v>
      </c>
      <c r="AB97" s="185"/>
    </row>
    <row r="98" spans="1:28" s="186" customFormat="1" ht="114.75">
      <c r="A98" s="234" t="s">
        <v>423</v>
      </c>
      <c r="B98" s="218" t="s">
        <v>359</v>
      </c>
      <c r="C98" s="209"/>
      <c r="D98" s="209">
        <v>7179088</v>
      </c>
      <c r="E98" s="209">
        <f t="shared" si="10"/>
        <v>7179088</v>
      </c>
      <c r="F98" s="209"/>
      <c r="G98" s="209">
        <f t="shared" si="210"/>
        <v>7179088</v>
      </c>
      <c r="H98" s="209"/>
      <c r="I98" s="209">
        <f t="shared" si="211"/>
        <v>7179088</v>
      </c>
      <c r="J98" s="209"/>
      <c r="K98" s="209"/>
      <c r="L98" s="209"/>
      <c r="M98" s="209"/>
      <c r="N98" s="209"/>
      <c r="O98" s="209"/>
      <c r="P98" s="209"/>
      <c r="Q98" s="209"/>
      <c r="R98" s="209"/>
      <c r="S98" s="209"/>
      <c r="T98" s="209"/>
      <c r="U98" s="209"/>
      <c r="V98" s="209"/>
      <c r="W98" s="209"/>
      <c r="X98" s="209"/>
      <c r="Y98" s="209"/>
      <c r="Z98" s="209"/>
      <c r="AA98" s="209"/>
      <c r="AB98" s="185"/>
    </row>
    <row r="99" spans="1:28" s="186" customFormat="1" ht="89.25">
      <c r="A99" s="234" t="s">
        <v>419</v>
      </c>
      <c r="B99" s="218" t="s">
        <v>359</v>
      </c>
      <c r="C99" s="209"/>
      <c r="D99" s="209">
        <v>146512</v>
      </c>
      <c r="E99" s="209">
        <f t="shared" ref="E99" si="218">SUM(C99:D99)</f>
        <v>146512</v>
      </c>
      <c r="F99" s="209"/>
      <c r="G99" s="209">
        <f t="shared" ref="G99:G108" si="219">SUM(E99:F99)</f>
        <v>146512</v>
      </c>
      <c r="H99" s="209"/>
      <c r="I99" s="209">
        <f t="shared" si="211"/>
        <v>146512</v>
      </c>
      <c r="J99" s="209"/>
      <c r="K99" s="209"/>
      <c r="L99" s="209"/>
      <c r="M99" s="209"/>
      <c r="N99" s="209"/>
      <c r="O99" s="209"/>
      <c r="P99" s="209"/>
      <c r="Q99" s="209"/>
      <c r="R99" s="209"/>
      <c r="S99" s="209"/>
      <c r="T99" s="209"/>
      <c r="U99" s="209"/>
      <c r="V99" s="209"/>
      <c r="W99" s="209"/>
      <c r="X99" s="209"/>
      <c r="Y99" s="209"/>
      <c r="Z99" s="209"/>
      <c r="AA99" s="209"/>
      <c r="AB99" s="185"/>
    </row>
    <row r="100" spans="1:28" s="186" customFormat="1" ht="66" customHeight="1">
      <c r="A100" s="220" t="s">
        <v>397</v>
      </c>
      <c r="B100" s="218" t="s">
        <v>360</v>
      </c>
      <c r="C100" s="209">
        <v>7326409.3799999999</v>
      </c>
      <c r="D100" s="209"/>
      <c r="E100" s="209">
        <f t="shared" ref="E100:E124" si="220">SUM(C100:D100)</f>
        <v>7326409.3799999999</v>
      </c>
      <c r="F100" s="209"/>
      <c r="G100" s="209">
        <f t="shared" si="219"/>
        <v>7326409.3799999999</v>
      </c>
      <c r="H100" s="209"/>
      <c r="I100" s="209">
        <f t="shared" si="211"/>
        <v>7326409.3799999999</v>
      </c>
      <c r="J100" s="209">
        <v>8040737.3899999997</v>
      </c>
      <c r="K100" s="209"/>
      <c r="L100" s="209">
        <f t="shared" ref="L100:L124" si="221">SUM(J100:K100)</f>
        <v>8040737.3899999997</v>
      </c>
      <c r="M100" s="209"/>
      <c r="N100" s="209">
        <f t="shared" ref="N100:N108" si="222">SUM(L100:M100)</f>
        <v>8040737.3899999997</v>
      </c>
      <c r="O100" s="209"/>
      <c r="P100" s="209">
        <f t="shared" ref="P100:P108" si="223">SUM(N100:O100)</f>
        <v>8040737.3899999997</v>
      </c>
      <c r="Q100" s="209"/>
      <c r="R100" s="209">
        <f t="shared" ref="R100:R106" si="224">SUM(P100:Q100)</f>
        <v>8040737.3899999997</v>
      </c>
      <c r="S100" s="209">
        <v>8417019.6300000008</v>
      </c>
      <c r="T100" s="209"/>
      <c r="U100" s="209">
        <f t="shared" ref="U100:U124" si="225">SUM(S100:T100)</f>
        <v>8417019.6300000008</v>
      </c>
      <c r="V100" s="209"/>
      <c r="W100" s="209">
        <f t="shared" ref="W100:W108" si="226">SUM(U100:V100)</f>
        <v>8417019.6300000008</v>
      </c>
      <c r="X100" s="209"/>
      <c r="Y100" s="209">
        <f t="shared" ref="Y100:Y108" si="227">SUM(W100:X100)</f>
        <v>8417019.6300000008</v>
      </c>
      <c r="Z100" s="209"/>
      <c r="AA100" s="209">
        <f t="shared" ref="AA100:AA106" si="228">SUM(Y100:Z100)</f>
        <v>8417019.6300000008</v>
      </c>
      <c r="AB100" s="185"/>
    </row>
    <row r="101" spans="1:28" s="186" customFormat="1" ht="53.25" customHeight="1">
      <c r="A101" s="220" t="s">
        <v>398</v>
      </c>
      <c r="B101" s="218" t="s">
        <v>361</v>
      </c>
      <c r="C101" s="209">
        <v>5925317.3300000001</v>
      </c>
      <c r="D101" s="209"/>
      <c r="E101" s="209">
        <f t="shared" si="220"/>
        <v>5925317.3300000001</v>
      </c>
      <c r="F101" s="209"/>
      <c r="G101" s="209">
        <f t="shared" si="219"/>
        <v>5925317.3300000001</v>
      </c>
      <c r="H101" s="209"/>
      <c r="I101" s="209">
        <f t="shared" si="211"/>
        <v>5925317.3300000001</v>
      </c>
      <c r="J101" s="209">
        <v>6237176.1399999997</v>
      </c>
      <c r="K101" s="209"/>
      <c r="L101" s="209">
        <f t="shared" si="221"/>
        <v>6237176.1399999997</v>
      </c>
      <c r="M101" s="209"/>
      <c r="N101" s="209">
        <f t="shared" si="222"/>
        <v>6237176.1399999997</v>
      </c>
      <c r="O101" s="209"/>
      <c r="P101" s="209">
        <f t="shared" si="223"/>
        <v>6237176.1399999997</v>
      </c>
      <c r="Q101" s="209"/>
      <c r="R101" s="209">
        <f t="shared" si="224"/>
        <v>6237176.1399999997</v>
      </c>
      <c r="S101" s="209">
        <v>6237176.1399999997</v>
      </c>
      <c r="T101" s="209"/>
      <c r="U101" s="209">
        <f t="shared" si="225"/>
        <v>6237176.1399999997</v>
      </c>
      <c r="V101" s="209"/>
      <c r="W101" s="209">
        <f t="shared" si="226"/>
        <v>6237176.1399999997</v>
      </c>
      <c r="X101" s="209"/>
      <c r="Y101" s="209">
        <f t="shared" si="227"/>
        <v>6237176.1399999997</v>
      </c>
      <c r="Z101" s="209"/>
      <c r="AA101" s="209">
        <f t="shared" si="228"/>
        <v>6237176.1399999997</v>
      </c>
      <c r="AB101" s="185"/>
    </row>
    <row r="102" spans="1:28" s="186" customFormat="1" ht="51">
      <c r="A102" s="220" t="s">
        <v>399</v>
      </c>
      <c r="B102" s="218" t="s">
        <v>362</v>
      </c>
      <c r="C102" s="209">
        <v>3543964.0500000007</v>
      </c>
      <c r="D102" s="209"/>
      <c r="E102" s="209">
        <f t="shared" si="220"/>
        <v>3543964.0500000007</v>
      </c>
      <c r="F102" s="209"/>
      <c r="G102" s="209">
        <f t="shared" si="219"/>
        <v>3543964.0500000007</v>
      </c>
      <c r="H102" s="209"/>
      <c r="I102" s="209">
        <f t="shared" si="211"/>
        <v>3543964.0500000007</v>
      </c>
      <c r="J102" s="209">
        <v>3663447.8400000003</v>
      </c>
      <c r="K102" s="209"/>
      <c r="L102" s="209">
        <f t="shared" si="221"/>
        <v>3663447.8400000003</v>
      </c>
      <c r="M102" s="209"/>
      <c r="N102" s="209">
        <f t="shared" si="222"/>
        <v>3663447.8400000003</v>
      </c>
      <c r="O102" s="209"/>
      <c r="P102" s="209">
        <f t="shared" si="223"/>
        <v>3663447.8400000003</v>
      </c>
      <c r="Q102" s="209"/>
      <c r="R102" s="209">
        <f t="shared" si="224"/>
        <v>3663447.8400000003</v>
      </c>
      <c r="S102" s="209">
        <v>3793072.2099999981</v>
      </c>
      <c r="T102" s="209"/>
      <c r="U102" s="209">
        <f t="shared" si="225"/>
        <v>3793072.2099999981</v>
      </c>
      <c r="V102" s="209"/>
      <c r="W102" s="209">
        <f t="shared" si="226"/>
        <v>3793072.2099999981</v>
      </c>
      <c r="X102" s="209"/>
      <c r="Y102" s="209">
        <f t="shared" si="227"/>
        <v>3793072.2099999981</v>
      </c>
      <c r="Z102" s="209"/>
      <c r="AA102" s="209">
        <f t="shared" si="228"/>
        <v>3793072.2099999981</v>
      </c>
      <c r="AB102" s="185"/>
    </row>
    <row r="103" spans="1:28" s="186" customFormat="1" ht="51">
      <c r="A103" s="220" t="s">
        <v>400</v>
      </c>
      <c r="B103" s="218" t="s">
        <v>363</v>
      </c>
      <c r="C103" s="209">
        <v>132378.4</v>
      </c>
      <c r="D103" s="209"/>
      <c r="E103" s="209">
        <f t="shared" si="220"/>
        <v>132378.4</v>
      </c>
      <c r="F103" s="209"/>
      <c r="G103" s="209">
        <f t="shared" si="219"/>
        <v>132378.4</v>
      </c>
      <c r="H103" s="209">
        <v>-8090.77</v>
      </c>
      <c r="I103" s="209">
        <f t="shared" si="211"/>
        <v>124287.62999999999</v>
      </c>
      <c r="J103" s="209">
        <v>4171.8599999999997</v>
      </c>
      <c r="K103" s="209"/>
      <c r="L103" s="209">
        <f t="shared" si="221"/>
        <v>4171.8599999999997</v>
      </c>
      <c r="M103" s="209"/>
      <c r="N103" s="209">
        <f t="shared" si="222"/>
        <v>4171.8599999999997</v>
      </c>
      <c r="O103" s="209">
        <v>-37.43</v>
      </c>
      <c r="P103" s="209">
        <f t="shared" si="223"/>
        <v>4134.4299999999994</v>
      </c>
      <c r="Q103" s="209"/>
      <c r="R103" s="209">
        <f t="shared" si="224"/>
        <v>4134.4299999999994</v>
      </c>
      <c r="S103" s="209">
        <v>3719.99</v>
      </c>
      <c r="T103" s="209"/>
      <c r="U103" s="209">
        <f t="shared" si="225"/>
        <v>3719.99</v>
      </c>
      <c r="V103" s="209"/>
      <c r="W103" s="209">
        <f t="shared" si="226"/>
        <v>3719.99</v>
      </c>
      <c r="X103" s="209">
        <v>-34.380000000000003</v>
      </c>
      <c r="Y103" s="209">
        <f t="shared" si="227"/>
        <v>3685.6099999999997</v>
      </c>
      <c r="Z103" s="209"/>
      <c r="AA103" s="209">
        <f t="shared" si="228"/>
        <v>3685.6099999999997</v>
      </c>
      <c r="AB103" s="185"/>
    </row>
    <row r="104" spans="1:28" s="186" customFormat="1" ht="51.75" customHeight="1">
      <c r="A104" s="220" t="s">
        <v>401</v>
      </c>
      <c r="B104" s="218" t="s">
        <v>368</v>
      </c>
      <c r="C104" s="209">
        <v>30279350</v>
      </c>
      <c r="D104" s="209"/>
      <c r="E104" s="209">
        <f t="shared" si="220"/>
        <v>30279350</v>
      </c>
      <c r="F104" s="209"/>
      <c r="G104" s="209">
        <f t="shared" si="219"/>
        <v>30279350</v>
      </c>
      <c r="H104" s="209"/>
      <c r="I104" s="209">
        <f t="shared" si="211"/>
        <v>30279350</v>
      </c>
      <c r="J104" s="209">
        <v>30279350</v>
      </c>
      <c r="K104" s="209"/>
      <c r="L104" s="209">
        <f t="shared" si="221"/>
        <v>30279350</v>
      </c>
      <c r="M104" s="209"/>
      <c r="N104" s="209">
        <f t="shared" si="222"/>
        <v>30279350</v>
      </c>
      <c r="O104" s="209"/>
      <c r="P104" s="209">
        <f t="shared" si="223"/>
        <v>30279350</v>
      </c>
      <c r="Q104" s="209"/>
      <c r="R104" s="209">
        <f t="shared" si="224"/>
        <v>30279350</v>
      </c>
      <c r="S104" s="209">
        <v>31162470</v>
      </c>
      <c r="T104" s="209"/>
      <c r="U104" s="209">
        <f t="shared" si="225"/>
        <v>31162470</v>
      </c>
      <c r="V104" s="209"/>
      <c r="W104" s="209">
        <f t="shared" si="226"/>
        <v>31162470</v>
      </c>
      <c r="X104" s="209"/>
      <c r="Y104" s="209">
        <f t="shared" si="227"/>
        <v>31162470</v>
      </c>
      <c r="Z104" s="209"/>
      <c r="AA104" s="209">
        <f t="shared" si="228"/>
        <v>31162470</v>
      </c>
      <c r="AB104" s="185"/>
    </row>
    <row r="105" spans="1:28" ht="39" customHeight="1">
      <c r="A105" s="220" t="s">
        <v>424</v>
      </c>
      <c r="B105" s="218" t="s">
        <v>364</v>
      </c>
      <c r="C105" s="209">
        <v>7608975.5700000003</v>
      </c>
      <c r="D105" s="209"/>
      <c r="E105" s="209">
        <f t="shared" si="220"/>
        <v>7608975.5700000003</v>
      </c>
      <c r="F105" s="209"/>
      <c r="G105" s="209">
        <f t="shared" si="219"/>
        <v>7608975.5700000003</v>
      </c>
      <c r="H105" s="209"/>
      <c r="I105" s="209">
        <f t="shared" si="211"/>
        <v>7608975.5700000003</v>
      </c>
      <c r="J105" s="209">
        <v>7829534.5999999996</v>
      </c>
      <c r="K105" s="209"/>
      <c r="L105" s="209">
        <f t="shared" si="221"/>
        <v>7829534.5999999996</v>
      </c>
      <c r="M105" s="209"/>
      <c r="N105" s="209">
        <f t="shared" si="222"/>
        <v>7829534.5999999996</v>
      </c>
      <c r="O105" s="209"/>
      <c r="P105" s="209">
        <f t="shared" si="223"/>
        <v>7829534.5999999996</v>
      </c>
      <c r="Q105" s="209"/>
      <c r="R105" s="209">
        <f t="shared" si="224"/>
        <v>7829534.5999999996</v>
      </c>
      <c r="S105" s="209">
        <v>8058915.9800000004</v>
      </c>
      <c r="T105" s="209"/>
      <c r="U105" s="209">
        <f t="shared" si="225"/>
        <v>8058915.9800000004</v>
      </c>
      <c r="V105" s="209"/>
      <c r="W105" s="209">
        <f t="shared" si="226"/>
        <v>8058915.9800000004</v>
      </c>
      <c r="X105" s="209"/>
      <c r="Y105" s="209">
        <f t="shared" si="227"/>
        <v>8058915.9800000004</v>
      </c>
      <c r="Z105" s="209"/>
      <c r="AA105" s="209">
        <f t="shared" si="228"/>
        <v>8058915.9800000004</v>
      </c>
    </row>
    <row r="106" spans="1:28" ht="89.25">
      <c r="A106" s="220" t="s">
        <v>425</v>
      </c>
      <c r="B106" s="218" t="s">
        <v>367</v>
      </c>
      <c r="C106" s="209">
        <v>24177843.039999999</v>
      </c>
      <c r="D106" s="209"/>
      <c r="E106" s="209">
        <f t="shared" si="220"/>
        <v>24177843.039999999</v>
      </c>
      <c r="F106" s="209"/>
      <c r="G106" s="209">
        <f t="shared" si="219"/>
        <v>24177843.039999999</v>
      </c>
      <c r="H106" s="209"/>
      <c r="I106" s="209">
        <f t="shared" si="211"/>
        <v>24177843.039999999</v>
      </c>
      <c r="J106" s="209">
        <v>0</v>
      </c>
      <c r="K106" s="209"/>
      <c r="L106" s="209">
        <f t="shared" si="221"/>
        <v>0</v>
      </c>
      <c r="M106" s="209"/>
      <c r="N106" s="209">
        <f t="shared" si="222"/>
        <v>0</v>
      </c>
      <c r="O106" s="209"/>
      <c r="P106" s="209">
        <f t="shared" si="223"/>
        <v>0</v>
      </c>
      <c r="Q106" s="209"/>
      <c r="R106" s="209">
        <f t="shared" si="224"/>
        <v>0</v>
      </c>
      <c r="S106" s="209">
        <v>25971157.100000001</v>
      </c>
      <c r="T106" s="209"/>
      <c r="U106" s="209">
        <f t="shared" si="225"/>
        <v>25971157.100000001</v>
      </c>
      <c r="V106" s="209"/>
      <c r="W106" s="209">
        <f t="shared" si="226"/>
        <v>25971157.100000001</v>
      </c>
      <c r="X106" s="209"/>
      <c r="Y106" s="209">
        <f t="shared" si="227"/>
        <v>25971157.100000001</v>
      </c>
      <c r="Z106" s="209"/>
      <c r="AA106" s="209">
        <f t="shared" si="228"/>
        <v>25971157.100000001</v>
      </c>
    </row>
    <row r="107" spans="1:28" ht="63" customHeight="1">
      <c r="A107" s="220" t="s">
        <v>442</v>
      </c>
      <c r="B107" s="218" t="s">
        <v>402</v>
      </c>
      <c r="C107" s="209"/>
      <c r="D107" s="209"/>
      <c r="E107" s="209"/>
      <c r="F107" s="209"/>
      <c r="G107" s="209"/>
      <c r="H107" s="209">
        <v>6948870</v>
      </c>
      <c r="I107" s="209">
        <f t="shared" si="211"/>
        <v>6948870</v>
      </c>
      <c r="J107" s="209"/>
      <c r="K107" s="209"/>
      <c r="L107" s="209"/>
      <c r="M107" s="209"/>
      <c r="N107" s="209"/>
      <c r="O107" s="209"/>
      <c r="P107" s="209"/>
      <c r="Q107" s="209"/>
      <c r="R107" s="209"/>
      <c r="S107" s="209"/>
      <c r="T107" s="209"/>
      <c r="U107" s="209"/>
      <c r="V107" s="209"/>
      <c r="W107" s="209"/>
      <c r="X107" s="209"/>
      <c r="Y107" s="209"/>
      <c r="Z107" s="209"/>
      <c r="AA107" s="209"/>
    </row>
    <row r="108" spans="1:28" ht="25.5">
      <c r="A108" s="220" t="s">
        <v>426</v>
      </c>
      <c r="B108" s="218" t="s">
        <v>402</v>
      </c>
      <c r="C108" s="209">
        <v>616661000</v>
      </c>
      <c r="D108" s="209"/>
      <c r="E108" s="209">
        <f t="shared" si="220"/>
        <v>616661000</v>
      </c>
      <c r="F108" s="209"/>
      <c r="G108" s="209">
        <f t="shared" si="219"/>
        <v>616661000</v>
      </c>
      <c r="H108" s="209">
        <v>12327200</v>
      </c>
      <c r="I108" s="209">
        <f t="shared" si="211"/>
        <v>628988200</v>
      </c>
      <c r="J108" s="209">
        <v>640756000</v>
      </c>
      <c r="K108" s="209"/>
      <c r="L108" s="209">
        <f t="shared" si="221"/>
        <v>640756000</v>
      </c>
      <c r="M108" s="209"/>
      <c r="N108" s="209">
        <f t="shared" si="222"/>
        <v>640756000</v>
      </c>
      <c r="O108" s="209"/>
      <c r="P108" s="209">
        <f t="shared" si="223"/>
        <v>640756000</v>
      </c>
      <c r="Q108" s="209"/>
      <c r="R108" s="209">
        <f t="shared" ref="R108" si="229">SUM(P108:Q108)</f>
        <v>640756000</v>
      </c>
      <c r="S108" s="209">
        <v>661037500</v>
      </c>
      <c r="T108" s="209"/>
      <c r="U108" s="209">
        <f t="shared" si="225"/>
        <v>661037500</v>
      </c>
      <c r="V108" s="209"/>
      <c r="W108" s="209">
        <f t="shared" si="226"/>
        <v>661037500</v>
      </c>
      <c r="X108" s="209"/>
      <c r="Y108" s="209">
        <f t="shared" si="227"/>
        <v>661037500</v>
      </c>
      <c r="Z108" s="209"/>
      <c r="AA108" s="209">
        <f t="shared" ref="AA108" si="230">SUM(Y108:Z108)</f>
        <v>661037500</v>
      </c>
    </row>
    <row r="109" spans="1:28">
      <c r="A109" s="220"/>
      <c r="B109" s="222"/>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row>
    <row r="110" spans="1:28">
      <c r="A110" s="207" t="s">
        <v>54</v>
      </c>
      <c r="B110" s="218" t="s">
        <v>130</v>
      </c>
      <c r="C110" s="209">
        <f>SUM(C111:C119)</f>
        <v>1507712.59</v>
      </c>
      <c r="D110" s="209">
        <f t="shared" ref="D110:U110" si="231">SUM(D111:D119)</f>
        <v>153656562.66999999</v>
      </c>
      <c r="E110" s="209">
        <f t="shared" si="231"/>
        <v>155164275.25999999</v>
      </c>
      <c r="F110" s="209">
        <f t="shared" ref="F110:G110" si="232">SUM(F111:F119)</f>
        <v>50039</v>
      </c>
      <c r="G110" s="209">
        <f t="shared" si="232"/>
        <v>155214314.25999999</v>
      </c>
      <c r="H110" s="209">
        <f t="shared" ref="H110:I110" si="233">SUM(H111:H119)</f>
        <v>10424118.560000001</v>
      </c>
      <c r="I110" s="209">
        <f t="shared" si="233"/>
        <v>165638432.81999999</v>
      </c>
      <c r="J110" s="209">
        <f t="shared" si="231"/>
        <v>7498.49</v>
      </c>
      <c r="K110" s="209">
        <f t="shared" si="231"/>
        <v>37373227.329999998</v>
      </c>
      <c r="L110" s="209">
        <f t="shared" si="231"/>
        <v>37380725.82</v>
      </c>
      <c r="M110" s="209">
        <f t="shared" ref="M110:N110" si="234">SUM(M111:M119)</f>
        <v>0</v>
      </c>
      <c r="N110" s="209">
        <f t="shared" si="234"/>
        <v>37380725.82</v>
      </c>
      <c r="O110" s="209">
        <f t="shared" ref="O110:P110" si="235">SUM(O111:O119)</f>
        <v>11129333.33</v>
      </c>
      <c r="P110" s="209">
        <f t="shared" si="235"/>
        <v>48510059.150000006</v>
      </c>
      <c r="Q110" s="209">
        <f t="shared" ref="Q110:R110" si="236">SUM(Q111:Q119)</f>
        <v>0</v>
      </c>
      <c r="R110" s="209">
        <f t="shared" si="236"/>
        <v>48510059.150000006</v>
      </c>
      <c r="S110" s="209">
        <f t="shared" si="231"/>
        <v>967880.63</v>
      </c>
      <c r="T110" s="209">
        <f t="shared" si="231"/>
        <v>0</v>
      </c>
      <c r="U110" s="209">
        <f t="shared" si="231"/>
        <v>967880.63</v>
      </c>
      <c r="V110" s="209">
        <f t="shared" ref="V110:W110" si="237">SUM(V111:V119)</f>
        <v>0</v>
      </c>
      <c r="W110" s="209">
        <f t="shared" si="237"/>
        <v>967880.63</v>
      </c>
      <c r="X110" s="209">
        <f t="shared" ref="X110:Y110" si="238">SUM(X111:X119)</f>
        <v>0</v>
      </c>
      <c r="Y110" s="209">
        <f t="shared" si="238"/>
        <v>967880.63</v>
      </c>
      <c r="Z110" s="209">
        <f t="shared" ref="Z110:AA110" si="239">SUM(Z111:Z119)</f>
        <v>0</v>
      </c>
      <c r="AA110" s="209">
        <f t="shared" si="239"/>
        <v>967880.63</v>
      </c>
    </row>
    <row r="111" spans="1:28" ht="42.6" customHeight="1">
      <c r="A111" s="232" t="s">
        <v>422</v>
      </c>
      <c r="B111" s="218" t="s">
        <v>421</v>
      </c>
      <c r="C111" s="209"/>
      <c r="D111" s="209">
        <v>35000</v>
      </c>
      <c r="E111" s="209">
        <f>SUM(C111:D111)</f>
        <v>35000</v>
      </c>
      <c r="F111" s="209"/>
      <c r="G111" s="209">
        <f>SUM(E111:F111)</f>
        <v>35000</v>
      </c>
      <c r="H111" s="209">
        <v>8750</v>
      </c>
      <c r="I111" s="209">
        <f>SUM(G111:H111)</f>
        <v>43750</v>
      </c>
      <c r="J111" s="209"/>
      <c r="K111" s="209"/>
      <c r="L111" s="209"/>
      <c r="M111" s="209"/>
      <c r="N111" s="209"/>
      <c r="O111" s="209">
        <v>35000</v>
      </c>
      <c r="P111" s="209">
        <f>O111</f>
        <v>35000</v>
      </c>
      <c r="Q111" s="209"/>
      <c r="R111" s="209">
        <f t="shared" ref="R111:R113" si="240">SUM(P111:Q111)</f>
        <v>35000</v>
      </c>
      <c r="S111" s="209"/>
      <c r="T111" s="209"/>
      <c r="U111" s="209"/>
      <c r="V111" s="209"/>
      <c r="W111" s="209"/>
      <c r="X111" s="209"/>
      <c r="Y111" s="209"/>
      <c r="Z111" s="209"/>
      <c r="AA111" s="209"/>
    </row>
    <row r="112" spans="1:28" ht="51" customHeight="1">
      <c r="A112" s="232" t="s">
        <v>434</v>
      </c>
      <c r="B112" s="218" t="s">
        <v>421</v>
      </c>
      <c r="C112" s="209"/>
      <c r="D112" s="209">
        <v>11950</v>
      </c>
      <c r="E112" s="209">
        <f>SUM(C112:D112)</f>
        <v>11950</v>
      </c>
      <c r="F112" s="209">
        <v>47282</v>
      </c>
      <c r="G112" s="209">
        <f>SUM(E112:F112)</f>
        <v>59232</v>
      </c>
      <c r="H112" s="209">
        <v>8595</v>
      </c>
      <c r="I112" s="209">
        <f>SUM(G112:H112)</f>
        <v>67827</v>
      </c>
      <c r="J112" s="209"/>
      <c r="K112" s="209"/>
      <c r="L112" s="209"/>
      <c r="M112" s="209"/>
      <c r="N112" s="209"/>
      <c r="O112" s="209"/>
      <c r="P112" s="209"/>
      <c r="Q112" s="209"/>
      <c r="R112" s="209">
        <f t="shared" si="240"/>
        <v>0</v>
      </c>
      <c r="S112" s="209"/>
      <c r="T112" s="209"/>
      <c r="U112" s="209"/>
      <c r="V112" s="209"/>
      <c r="W112" s="209"/>
      <c r="X112" s="209"/>
      <c r="Y112" s="209"/>
      <c r="Z112" s="209"/>
      <c r="AA112" s="209"/>
    </row>
    <row r="113" spans="1:28" ht="49.5" customHeight="1">
      <c r="A113" s="232" t="s">
        <v>433</v>
      </c>
      <c r="B113" s="218" t="s">
        <v>421</v>
      </c>
      <c r="C113" s="209"/>
      <c r="D113" s="209">
        <v>60926</v>
      </c>
      <c r="E113" s="209">
        <f>SUM(C113:D113)</f>
        <v>60926</v>
      </c>
      <c r="F113" s="209">
        <v>2757</v>
      </c>
      <c r="G113" s="209">
        <f>SUM(E113:F113)</f>
        <v>63683</v>
      </c>
      <c r="H113" s="209">
        <v>5238</v>
      </c>
      <c r="I113" s="209">
        <f>SUM(G113:H113)</f>
        <v>68921</v>
      </c>
      <c r="J113" s="209"/>
      <c r="K113" s="209"/>
      <c r="L113" s="209"/>
      <c r="M113" s="209"/>
      <c r="N113" s="209"/>
      <c r="O113" s="209"/>
      <c r="P113" s="209"/>
      <c r="Q113" s="209"/>
      <c r="R113" s="209">
        <f t="shared" si="240"/>
        <v>0</v>
      </c>
      <c r="S113" s="209"/>
      <c r="T113" s="209"/>
      <c r="U113" s="209"/>
      <c r="V113" s="209"/>
      <c r="W113" s="209"/>
      <c r="X113" s="209"/>
      <c r="Y113" s="209"/>
      <c r="Z113" s="209"/>
      <c r="AA113" s="209"/>
    </row>
    <row r="114" spans="1:28" ht="38.25">
      <c r="A114" s="220" t="s">
        <v>427</v>
      </c>
      <c r="B114" s="218" t="s">
        <v>365</v>
      </c>
      <c r="C114" s="209">
        <v>1482009.99</v>
      </c>
      <c r="D114" s="209"/>
      <c r="E114" s="209">
        <f t="shared" si="220"/>
        <v>1482009.99</v>
      </c>
      <c r="F114" s="209"/>
      <c r="G114" s="209">
        <f t="shared" ref="G114:G117" si="241">SUM(E114:F114)</f>
        <v>1482009.99</v>
      </c>
      <c r="H114" s="209"/>
      <c r="I114" s="209">
        <f t="shared" ref="I114:I117" si="242">SUM(G114:H114)</f>
        <v>1482009.99</v>
      </c>
      <c r="J114" s="209">
        <v>7498.49</v>
      </c>
      <c r="K114" s="209"/>
      <c r="L114" s="209">
        <f t="shared" si="221"/>
        <v>7498.49</v>
      </c>
      <c r="M114" s="209"/>
      <c r="N114" s="209">
        <f t="shared" ref="N114:N118" si="243">SUM(L114:M114)</f>
        <v>7498.49</v>
      </c>
      <c r="O114" s="209"/>
      <c r="P114" s="209">
        <f t="shared" ref="P114:P118" si="244">SUM(N114:O114)</f>
        <v>7498.49</v>
      </c>
      <c r="Q114" s="209"/>
      <c r="R114" s="209">
        <f>SUM(P114:Q114)</f>
        <v>7498.49</v>
      </c>
      <c r="S114" s="209">
        <v>967880.63</v>
      </c>
      <c r="T114" s="209"/>
      <c r="U114" s="209">
        <f t="shared" si="225"/>
        <v>967880.63</v>
      </c>
      <c r="V114" s="209"/>
      <c r="W114" s="209">
        <f t="shared" ref="W114:W115" si="245">SUM(U114:V114)</f>
        <v>967880.63</v>
      </c>
      <c r="X114" s="209"/>
      <c r="Y114" s="209">
        <f t="shared" ref="Y114:Y115" si="246">SUM(W114:X114)</f>
        <v>967880.63</v>
      </c>
      <c r="Z114" s="209"/>
      <c r="AA114" s="209">
        <f t="shared" ref="AA114:AA115" si="247">SUM(Y114:Z114)</f>
        <v>967880.63</v>
      </c>
      <c r="AB114" s="183"/>
    </row>
    <row r="115" spans="1:28" ht="101.25" customHeight="1">
      <c r="A115" s="220" t="s">
        <v>428</v>
      </c>
      <c r="B115" s="218" t="s">
        <v>370</v>
      </c>
      <c r="C115" s="209">
        <v>25702.6</v>
      </c>
      <c r="D115" s="209"/>
      <c r="E115" s="209">
        <f t="shared" si="220"/>
        <v>25702.6</v>
      </c>
      <c r="F115" s="209"/>
      <c r="G115" s="209">
        <f t="shared" si="241"/>
        <v>25702.6</v>
      </c>
      <c r="H115" s="209"/>
      <c r="I115" s="209">
        <f t="shared" si="242"/>
        <v>25702.6</v>
      </c>
      <c r="J115" s="209">
        <v>0</v>
      </c>
      <c r="K115" s="209"/>
      <c r="L115" s="209">
        <f t="shared" si="221"/>
        <v>0</v>
      </c>
      <c r="M115" s="209"/>
      <c r="N115" s="209">
        <f t="shared" si="243"/>
        <v>0</v>
      </c>
      <c r="O115" s="209"/>
      <c r="P115" s="209">
        <f t="shared" si="244"/>
        <v>0</v>
      </c>
      <c r="Q115" s="209"/>
      <c r="R115" s="209">
        <f t="shared" ref="R115:R118" si="248">SUM(P115:Q115)</f>
        <v>0</v>
      </c>
      <c r="S115" s="209">
        <v>0</v>
      </c>
      <c r="T115" s="209"/>
      <c r="U115" s="209">
        <f t="shared" si="225"/>
        <v>0</v>
      </c>
      <c r="V115" s="209"/>
      <c r="W115" s="209">
        <f t="shared" si="245"/>
        <v>0</v>
      </c>
      <c r="X115" s="209"/>
      <c r="Y115" s="209">
        <f t="shared" si="246"/>
        <v>0</v>
      </c>
      <c r="Z115" s="209"/>
      <c r="AA115" s="209">
        <f t="shared" si="247"/>
        <v>0</v>
      </c>
      <c r="AB115" s="183"/>
    </row>
    <row r="116" spans="1:28" ht="38.25">
      <c r="A116" s="232" t="s">
        <v>429</v>
      </c>
      <c r="B116" s="218" t="s">
        <v>370</v>
      </c>
      <c r="C116" s="209"/>
      <c r="D116" s="209">
        <v>141548686.66999999</v>
      </c>
      <c r="E116" s="209">
        <f t="shared" si="220"/>
        <v>141548686.66999999</v>
      </c>
      <c r="F116" s="209"/>
      <c r="G116" s="209">
        <f t="shared" si="241"/>
        <v>141548686.66999999</v>
      </c>
      <c r="H116" s="209">
        <v>10401535.560000001</v>
      </c>
      <c r="I116" s="209">
        <f t="shared" si="242"/>
        <v>151950222.22999999</v>
      </c>
      <c r="J116" s="209"/>
      <c r="K116" s="209">
        <v>18135000.010000002</v>
      </c>
      <c r="L116" s="209">
        <f t="shared" si="221"/>
        <v>18135000.010000002</v>
      </c>
      <c r="M116" s="209"/>
      <c r="N116" s="209">
        <f t="shared" si="243"/>
        <v>18135000.010000002</v>
      </c>
      <c r="O116" s="209">
        <v>11094333.33</v>
      </c>
      <c r="P116" s="209">
        <f t="shared" si="244"/>
        <v>29229333.340000004</v>
      </c>
      <c r="Q116" s="209"/>
      <c r="R116" s="209">
        <f t="shared" si="248"/>
        <v>29229333.340000004</v>
      </c>
      <c r="S116" s="209"/>
      <c r="T116" s="209"/>
      <c r="U116" s="209"/>
      <c r="V116" s="209"/>
      <c r="W116" s="209"/>
      <c r="X116" s="209"/>
      <c r="Y116" s="209"/>
      <c r="Z116" s="209"/>
      <c r="AA116" s="209"/>
      <c r="AB116" s="183"/>
    </row>
    <row r="117" spans="1:28" ht="25.5">
      <c r="A117" s="232" t="s">
        <v>420</v>
      </c>
      <c r="B117" s="218" t="s">
        <v>370</v>
      </c>
      <c r="C117" s="209"/>
      <c r="D117" s="209">
        <v>12000000</v>
      </c>
      <c r="E117" s="209">
        <f t="shared" si="220"/>
        <v>12000000</v>
      </c>
      <c r="F117" s="209"/>
      <c r="G117" s="209">
        <f t="shared" si="241"/>
        <v>12000000</v>
      </c>
      <c r="H117" s="209"/>
      <c r="I117" s="209">
        <f t="shared" si="242"/>
        <v>12000000</v>
      </c>
      <c r="J117" s="209"/>
      <c r="K117" s="209"/>
      <c r="L117" s="209">
        <f t="shared" si="221"/>
        <v>0</v>
      </c>
      <c r="M117" s="209"/>
      <c r="N117" s="209">
        <f t="shared" si="243"/>
        <v>0</v>
      </c>
      <c r="O117" s="209"/>
      <c r="P117" s="209">
        <f t="shared" si="244"/>
        <v>0</v>
      </c>
      <c r="Q117" s="209"/>
      <c r="R117" s="209">
        <f t="shared" si="248"/>
        <v>0</v>
      </c>
      <c r="S117" s="209"/>
      <c r="T117" s="209"/>
      <c r="U117" s="209"/>
      <c r="V117" s="209"/>
      <c r="W117" s="209"/>
      <c r="X117" s="209"/>
      <c r="Y117" s="209"/>
      <c r="Z117" s="209"/>
      <c r="AA117" s="209"/>
      <c r="AB117" s="183"/>
    </row>
    <row r="118" spans="1:28" ht="40.15" customHeight="1">
      <c r="A118" s="232" t="s">
        <v>430</v>
      </c>
      <c r="B118" s="218" t="s">
        <v>370</v>
      </c>
      <c r="C118" s="209"/>
      <c r="D118" s="209"/>
      <c r="E118" s="209"/>
      <c r="F118" s="209"/>
      <c r="G118" s="209"/>
      <c r="H118" s="209"/>
      <c r="I118" s="209"/>
      <c r="J118" s="209"/>
      <c r="K118" s="209">
        <v>19238227.32</v>
      </c>
      <c r="L118" s="209">
        <f t="shared" si="221"/>
        <v>19238227.32</v>
      </c>
      <c r="M118" s="209"/>
      <c r="N118" s="209">
        <f t="shared" si="243"/>
        <v>19238227.32</v>
      </c>
      <c r="O118" s="209"/>
      <c r="P118" s="209">
        <f t="shared" si="244"/>
        <v>19238227.32</v>
      </c>
      <c r="Q118" s="209"/>
      <c r="R118" s="209">
        <f t="shared" si="248"/>
        <v>19238227.32</v>
      </c>
      <c r="S118" s="209"/>
      <c r="T118" s="209"/>
      <c r="U118" s="209"/>
      <c r="V118" s="209"/>
      <c r="W118" s="209"/>
      <c r="X118" s="209"/>
      <c r="Y118" s="209"/>
      <c r="Z118" s="209"/>
      <c r="AA118" s="209"/>
      <c r="AB118" s="183"/>
    </row>
    <row r="119" spans="1:28">
      <c r="A119" s="221"/>
      <c r="B119" s="225"/>
      <c r="C119" s="224"/>
      <c r="D119" s="224"/>
      <c r="E119" s="229"/>
      <c r="F119" s="224"/>
      <c r="G119" s="241"/>
      <c r="H119" s="224"/>
      <c r="I119" s="241"/>
      <c r="J119" s="241"/>
      <c r="K119" s="241"/>
      <c r="L119" s="241"/>
      <c r="M119" s="241"/>
      <c r="N119" s="241"/>
      <c r="O119" s="241"/>
      <c r="P119" s="241"/>
      <c r="Q119" s="241"/>
      <c r="R119" s="241"/>
      <c r="S119" s="241"/>
      <c r="T119" s="241"/>
      <c r="U119" s="241"/>
      <c r="V119" s="241"/>
      <c r="W119" s="241"/>
      <c r="X119" s="241"/>
      <c r="Y119" s="241"/>
      <c r="Z119" s="241"/>
      <c r="AA119" s="241"/>
      <c r="AB119" s="183"/>
    </row>
    <row r="120" spans="1:28">
      <c r="A120" s="208" t="s">
        <v>256</v>
      </c>
      <c r="B120" s="228" t="s">
        <v>257</v>
      </c>
      <c r="C120" s="209">
        <f>SUM(C121:C122)</f>
        <v>3230071.73</v>
      </c>
      <c r="D120" s="209">
        <f t="shared" ref="D120:U120" si="249">SUM(D121:D122)</f>
        <v>-2014491.57</v>
      </c>
      <c r="E120" s="209">
        <f t="shared" si="249"/>
        <v>1215580.1599999999</v>
      </c>
      <c r="F120" s="209">
        <f t="shared" ref="F120:G120" si="250">SUM(F121:F122)</f>
        <v>0</v>
      </c>
      <c r="G120" s="209">
        <f t="shared" si="250"/>
        <v>1215580.1599999999</v>
      </c>
      <c r="H120" s="209">
        <f t="shared" ref="H120:I120" si="251">SUM(H121:H122)</f>
        <v>0</v>
      </c>
      <c r="I120" s="209">
        <f t="shared" si="251"/>
        <v>1215580.1599999999</v>
      </c>
      <c r="J120" s="209">
        <f t="shared" si="249"/>
        <v>0</v>
      </c>
      <c r="K120" s="209">
        <f t="shared" si="249"/>
        <v>0</v>
      </c>
      <c r="L120" s="209">
        <f t="shared" si="249"/>
        <v>0</v>
      </c>
      <c r="M120" s="209">
        <f t="shared" ref="M120:N120" si="252">SUM(M121:M122)</f>
        <v>0</v>
      </c>
      <c r="N120" s="209">
        <f t="shared" si="252"/>
        <v>0</v>
      </c>
      <c r="O120" s="209">
        <f t="shared" ref="O120:P120" si="253">SUM(O121:O122)</f>
        <v>0</v>
      </c>
      <c r="P120" s="209">
        <f t="shared" si="253"/>
        <v>0</v>
      </c>
      <c r="Q120" s="209">
        <f t="shared" ref="Q120:R120" si="254">SUM(Q121:Q122)</f>
        <v>0</v>
      </c>
      <c r="R120" s="209">
        <f t="shared" si="254"/>
        <v>2225475</v>
      </c>
      <c r="S120" s="209">
        <f t="shared" si="249"/>
        <v>0</v>
      </c>
      <c r="T120" s="209">
        <f t="shared" si="249"/>
        <v>0</v>
      </c>
      <c r="U120" s="209">
        <f t="shared" si="249"/>
        <v>0</v>
      </c>
      <c r="V120" s="209">
        <f t="shared" ref="V120:W120" si="255">SUM(V121:V122)</f>
        <v>0</v>
      </c>
      <c r="W120" s="209">
        <f t="shared" si="255"/>
        <v>0</v>
      </c>
      <c r="X120" s="209">
        <f t="shared" ref="X120:Y120" si="256">SUM(X121:X122)</f>
        <v>0</v>
      </c>
      <c r="Y120" s="209">
        <f t="shared" si="256"/>
        <v>0</v>
      </c>
      <c r="Z120" s="209">
        <f t="shared" ref="Z120:AA120" si="257">SUM(Z121:Z122)</f>
        <v>2225475</v>
      </c>
      <c r="AA120" s="209">
        <f t="shared" si="257"/>
        <v>2225475</v>
      </c>
      <c r="AB120" s="183"/>
    </row>
    <row r="121" spans="1:28" ht="25.5">
      <c r="A121" s="207" t="s">
        <v>258</v>
      </c>
      <c r="B121" s="218" t="s">
        <v>366</v>
      </c>
      <c r="C121" s="209">
        <v>3230071.73</v>
      </c>
      <c r="D121" s="209">
        <f>1215580.16-3230071.73</f>
        <v>-2014491.57</v>
      </c>
      <c r="E121" s="209">
        <f t="shared" si="220"/>
        <v>1215580.1599999999</v>
      </c>
      <c r="F121" s="209"/>
      <c r="G121" s="209">
        <f t="shared" ref="G121" si="258">SUM(E121:F121)</f>
        <v>1215580.1599999999</v>
      </c>
      <c r="H121" s="209"/>
      <c r="I121" s="209">
        <f t="shared" ref="I121" si="259">SUM(G121:H121)</f>
        <v>1215580.1599999999</v>
      </c>
      <c r="J121" s="209"/>
      <c r="K121" s="209"/>
      <c r="L121" s="209">
        <f t="shared" si="221"/>
        <v>0</v>
      </c>
      <c r="M121" s="209"/>
      <c r="N121" s="209">
        <f t="shared" ref="N121" si="260">SUM(L121:M121)</f>
        <v>0</v>
      </c>
      <c r="O121" s="209"/>
      <c r="P121" s="209">
        <f t="shared" ref="P121" si="261">SUM(N121:O121)</f>
        <v>0</v>
      </c>
      <c r="Q121" s="209"/>
      <c r="R121" s="209">
        <v>2225475</v>
      </c>
      <c r="S121" s="209"/>
      <c r="T121" s="209"/>
      <c r="U121" s="209"/>
      <c r="V121" s="209"/>
      <c r="W121" s="209"/>
      <c r="X121" s="209"/>
      <c r="Y121" s="209"/>
      <c r="Z121" s="209">
        <v>2225475</v>
      </c>
      <c r="AA121" s="209">
        <v>2225475</v>
      </c>
      <c r="AB121" s="183"/>
    </row>
    <row r="122" spans="1:28">
      <c r="A122" s="207"/>
      <c r="B122" s="218"/>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183"/>
    </row>
    <row r="123" spans="1:28" ht="13.5" customHeight="1">
      <c r="A123" s="204" t="s">
        <v>405</v>
      </c>
      <c r="B123" s="218" t="s">
        <v>406</v>
      </c>
      <c r="C123" s="209"/>
      <c r="D123" s="209"/>
      <c r="E123" s="209">
        <f t="shared" si="220"/>
        <v>0</v>
      </c>
      <c r="F123" s="209"/>
      <c r="G123" s="209">
        <f t="shared" ref="G123:G124" si="262">SUM(E123:F123)</f>
        <v>0</v>
      </c>
      <c r="H123" s="209"/>
      <c r="I123" s="209">
        <f t="shared" ref="I123:I124" si="263">SUM(G123:H123)</f>
        <v>0</v>
      </c>
      <c r="J123" s="209"/>
      <c r="K123" s="209"/>
      <c r="L123" s="209">
        <f t="shared" si="221"/>
        <v>0</v>
      </c>
      <c r="M123" s="209"/>
      <c r="N123" s="209">
        <f t="shared" ref="N123:N124" si="264">SUM(L123:M123)</f>
        <v>0</v>
      </c>
      <c r="O123" s="209"/>
      <c r="P123" s="209">
        <f t="shared" ref="P123:P124" si="265">SUM(N123:O123)</f>
        <v>0</v>
      </c>
      <c r="Q123" s="209"/>
      <c r="R123" s="209">
        <f t="shared" ref="R123:R124" si="266">SUM(P123:Q123)</f>
        <v>0</v>
      </c>
      <c r="S123" s="209"/>
      <c r="T123" s="209"/>
      <c r="U123" s="209">
        <f t="shared" si="225"/>
        <v>0</v>
      </c>
      <c r="V123" s="209"/>
      <c r="W123" s="209">
        <f t="shared" ref="W123:W124" si="267">SUM(U123:V123)</f>
        <v>0</v>
      </c>
      <c r="X123" s="209"/>
      <c r="Y123" s="209">
        <f t="shared" ref="Y123:Y124" si="268">SUM(W123:X123)</f>
        <v>0</v>
      </c>
      <c r="Z123" s="209"/>
      <c r="AA123" s="209">
        <f t="shared" ref="AA123:AA124" si="269">SUM(Y123:Z123)</f>
        <v>0</v>
      </c>
      <c r="AB123" s="183"/>
    </row>
    <row r="124" spans="1:28" ht="13.5" customHeight="1">
      <c r="A124" s="204" t="s">
        <v>407</v>
      </c>
      <c r="B124" s="218" t="s">
        <v>408</v>
      </c>
      <c r="C124" s="209"/>
      <c r="D124" s="209"/>
      <c r="E124" s="209">
        <f t="shared" si="220"/>
        <v>0</v>
      </c>
      <c r="F124" s="209"/>
      <c r="G124" s="209">
        <f t="shared" si="262"/>
        <v>0</v>
      </c>
      <c r="H124" s="209"/>
      <c r="I124" s="209">
        <f t="shared" si="263"/>
        <v>0</v>
      </c>
      <c r="J124" s="209"/>
      <c r="K124" s="209"/>
      <c r="L124" s="209">
        <f t="shared" si="221"/>
        <v>0</v>
      </c>
      <c r="M124" s="209"/>
      <c r="N124" s="209">
        <f t="shared" si="264"/>
        <v>0</v>
      </c>
      <c r="O124" s="209"/>
      <c r="P124" s="209">
        <f t="shared" si="265"/>
        <v>0</v>
      </c>
      <c r="Q124" s="209"/>
      <c r="R124" s="209">
        <f t="shared" si="266"/>
        <v>0</v>
      </c>
      <c r="S124" s="209"/>
      <c r="T124" s="209"/>
      <c r="U124" s="209">
        <f t="shared" si="225"/>
        <v>0</v>
      </c>
      <c r="V124" s="209"/>
      <c r="W124" s="209">
        <f t="shared" si="267"/>
        <v>0</v>
      </c>
      <c r="X124" s="209"/>
      <c r="Y124" s="209">
        <f t="shared" si="268"/>
        <v>0</v>
      </c>
      <c r="Z124" s="209"/>
      <c r="AA124" s="209">
        <f t="shared" si="269"/>
        <v>0</v>
      </c>
      <c r="AB124" s="183"/>
    </row>
    <row r="125" spans="1:28">
      <c r="A125" s="199" t="s">
        <v>66</v>
      </c>
      <c r="B125" s="226"/>
      <c r="C125" s="195">
        <f>C15+C49</f>
        <v>1724166886.8100002</v>
      </c>
      <c r="D125" s="195">
        <f t="shared" ref="D125:E125" si="270">D15+D49</f>
        <v>156787321.35000002</v>
      </c>
      <c r="E125" s="195">
        <f t="shared" si="270"/>
        <v>1880954208.1600001</v>
      </c>
      <c r="F125" s="195">
        <f t="shared" ref="F125:G125" si="271">F15+F49</f>
        <v>-51510541</v>
      </c>
      <c r="G125" s="195">
        <f t="shared" si="271"/>
        <v>1829443667.1600001</v>
      </c>
      <c r="H125" s="195">
        <f t="shared" ref="H125:I125" si="272">H15+H49</f>
        <v>30741671.730000004</v>
      </c>
      <c r="I125" s="195">
        <f t="shared" si="272"/>
        <v>1860185338.8899999</v>
      </c>
      <c r="J125" s="195">
        <f t="shared" ref="J125:U125" si="273">J15+J49</f>
        <v>1780967200.0599999</v>
      </c>
      <c r="K125" s="195">
        <f t="shared" si="273"/>
        <v>24731177.129999999</v>
      </c>
      <c r="L125" s="195">
        <f t="shared" si="273"/>
        <v>1805698377.1899998</v>
      </c>
      <c r="M125" s="195">
        <f t="shared" ref="M125:N125" si="274">M15+M49</f>
        <v>90846826.539999992</v>
      </c>
      <c r="N125" s="195">
        <f t="shared" si="274"/>
        <v>1896545203.7299998</v>
      </c>
      <c r="O125" s="195">
        <f t="shared" ref="O125" si="275">O15+O49</f>
        <v>-451419130.64000005</v>
      </c>
      <c r="P125" s="195">
        <f>P15+P49</f>
        <v>1445126073.0900002</v>
      </c>
      <c r="Q125" s="195">
        <f t="shared" ref="Q125:R125" si="276">Q15+Q49</f>
        <v>2225475</v>
      </c>
      <c r="R125" s="195">
        <f t="shared" si="276"/>
        <v>1447351548.0900002</v>
      </c>
      <c r="S125" s="195">
        <f t="shared" si="273"/>
        <v>1896042417.4900002</v>
      </c>
      <c r="T125" s="195">
        <f t="shared" si="273"/>
        <v>-25114.050000007439</v>
      </c>
      <c r="U125" s="195">
        <f t="shared" si="273"/>
        <v>1896017303.4400001</v>
      </c>
      <c r="V125" s="195">
        <f t="shared" ref="V125:W125" si="277">V15+V49</f>
        <v>-251301297.15000001</v>
      </c>
      <c r="W125" s="195">
        <f t="shared" si="277"/>
        <v>1644716006.2900002</v>
      </c>
      <c r="X125" s="195">
        <f t="shared" ref="X125:Y125" si="278">X15+X49</f>
        <v>-34.380000000000003</v>
      </c>
      <c r="Y125" s="195">
        <f t="shared" si="278"/>
        <v>1644715971.9100003</v>
      </c>
      <c r="Z125" s="195">
        <f t="shared" ref="Z125:AA125" si="279">Z15+Z49</f>
        <v>2225475</v>
      </c>
      <c r="AA125" s="195">
        <f t="shared" si="279"/>
        <v>1646941446.9100003</v>
      </c>
    </row>
    <row r="126" spans="1:28" s="276" customFormat="1">
      <c r="A126" s="272"/>
      <c r="B126" s="273"/>
      <c r="C126" s="274"/>
      <c r="D126" s="275"/>
      <c r="E126" s="274">
        <f>SUM(C125:D125)-E125</f>
        <v>0</v>
      </c>
      <c r="F126" s="275"/>
      <c r="G126" s="275">
        <f>SUM(E125:F125)-G125</f>
        <v>0</v>
      </c>
      <c r="H126" s="275"/>
      <c r="I126" s="275">
        <f>SUM(G125:H125)-I125</f>
        <v>0</v>
      </c>
      <c r="J126" s="275"/>
      <c r="K126" s="275"/>
      <c r="L126" s="275"/>
      <c r="M126" s="275"/>
      <c r="N126" s="275"/>
      <c r="O126" s="275"/>
      <c r="P126" s="275">
        <f>SUM(N125:O125)-P125</f>
        <v>0</v>
      </c>
      <c r="Q126" s="275"/>
      <c r="R126" s="275">
        <f>SUM(P125:Q125)-R125</f>
        <v>0</v>
      </c>
      <c r="S126" s="275">
        <f t="shared" ref="S126:AA126" si="280">SUM(Q125:R125)-S125</f>
        <v>-446465394.4000001</v>
      </c>
      <c r="T126" s="275">
        <f t="shared" si="280"/>
        <v>3343419079.6300006</v>
      </c>
      <c r="U126" s="275">
        <f t="shared" si="280"/>
        <v>0</v>
      </c>
      <c r="V126" s="275">
        <f t="shared" si="280"/>
        <v>2147293486.5400002</v>
      </c>
      <c r="W126" s="275">
        <f t="shared" si="280"/>
        <v>0</v>
      </c>
      <c r="X126" s="275">
        <f t="shared" si="280"/>
        <v>1393414743.5200002</v>
      </c>
      <c r="Y126" s="275">
        <f t="shared" si="280"/>
        <v>0</v>
      </c>
      <c r="Z126" s="275">
        <f t="shared" si="280"/>
        <v>1642490462.5300002</v>
      </c>
      <c r="AA126" s="275">
        <f t="shared" si="280"/>
        <v>0</v>
      </c>
      <c r="AB126" s="272"/>
    </row>
    <row r="127" spans="1:28" s="297" customFormat="1" ht="11.25">
      <c r="B127" s="298"/>
      <c r="D127" s="299"/>
      <c r="E127" s="300"/>
      <c r="F127" s="299"/>
      <c r="G127" s="301">
        <f>E125+F125</f>
        <v>1829443667.1600001</v>
      </c>
      <c r="H127" s="299"/>
      <c r="I127" s="301">
        <f>G125+H125</f>
        <v>1860185338.8900001</v>
      </c>
      <c r="J127" s="299"/>
      <c r="K127" s="299"/>
      <c r="L127" s="301">
        <f>J125+K125</f>
        <v>1805698377.1900001</v>
      </c>
      <c r="M127" s="299"/>
      <c r="N127" s="301">
        <f>L125+M125</f>
        <v>1896545203.7299998</v>
      </c>
      <c r="O127" s="299"/>
      <c r="P127" s="301">
        <f>N125+O125</f>
        <v>1445126073.0899997</v>
      </c>
      <c r="Q127" s="299"/>
      <c r="R127" s="301">
        <f>P125+Q125</f>
        <v>1447351548.0900002</v>
      </c>
      <c r="S127" s="299"/>
      <c r="T127" s="299"/>
      <c r="U127" s="301">
        <f>S125+T125</f>
        <v>1896017303.4400003</v>
      </c>
      <c r="V127" s="299"/>
      <c r="W127" s="301">
        <f>U125+V125</f>
        <v>1644716006.29</v>
      </c>
      <c r="X127" s="299"/>
      <c r="Y127" s="301">
        <f>W125+X125</f>
        <v>1644715971.9100001</v>
      </c>
      <c r="Z127" s="299"/>
      <c r="AA127" s="301">
        <f>Y125+Z125</f>
        <v>1646941446.9100003</v>
      </c>
    </row>
    <row r="128" spans="1:28" s="186" customFormat="1">
      <c r="A128" s="192"/>
      <c r="B128" s="184"/>
      <c r="C128" s="185"/>
      <c r="D128" s="236"/>
      <c r="E128" s="185"/>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185"/>
    </row>
    <row r="130" spans="1:28" s="186" customFormat="1">
      <c r="A130" s="183"/>
      <c r="B130" s="184"/>
      <c r="C130" s="191"/>
      <c r="D130" s="239"/>
      <c r="E130" s="191"/>
      <c r="F130" s="239"/>
      <c r="G130" s="239"/>
      <c r="H130" s="239"/>
      <c r="I130" s="239"/>
      <c r="J130" s="239"/>
      <c r="K130" s="239"/>
      <c r="L130" s="239"/>
      <c r="M130" s="239"/>
      <c r="N130" s="239"/>
      <c r="O130" s="239"/>
      <c r="P130" s="239"/>
      <c r="Q130" s="239"/>
      <c r="R130" s="239"/>
      <c r="S130" s="239"/>
      <c r="T130" s="239"/>
      <c r="U130" s="239"/>
      <c r="V130" s="239"/>
      <c r="W130" s="239"/>
      <c r="X130" s="239"/>
      <c r="Y130" s="239"/>
      <c r="Z130" s="239"/>
      <c r="AA130" s="239"/>
      <c r="AB130" s="185"/>
    </row>
  </sheetData>
  <mergeCells count="15">
    <mergeCell ref="C12:AA12"/>
    <mergeCell ref="J13:R13"/>
    <mergeCell ref="E1:AA1"/>
    <mergeCell ref="E2:AA2"/>
    <mergeCell ref="E3:AA3"/>
    <mergeCell ref="E4:AA4"/>
    <mergeCell ref="E5:AA5"/>
    <mergeCell ref="E6:AA6"/>
    <mergeCell ref="E7:AA7"/>
    <mergeCell ref="E8:AA8"/>
    <mergeCell ref="C13:I13"/>
    <mergeCell ref="A10:U10"/>
    <mergeCell ref="A12:A13"/>
    <mergeCell ref="B12:B13"/>
    <mergeCell ref="S13:AA13"/>
  </mergeCells>
  <pageMargins left="0.8" right="0.27559055118110237" top="0.19685039370078741" bottom="0.31496062992125984" header="0.15748031496062992" footer="0.15748031496062992"/>
  <pageSetup paperSize="9" scale="80" firstPageNumber="44" fitToHeight="5"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D122"/>
  <sheetViews>
    <sheetView zoomScaleSheetLayoutView="100" workbookViewId="0">
      <pane xSplit="1" ySplit="8" topLeftCell="B82" activePane="bottomRight" state="frozen"/>
      <selection activeCell="A5" sqref="A5:E7"/>
      <selection pane="topRight" activeCell="A5" sqref="A5:E7"/>
      <selection pane="bottomLeft" activeCell="A5" sqref="A5:E7"/>
      <selection pane="bottomRight" activeCell="R116" sqref="R116"/>
    </sheetView>
  </sheetViews>
  <sheetFormatPr defaultColWidth="9.140625" defaultRowHeight="12.75" outlineLevelCol="1"/>
  <cols>
    <col min="1" max="1" width="41.140625" style="183" customWidth="1"/>
    <col min="2" max="2" width="19.7109375" style="184" customWidth="1"/>
    <col min="3" max="3" width="14" style="185" hidden="1" customWidth="1"/>
    <col min="4" max="4" width="14.85546875" style="236" hidden="1" customWidth="1"/>
    <col min="5" max="5" width="15.42578125" style="185" hidden="1" customWidth="1"/>
    <col min="6" max="6" width="14.85546875" style="236" hidden="1" customWidth="1"/>
    <col min="7" max="9" width="13.28515625" style="236" customWidth="1"/>
    <col min="10" max="10" width="14" style="185" hidden="1" customWidth="1" outlineLevel="1"/>
    <col min="11" max="11" width="15.140625" style="236" hidden="1" customWidth="1" outlineLevel="1"/>
    <col min="12" max="12" width="16.28515625" style="185" hidden="1" customWidth="1" collapsed="1"/>
    <col min="13" max="13" width="15.140625" style="236" hidden="1" customWidth="1" outlineLevel="1"/>
    <col min="14" max="14" width="16.28515625" style="236" hidden="1" customWidth="1" collapsed="1"/>
    <col min="15" max="15" width="15.140625" style="236" hidden="1" customWidth="1" outlineLevel="1"/>
    <col min="16" max="16" width="13.28515625" style="236" customWidth="1" collapsed="1"/>
    <col min="17" max="17" width="13.28515625" style="236" customWidth="1" outlineLevel="1"/>
    <col min="18" max="18" width="13.28515625" style="236" customWidth="1"/>
    <col min="19" max="19" width="14" style="185" hidden="1" customWidth="1" outlineLevel="1"/>
    <col min="20" max="20" width="14" style="236" hidden="1" customWidth="1" outlineLevel="1"/>
    <col min="21" max="21" width="15.5703125" style="185" hidden="1" customWidth="1" collapsed="1"/>
    <col min="22" max="22" width="14" style="236" hidden="1" customWidth="1" outlineLevel="1"/>
    <col min="23" max="23" width="15.5703125" style="236" hidden="1" customWidth="1" collapsed="1"/>
    <col min="24" max="24" width="14" style="236" hidden="1" customWidth="1" outlineLevel="1"/>
    <col min="25" max="25" width="13.28515625" style="236" customWidth="1" collapsed="1"/>
    <col min="26" max="26" width="13.28515625" style="236" customWidth="1" outlineLevel="1"/>
    <col min="27" max="27" width="13.28515625" style="236" customWidth="1"/>
    <col min="28" max="31" width="18.7109375" style="183" customWidth="1"/>
    <col min="32" max="16384" width="9.140625" style="183"/>
  </cols>
  <sheetData>
    <row r="1" spans="1:28" ht="21" customHeight="1">
      <c r="A1" s="319" t="s">
        <v>404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row>
    <row r="2" spans="1:28" ht="13.5" customHeight="1">
      <c r="A2" s="187"/>
      <c r="C2" s="188"/>
      <c r="D2" s="237"/>
      <c r="E2" s="188">
        <f>SUM(C6:D6)-E6</f>
        <v>0</v>
      </c>
      <c r="F2" s="237"/>
      <c r="G2" s="237">
        <f>SUM(E6:F6)-G6</f>
        <v>0</v>
      </c>
      <c r="H2" s="237"/>
      <c r="I2" s="237">
        <f>SUM(G6:H6)-I6</f>
        <v>0</v>
      </c>
      <c r="J2" s="189"/>
      <c r="K2" s="240"/>
      <c r="L2" s="188">
        <f>SUM(J6:K6)-L6</f>
        <v>0</v>
      </c>
      <c r="M2" s="240"/>
      <c r="N2" s="237">
        <f>SUM(L6:M6)-N6</f>
        <v>0</v>
      </c>
      <c r="O2" s="240"/>
      <c r="P2" s="237">
        <f>SUM(N6:O6)-P6</f>
        <v>0</v>
      </c>
      <c r="Q2" s="240"/>
      <c r="R2" s="237">
        <f>SUM(P6:Q6)-R6</f>
        <v>0</v>
      </c>
      <c r="S2" s="189"/>
      <c r="T2" s="240"/>
      <c r="U2" s="188">
        <f>SUM(S6:T6)-U6</f>
        <v>0</v>
      </c>
      <c r="V2" s="240"/>
      <c r="W2" s="237">
        <f>SUM(U6:V6)-W6</f>
        <v>0</v>
      </c>
      <c r="X2" s="240"/>
      <c r="Y2" s="237">
        <f>SUM(W6:X6)-Y6</f>
        <v>0</v>
      </c>
      <c r="Z2" s="237"/>
      <c r="AA2" s="237">
        <f>SUM(Y6:Z6)-AA6</f>
        <v>0</v>
      </c>
    </row>
    <row r="3" spans="1:28">
      <c r="A3" s="320" t="s">
        <v>50</v>
      </c>
      <c r="B3" s="320" t="s">
        <v>51</v>
      </c>
      <c r="C3" s="314" t="s">
        <v>343</v>
      </c>
      <c r="D3" s="314"/>
      <c r="E3" s="314"/>
      <c r="F3" s="314"/>
      <c r="G3" s="314"/>
      <c r="H3" s="314"/>
      <c r="I3" s="314"/>
      <c r="J3" s="314"/>
      <c r="K3" s="314"/>
      <c r="L3" s="314"/>
      <c r="M3" s="314"/>
      <c r="N3" s="314"/>
      <c r="O3" s="314"/>
      <c r="P3" s="314"/>
      <c r="Q3" s="314"/>
      <c r="R3" s="314"/>
      <c r="S3" s="314"/>
      <c r="T3" s="314"/>
      <c r="U3" s="314"/>
      <c r="V3" s="314"/>
      <c r="W3" s="314"/>
      <c r="X3" s="314"/>
      <c r="Y3" s="314"/>
      <c r="Z3" s="314"/>
      <c r="AA3" s="314"/>
    </row>
    <row r="4" spans="1:28">
      <c r="A4" s="320"/>
      <c r="B4" s="320"/>
      <c r="C4" s="321" t="s">
        <v>191</v>
      </c>
      <c r="D4" s="322"/>
      <c r="E4" s="322"/>
      <c r="F4" s="323"/>
      <c r="G4" s="323"/>
      <c r="H4" s="323"/>
      <c r="I4" s="324"/>
      <c r="J4" s="321" t="s">
        <v>341</v>
      </c>
      <c r="K4" s="322"/>
      <c r="L4" s="322"/>
      <c r="M4" s="323"/>
      <c r="N4" s="323"/>
      <c r="O4" s="323"/>
      <c r="P4" s="323"/>
      <c r="Q4" s="323"/>
      <c r="R4" s="324"/>
      <c r="S4" s="325" t="s">
        <v>342</v>
      </c>
      <c r="T4" s="325"/>
      <c r="U4" s="325"/>
      <c r="V4" s="325"/>
      <c r="W4" s="325"/>
      <c r="X4" s="325"/>
      <c r="Y4" s="325"/>
      <c r="Z4" s="325"/>
      <c r="AA4" s="325"/>
    </row>
    <row r="5" spans="1:28">
      <c r="A5" s="196">
        <v>1</v>
      </c>
      <c r="B5" s="197">
        <v>2</v>
      </c>
      <c r="C5" s="198">
        <v>3</v>
      </c>
      <c r="D5" s="238"/>
      <c r="E5" s="198"/>
      <c r="F5" s="238"/>
      <c r="G5" s="238"/>
      <c r="H5" s="253" t="s">
        <v>446</v>
      </c>
      <c r="I5" s="238"/>
      <c r="J5" s="198">
        <v>4</v>
      </c>
      <c r="K5" s="238"/>
      <c r="L5" s="198"/>
      <c r="M5" s="238"/>
      <c r="N5" s="238"/>
      <c r="O5" s="238"/>
      <c r="P5" s="238"/>
      <c r="Q5" s="253" t="s">
        <v>446</v>
      </c>
      <c r="R5" s="238"/>
      <c r="S5" s="198">
        <v>5</v>
      </c>
      <c r="T5" s="238"/>
      <c r="U5" s="198"/>
      <c r="V5" s="238"/>
      <c r="W5" s="238"/>
      <c r="X5" s="238"/>
      <c r="Y5" s="238"/>
      <c r="Z5" s="253" t="s">
        <v>446</v>
      </c>
      <c r="AA5" s="238"/>
    </row>
    <row r="6" spans="1:28" s="186" customFormat="1">
      <c r="A6" s="199" t="s">
        <v>59</v>
      </c>
      <c r="B6" s="227" t="s">
        <v>22</v>
      </c>
      <c r="C6" s="200">
        <f t="shared" ref="C6:U6" si="0">C8+C11+C14+C19+C23+C27+C29+C32+C36+C38</f>
        <v>271264292</v>
      </c>
      <c r="D6" s="200">
        <f t="shared" si="0"/>
        <v>0</v>
      </c>
      <c r="E6" s="200">
        <f t="shared" si="0"/>
        <v>271264292</v>
      </c>
      <c r="F6" s="200">
        <f t="shared" ref="F6:G6" si="1">F8+F11+F14+F19+F23+F27+F29+F32+F36+F38</f>
        <v>0</v>
      </c>
      <c r="G6" s="200">
        <f t="shared" si="1"/>
        <v>271264292</v>
      </c>
      <c r="H6" s="200">
        <f t="shared" ref="H6:P6" si="2">H8+H11+H14+H19+H23+H27+H29+H32+H36+H38</f>
        <v>0</v>
      </c>
      <c r="I6" s="200">
        <f t="shared" si="2"/>
        <v>271264292</v>
      </c>
      <c r="J6" s="200">
        <f t="shared" si="2"/>
        <v>278202036</v>
      </c>
      <c r="K6" s="200">
        <f t="shared" si="2"/>
        <v>0</v>
      </c>
      <c r="L6" s="200">
        <f t="shared" si="2"/>
        <v>278202036</v>
      </c>
      <c r="M6" s="200">
        <f t="shared" si="2"/>
        <v>0</v>
      </c>
      <c r="N6" s="200">
        <f t="shared" si="2"/>
        <v>278202036</v>
      </c>
      <c r="O6" s="200">
        <f t="shared" si="2"/>
        <v>0</v>
      </c>
      <c r="P6" s="200">
        <f t="shared" si="2"/>
        <v>278202036</v>
      </c>
      <c r="Q6" s="200">
        <f t="shared" ref="Q6:R6" si="3">Q8+Q11+Q14+Q19+Q23+Q27+Q29+Q32+Q36+Q38</f>
        <v>0</v>
      </c>
      <c r="R6" s="200">
        <f t="shared" si="3"/>
        <v>278202036</v>
      </c>
      <c r="S6" s="200">
        <f t="shared" si="0"/>
        <v>293015033</v>
      </c>
      <c r="T6" s="200">
        <f t="shared" si="0"/>
        <v>0</v>
      </c>
      <c r="U6" s="200">
        <f t="shared" si="0"/>
        <v>293015033</v>
      </c>
      <c r="V6" s="200">
        <f t="shared" ref="V6:W6" si="4">V8+V11+V14+V19+V23+V27+V29+V32+V36+V38</f>
        <v>0</v>
      </c>
      <c r="W6" s="200">
        <f t="shared" si="4"/>
        <v>293015033</v>
      </c>
      <c r="X6" s="200">
        <f t="shared" ref="X6:Y6" si="5">X8+X11+X14+X19+X23+X27+X29+X32+X36+X38</f>
        <v>0</v>
      </c>
      <c r="Y6" s="200">
        <f t="shared" si="5"/>
        <v>293015033</v>
      </c>
      <c r="Z6" s="200">
        <f t="shared" ref="Z6:AA6" si="6">Z8+Z11+Z14+Z19+Z23+Z27+Z29+Z32+Z36+Z38</f>
        <v>0</v>
      </c>
      <c r="AA6" s="200">
        <f t="shared" si="6"/>
        <v>293015033</v>
      </c>
      <c r="AB6" s="183"/>
    </row>
    <row r="7" spans="1:28" s="186" customFormat="1">
      <c r="A7" s="199"/>
      <c r="B7" s="201"/>
      <c r="C7" s="202"/>
      <c r="D7" s="202"/>
      <c r="E7" s="202"/>
      <c r="F7" s="202"/>
      <c r="G7" s="202"/>
      <c r="H7" s="202"/>
      <c r="I7" s="202"/>
      <c r="J7" s="203"/>
      <c r="K7" s="202"/>
      <c r="L7" s="202"/>
      <c r="M7" s="202"/>
      <c r="N7" s="202"/>
      <c r="O7" s="202"/>
      <c r="P7" s="202"/>
      <c r="Q7" s="202"/>
      <c r="R7" s="202"/>
      <c r="S7" s="203"/>
      <c r="T7" s="202"/>
      <c r="U7" s="202"/>
      <c r="V7" s="202"/>
      <c r="W7" s="202"/>
      <c r="X7" s="202"/>
      <c r="Y7" s="202"/>
      <c r="Z7" s="202"/>
      <c r="AA7" s="202"/>
      <c r="AB7" s="183"/>
    </row>
    <row r="8" spans="1:28" s="186" customFormat="1">
      <c r="A8" s="204" t="s">
        <v>18</v>
      </c>
      <c r="B8" s="205" t="s">
        <v>23</v>
      </c>
      <c r="C8" s="206">
        <f>C9</f>
        <v>202282283</v>
      </c>
      <c r="D8" s="206">
        <f t="shared" ref="D8:AA8" si="7">D9</f>
        <v>0</v>
      </c>
      <c r="E8" s="206">
        <f t="shared" si="7"/>
        <v>202282283</v>
      </c>
      <c r="F8" s="206">
        <f t="shared" si="7"/>
        <v>0</v>
      </c>
      <c r="G8" s="206">
        <f t="shared" si="7"/>
        <v>202282283</v>
      </c>
      <c r="H8" s="206">
        <f t="shared" si="7"/>
        <v>0</v>
      </c>
      <c r="I8" s="206">
        <f t="shared" si="7"/>
        <v>202282283</v>
      </c>
      <c r="J8" s="206">
        <f t="shared" si="7"/>
        <v>208115500</v>
      </c>
      <c r="K8" s="206">
        <f t="shared" si="7"/>
        <v>0</v>
      </c>
      <c r="L8" s="206">
        <f t="shared" si="7"/>
        <v>208115500</v>
      </c>
      <c r="M8" s="206">
        <f t="shared" si="7"/>
        <v>0</v>
      </c>
      <c r="N8" s="206">
        <f t="shared" si="7"/>
        <v>208115500</v>
      </c>
      <c r="O8" s="206">
        <f t="shared" si="7"/>
        <v>0</v>
      </c>
      <c r="P8" s="206">
        <f t="shared" si="7"/>
        <v>208115500</v>
      </c>
      <c r="Q8" s="206">
        <f t="shared" si="7"/>
        <v>0</v>
      </c>
      <c r="R8" s="206">
        <f t="shared" si="7"/>
        <v>208115500</v>
      </c>
      <c r="S8" s="206">
        <f t="shared" si="7"/>
        <v>220977000</v>
      </c>
      <c r="T8" s="206">
        <f t="shared" si="7"/>
        <v>0</v>
      </c>
      <c r="U8" s="206">
        <f t="shared" si="7"/>
        <v>220977000</v>
      </c>
      <c r="V8" s="206">
        <f t="shared" si="7"/>
        <v>0</v>
      </c>
      <c r="W8" s="206">
        <f t="shared" si="7"/>
        <v>220977000</v>
      </c>
      <c r="X8" s="206">
        <f t="shared" si="7"/>
        <v>0</v>
      </c>
      <c r="Y8" s="206">
        <f t="shared" si="7"/>
        <v>220977000</v>
      </c>
      <c r="Z8" s="206">
        <f t="shared" si="7"/>
        <v>0</v>
      </c>
      <c r="AA8" s="206">
        <f t="shared" si="7"/>
        <v>220977000</v>
      </c>
      <c r="AB8" s="183"/>
    </row>
    <row r="9" spans="1:28" s="186" customFormat="1">
      <c r="A9" s="207" t="s">
        <v>1</v>
      </c>
      <c r="B9" s="205" t="s">
        <v>25</v>
      </c>
      <c r="C9" s="206">
        <v>202282283</v>
      </c>
      <c r="D9" s="206"/>
      <c r="E9" s="206">
        <f t="shared" ref="E9:E89" si="8">SUM(C9:D9)</f>
        <v>202282283</v>
      </c>
      <c r="F9" s="206"/>
      <c r="G9" s="206">
        <f t="shared" ref="G9" si="9">SUM(E9:F9)</f>
        <v>202282283</v>
      </c>
      <c r="H9" s="206"/>
      <c r="I9" s="206">
        <f t="shared" ref="I9" si="10">SUM(G9:H9)</f>
        <v>202282283</v>
      </c>
      <c r="J9" s="206">
        <v>208115500</v>
      </c>
      <c r="K9" s="206"/>
      <c r="L9" s="206">
        <f t="shared" ref="L9:L88" si="11">SUM(J9:K9)</f>
        <v>208115500</v>
      </c>
      <c r="M9" s="206"/>
      <c r="N9" s="206">
        <f t="shared" ref="N9" si="12">SUM(L9:M9)</f>
        <v>208115500</v>
      </c>
      <c r="O9" s="206"/>
      <c r="P9" s="206">
        <f t="shared" ref="P9:R9" si="13">SUM(N9:O9)</f>
        <v>208115500</v>
      </c>
      <c r="Q9" s="206"/>
      <c r="R9" s="206">
        <f t="shared" si="13"/>
        <v>208115500</v>
      </c>
      <c r="S9" s="206">
        <v>220977000</v>
      </c>
      <c r="T9" s="206"/>
      <c r="U9" s="206">
        <f t="shared" ref="U9:U88" si="14">SUM(S9:T9)</f>
        <v>220977000</v>
      </c>
      <c r="V9" s="206"/>
      <c r="W9" s="206">
        <f t="shared" ref="W9" si="15">SUM(U9:V9)</f>
        <v>220977000</v>
      </c>
      <c r="X9" s="206"/>
      <c r="Y9" s="206">
        <f t="shared" ref="Y9" si="16">SUM(W9:X9)</f>
        <v>220977000</v>
      </c>
      <c r="Z9" s="206"/>
      <c r="AA9" s="206">
        <f t="shared" ref="AA9" si="17">SUM(Y9:Z9)</f>
        <v>220977000</v>
      </c>
      <c r="AB9" s="183"/>
    </row>
    <row r="10" spans="1:28" s="186" customFormat="1">
      <c r="A10" s="207"/>
      <c r="B10" s="205"/>
      <c r="C10" s="202"/>
      <c r="D10" s="202"/>
      <c r="E10" s="202"/>
      <c r="F10" s="202"/>
      <c r="G10" s="202"/>
      <c r="H10" s="202"/>
      <c r="I10" s="202"/>
      <c r="J10" s="203"/>
      <c r="K10" s="202"/>
      <c r="L10" s="202"/>
      <c r="M10" s="202"/>
      <c r="N10" s="202"/>
      <c r="O10" s="202"/>
      <c r="P10" s="202"/>
      <c r="Q10" s="202"/>
      <c r="R10" s="202"/>
      <c r="S10" s="203"/>
      <c r="T10" s="202"/>
      <c r="U10" s="202"/>
      <c r="V10" s="202"/>
      <c r="W10" s="202"/>
      <c r="X10" s="202"/>
      <c r="Y10" s="202"/>
      <c r="Z10" s="202"/>
      <c r="AA10" s="202"/>
      <c r="AB10" s="183"/>
    </row>
    <row r="11" spans="1:28" s="186" customFormat="1" ht="38.25">
      <c r="A11" s="208" t="s">
        <v>9</v>
      </c>
      <c r="B11" s="205" t="s">
        <v>26</v>
      </c>
      <c r="C11" s="209">
        <f>C12</f>
        <v>27437934</v>
      </c>
      <c r="D11" s="209">
        <f t="shared" ref="D11:Z11" si="18">D12</f>
        <v>0</v>
      </c>
      <c r="E11" s="209">
        <f t="shared" si="18"/>
        <v>27437934</v>
      </c>
      <c r="F11" s="209">
        <f t="shared" si="18"/>
        <v>0</v>
      </c>
      <c r="G11" s="209">
        <f t="shared" si="18"/>
        <v>27437934</v>
      </c>
      <c r="H11" s="209">
        <f t="shared" si="18"/>
        <v>0</v>
      </c>
      <c r="I11" s="209">
        <f t="shared" si="18"/>
        <v>27437934</v>
      </c>
      <c r="J11" s="209">
        <f t="shared" si="18"/>
        <v>28784301</v>
      </c>
      <c r="K11" s="209">
        <f t="shared" si="18"/>
        <v>0</v>
      </c>
      <c r="L11" s="209">
        <f t="shared" si="18"/>
        <v>28784301</v>
      </c>
      <c r="M11" s="209">
        <f t="shared" si="18"/>
        <v>0</v>
      </c>
      <c r="N11" s="209">
        <f t="shared" si="18"/>
        <v>28784301</v>
      </c>
      <c r="O11" s="209">
        <f t="shared" si="18"/>
        <v>0</v>
      </c>
      <c r="P11" s="209">
        <f t="shared" si="18"/>
        <v>28784301</v>
      </c>
      <c r="Q11" s="209">
        <f t="shared" si="18"/>
        <v>0</v>
      </c>
      <c r="R11" s="209">
        <f t="shared" si="18"/>
        <v>28784301</v>
      </c>
      <c r="S11" s="209">
        <f t="shared" si="18"/>
        <v>30067248</v>
      </c>
      <c r="T11" s="209">
        <f t="shared" si="18"/>
        <v>0</v>
      </c>
      <c r="U11" s="209">
        <f>U12</f>
        <v>30067248</v>
      </c>
      <c r="V11" s="209">
        <f t="shared" si="18"/>
        <v>0</v>
      </c>
      <c r="W11" s="209">
        <f>W12</f>
        <v>30067248</v>
      </c>
      <c r="X11" s="209">
        <f t="shared" si="18"/>
        <v>0</v>
      </c>
      <c r="Y11" s="209">
        <f>Y12</f>
        <v>30067248</v>
      </c>
      <c r="Z11" s="209">
        <f t="shared" si="18"/>
        <v>0</v>
      </c>
      <c r="AA11" s="209">
        <f>AA12</f>
        <v>30067248</v>
      </c>
      <c r="AB11" s="183"/>
    </row>
    <row r="12" spans="1:28" s="186" customFormat="1" ht="27.75" customHeight="1">
      <c r="A12" s="207" t="s">
        <v>10</v>
      </c>
      <c r="B12" s="205" t="s">
        <v>27</v>
      </c>
      <c r="C12" s="210">
        <v>27437934</v>
      </c>
      <c r="D12" s="206"/>
      <c r="E12" s="210">
        <f t="shared" si="8"/>
        <v>27437934</v>
      </c>
      <c r="F12" s="206"/>
      <c r="G12" s="206">
        <f t="shared" ref="G12" si="19">SUM(E12:F12)</f>
        <v>27437934</v>
      </c>
      <c r="H12" s="206"/>
      <c r="I12" s="206">
        <f t="shared" ref="I12" si="20">SUM(G12:H12)</f>
        <v>27437934</v>
      </c>
      <c r="J12" s="210">
        <v>28784301</v>
      </c>
      <c r="K12" s="206"/>
      <c r="L12" s="210">
        <f t="shared" si="11"/>
        <v>28784301</v>
      </c>
      <c r="M12" s="206"/>
      <c r="N12" s="206">
        <f t="shared" ref="N12" si="21">SUM(L12:M12)</f>
        <v>28784301</v>
      </c>
      <c r="O12" s="206"/>
      <c r="P12" s="206">
        <f t="shared" ref="P12:R12" si="22">SUM(N12:O12)</f>
        <v>28784301</v>
      </c>
      <c r="Q12" s="206"/>
      <c r="R12" s="206">
        <f t="shared" si="22"/>
        <v>28784301</v>
      </c>
      <c r="S12" s="210">
        <v>30067248</v>
      </c>
      <c r="T12" s="206"/>
      <c r="U12" s="210">
        <f t="shared" si="14"/>
        <v>30067248</v>
      </c>
      <c r="V12" s="206"/>
      <c r="W12" s="206">
        <f t="shared" ref="W12" si="23">SUM(U12:V12)</f>
        <v>30067248</v>
      </c>
      <c r="X12" s="206"/>
      <c r="Y12" s="206">
        <f t="shared" ref="Y12" si="24">SUM(W12:X12)</f>
        <v>30067248</v>
      </c>
      <c r="Z12" s="206"/>
      <c r="AA12" s="206">
        <f t="shared" ref="AA12" si="25">SUM(Y12:Z12)</f>
        <v>30067248</v>
      </c>
      <c r="AB12" s="183"/>
    </row>
    <row r="13" spans="1:28" s="186" customFormat="1">
      <c r="A13" s="207"/>
      <c r="B13" s="205"/>
      <c r="C13" s="210"/>
      <c r="D13" s="206"/>
      <c r="E13" s="210"/>
      <c r="F13" s="206"/>
      <c r="G13" s="206"/>
      <c r="H13" s="206"/>
      <c r="I13" s="206"/>
      <c r="J13" s="203"/>
      <c r="K13" s="206"/>
      <c r="L13" s="210"/>
      <c r="M13" s="206"/>
      <c r="N13" s="206"/>
      <c r="O13" s="206"/>
      <c r="P13" s="206"/>
      <c r="Q13" s="206"/>
      <c r="R13" s="206"/>
      <c r="S13" s="203"/>
      <c r="T13" s="206"/>
      <c r="U13" s="210"/>
      <c r="V13" s="206"/>
      <c r="W13" s="206"/>
      <c r="X13" s="206"/>
      <c r="Y13" s="206"/>
      <c r="Z13" s="206"/>
      <c r="AA13" s="206"/>
      <c r="AB13" s="183"/>
    </row>
    <row r="14" spans="1:28">
      <c r="A14" s="208" t="s">
        <v>2</v>
      </c>
      <c r="B14" s="205" t="s">
        <v>28</v>
      </c>
      <c r="C14" s="210">
        <f>C15+C16+C17</f>
        <v>15183598</v>
      </c>
      <c r="D14" s="206">
        <f t="shared" ref="D14:U14" si="26">D15+D16+D17</f>
        <v>0</v>
      </c>
      <c r="E14" s="210">
        <f t="shared" si="26"/>
        <v>15183598</v>
      </c>
      <c r="F14" s="206">
        <f t="shared" ref="F14:G14" si="27">F15+F16+F17</f>
        <v>0</v>
      </c>
      <c r="G14" s="206">
        <f t="shared" si="27"/>
        <v>15183598</v>
      </c>
      <c r="H14" s="206">
        <f t="shared" ref="H14:P14" si="28">H15+H16+H17</f>
        <v>0</v>
      </c>
      <c r="I14" s="206">
        <f t="shared" si="28"/>
        <v>15183598</v>
      </c>
      <c r="J14" s="210">
        <f t="shared" si="28"/>
        <v>15772620</v>
      </c>
      <c r="K14" s="206">
        <f t="shared" si="28"/>
        <v>0</v>
      </c>
      <c r="L14" s="210">
        <f t="shared" si="28"/>
        <v>15772620</v>
      </c>
      <c r="M14" s="206">
        <f t="shared" si="28"/>
        <v>0</v>
      </c>
      <c r="N14" s="206">
        <f t="shared" si="28"/>
        <v>15772620</v>
      </c>
      <c r="O14" s="206">
        <f t="shared" si="28"/>
        <v>0</v>
      </c>
      <c r="P14" s="206">
        <f t="shared" si="28"/>
        <v>15772620</v>
      </c>
      <c r="Q14" s="206">
        <f t="shared" ref="Q14:R14" si="29">Q15+Q16+Q17</f>
        <v>0</v>
      </c>
      <c r="R14" s="206">
        <f t="shared" si="29"/>
        <v>15772620</v>
      </c>
      <c r="S14" s="210">
        <f t="shared" si="26"/>
        <v>16398792</v>
      </c>
      <c r="T14" s="206">
        <f t="shared" si="26"/>
        <v>0</v>
      </c>
      <c r="U14" s="210">
        <f t="shared" si="26"/>
        <v>16398792</v>
      </c>
      <c r="V14" s="206">
        <f t="shared" ref="V14:W14" si="30">V15+V16+V17</f>
        <v>0</v>
      </c>
      <c r="W14" s="206">
        <f t="shared" si="30"/>
        <v>16398792</v>
      </c>
      <c r="X14" s="206">
        <f t="shared" ref="X14:Y14" si="31">X15+X16+X17</f>
        <v>0</v>
      </c>
      <c r="Y14" s="206">
        <f t="shared" si="31"/>
        <v>16398792</v>
      </c>
      <c r="Z14" s="206">
        <f t="shared" ref="Z14:AA14" si="32">Z15+Z16+Z17</f>
        <v>0</v>
      </c>
      <c r="AA14" s="206">
        <f t="shared" si="32"/>
        <v>16398792</v>
      </c>
    </row>
    <row r="15" spans="1:28" ht="25.5">
      <c r="A15" s="207" t="s">
        <v>58</v>
      </c>
      <c r="B15" s="205" t="s">
        <v>29</v>
      </c>
      <c r="C15" s="210">
        <v>12329000</v>
      </c>
      <c r="D15" s="206"/>
      <c r="E15" s="210">
        <f t="shared" si="8"/>
        <v>12329000</v>
      </c>
      <c r="F15" s="206"/>
      <c r="G15" s="206">
        <f t="shared" ref="G15:G17" si="33">SUM(E15:F15)</f>
        <v>12329000</v>
      </c>
      <c r="H15" s="206"/>
      <c r="I15" s="206">
        <f t="shared" ref="I15:I17" si="34">SUM(G15:H15)</f>
        <v>12329000</v>
      </c>
      <c r="J15" s="210">
        <v>12807365</v>
      </c>
      <c r="K15" s="206"/>
      <c r="L15" s="210">
        <f t="shared" si="11"/>
        <v>12807365</v>
      </c>
      <c r="M15" s="206"/>
      <c r="N15" s="206">
        <f t="shared" ref="N15:N17" si="35">SUM(L15:M15)</f>
        <v>12807365</v>
      </c>
      <c r="O15" s="206"/>
      <c r="P15" s="206">
        <f t="shared" ref="P15:R17" si="36">SUM(N15:O15)</f>
        <v>12807365</v>
      </c>
      <c r="Q15" s="206"/>
      <c r="R15" s="206">
        <f t="shared" si="36"/>
        <v>12807365</v>
      </c>
      <c r="S15" s="210">
        <v>13315817</v>
      </c>
      <c r="T15" s="206"/>
      <c r="U15" s="210">
        <f t="shared" si="14"/>
        <v>13315817</v>
      </c>
      <c r="V15" s="206"/>
      <c r="W15" s="206">
        <f t="shared" ref="W15:W17" si="37">SUM(U15:V15)</f>
        <v>13315817</v>
      </c>
      <c r="X15" s="206"/>
      <c r="Y15" s="206">
        <f t="shared" ref="Y15:Y17" si="38">SUM(W15:X15)</f>
        <v>13315817</v>
      </c>
      <c r="Z15" s="206"/>
      <c r="AA15" s="206">
        <f t="shared" ref="AA15:AA17" si="39">SUM(Y15:Z15)</f>
        <v>13315817</v>
      </c>
    </row>
    <row r="16" spans="1:28">
      <c r="A16" s="207" t="s">
        <v>344</v>
      </c>
      <c r="B16" s="205" t="s">
        <v>345</v>
      </c>
      <c r="C16" s="210">
        <v>598</v>
      </c>
      <c r="D16" s="206"/>
      <c r="E16" s="210">
        <f t="shared" si="8"/>
        <v>598</v>
      </c>
      <c r="F16" s="206"/>
      <c r="G16" s="206">
        <f t="shared" si="33"/>
        <v>598</v>
      </c>
      <c r="H16" s="206"/>
      <c r="I16" s="206">
        <f t="shared" si="34"/>
        <v>598</v>
      </c>
      <c r="J16" s="210">
        <v>520</v>
      </c>
      <c r="K16" s="206"/>
      <c r="L16" s="210">
        <f t="shared" si="11"/>
        <v>520</v>
      </c>
      <c r="M16" s="206"/>
      <c r="N16" s="206">
        <f t="shared" si="35"/>
        <v>520</v>
      </c>
      <c r="O16" s="206"/>
      <c r="P16" s="206">
        <f t="shared" si="36"/>
        <v>520</v>
      </c>
      <c r="Q16" s="206"/>
      <c r="R16" s="206">
        <f t="shared" si="36"/>
        <v>520</v>
      </c>
      <c r="S16" s="210">
        <v>540</v>
      </c>
      <c r="T16" s="206"/>
      <c r="U16" s="210">
        <f t="shared" si="14"/>
        <v>540</v>
      </c>
      <c r="V16" s="206"/>
      <c r="W16" s="206">
        <f t="shared" si="37"/>
        <v>540</v>
      </c>
      <c r="X16" s="206"/>
      <c r="Y16" s="206">
        <f t="shared" si="38"/>
        <v>540</v>
      </c>
      <c r="Z16" s="206"/>
      <c r="AA16" s="206">
        <f t="shared" si="39"/>
        <v>540</v>
      </c>
    </row>
    <row r="17" spans="1:28" ht="14.25" customHeight="1">
      <c r="A17" s="207" t="s">
        <v>346</v>
      </c>
      <c r="B17" s="205" t="s">
        <v>347</v>
      </c>
      <c r="C17" s="210">
        <v>2854000</v>
      </c>
      <c r="D17" s="206"/>
      <c r="E17" s="210">
        <f t="shared" si="8"/>
        <v>2854000</v>
      </c>
      <c r="F17" s="206"/>
      <c r="G17" s="206">
        <f t="shared" si="33"/>
        <v>2854000</v>
      </c>
      <c r="H17" s="206"/>
      <c r="I17" s="206">
        <f t="shared" si="34"/>
        <v>2854000</v>
      </c>
      <c r="J17" s="210">
        <v>2964735</v>
      </c>
      <c r="K17" s="206"/>
      <c r="L17" s="210">
        <f t="shared" si="11"/>
        <v>2964735</v>
      </c>
      <c r="M17" s="206"/>
      <c r="N17" s="206">
        <f t="shared" si="35"/>
        <v>2964735</v>
      </c>
      <c r="O17" s="206"/>
      <c r="P17" s="206">
        <f t="shared" si="36"/>
        <v>2964735</v>
      </c>
      <c r="Q17" s="206"/>
      <c r="R17" s="206">
        <f t="shared" si="36"/>
        <v>2964735</v>
      </c>
      <c r="S17" s="210">
        <v>3082435</v>
      </c>
      <c r="T17" s="206"/>
      <c r="U17" s="210">
        <f t="shared" si="14"/>
        <v>3082435</v>
      </c>
      <c r="V17" s="206"/>
      <c r="W17" s="206">
        <f t="shared" si="37"/>
        <v>3082435</v>
      </c>
      <c r="X17" s="206"/>
      <c r="Y17" s="206">
        <f t="shared" si="38"/>
        <v>3082435</v>
      </c>
      <c r="Z17" s="206"/>
      <c r="AA17" s="206">
        <f t="shared" si="39"/>
        <v>3082435</v>
      </c>
    </row>
    <row r="18" spans="1:28">
      <c r="A18" s="207"/>
      <c r="B18" s="205"/>
      <c r="C18" s="210"/>
      <c r="D18" s="206"/>
      <c r="E18" s="210"/>
      <c r="F18" s="206"/>
      <c r="G18" s="206"/>
      <c r="H18" s="206"/>
      <c r="I18" s="206"/>
      <c r="J18" s="203"/>
      <c r="K18" s="206"/>
      <c r="L18" s="210"/>
      <c r="M18" s="206"/>
      <c r="N18" s="206"/>
      <c r="O18" s="206"/>
      <c r="P18" s="206"/>
      <c r="Q18" s="206"/>
      <c r="R18" s="206"/>
      <c r="S18" s="203"/>
      <c r="T18" s="206"/>
      <c r="U18" s="210"/>
      <c r="V18" s="206"/>
      <c r="W18" s="206"/>
      <c r="X18" s="206"/>
      <c r="Y18" s="206"/>
      <c r="Z18" s="206"/>
      <c r="AA18" s="206"/>
    </row>
    <row r="19" spans="1:28">
      <c r="A19" s="208" t="s">
        <v>56</v>
      </c>
      <c r="B19" s="205" t="s">
        <v>37</v>
      </c>
      <c r="C19" s="211">
        <f>SUM(C20:C21)</f>
        <v>4659077</v>
      </c>
      <c r="D19" s="209">
        <f t="shared" ref="D19:U19" si="40">SUM(D20:D21)</f>
        <v>0</v>
      </c>
      <c r="E19" s="211">
        <f t="shared" si="40"/>
        <v>4659077</v>
      </c>
      <c r="F19" s="209">
        <f t="shared" ref="F19:G19" si="41">SUM(F20:F21)</f>
        <v>0</v>
      </c>
      <c r="G19" s="209">
        <f t="shared" si="41"/>
        <v>4659077</v>
      </c>
      <c r="H19" s="209">
        <f t="shared" ref="H19:P19" si="42">SUM(H20:H21)</f>
        <v>0</v>
      </c>
      <c r="I19" s="209">
        <f t="shared" si="42"/>
        <v>4659077</v>
      </c>
      <c r="J19" s="211">
        <f t="shared" si="42"/>
        <v>4820115</v>
      </c>
      <c r="K19" s="209">
        <f t="shared" si="42"/>
        <v>0</v>
      </c>
      <c r="L19" s="211">
        <f t="shared" si="42"/>
        <v>4820115</v>
      </c>
      <c r="M19" s="209">
        <f t="shared" si="42"/>
        <v>0</v>
      </c>
      <c r="N19" s="209">
        <f t="shared" si="42"/>
        <v>4820115</v>
      </c>
      <c r="O19" s="209">
        <f t="shared" si="42"/>
        <v>0</v>
      </c>
      <c r="P19" s="209">
        <f t="shared" si="42"/>
        <v>4820115</v>
      </c>
      <c r="Q19" s="209">
        <f t="shared" ref="Q19:R19" si="43">SUM(Q20:Q21)</f>
        <v>0</v>
      </c>
      <c r="R19" s="209">
        <f t="shared" si="43"/>
        <v>4820115</v>
      </c>
      <c r="S19" s="211">
        <f t="shared" si="40"/>
        <v>4988093</v>
      </c>
      <c r="T19" s="209">
        <f t="shared" si="40"/>
        <v>0</v>
      </c>
      <c r="U19" s="211">
        <f t="shared" si="40"/>
        <v>4988093</v>
      </c>
      <c r="V19" s="209">
        <f t="shared" ref="V19:W19" si="44">SUM(V20:V21)</f>
        <v>0</v>
      </c>
      <c r="W19" s="209">
        <f t="shared" si="44"/>
        <v>4988093</v>
      </c>
      <c r="X19" s="209">
        <f t="shared" ref="X19:Y19" si="45">SUM(X20:X21)</f>
        <v>0</v>
      </c>
      <c r="Y19" s="209">
        <f t="shared" si="45"/>
        <v>4988093</v>
      </c>
      <c r="Z19" s="209">
        <f t="shared" ref="Z19:AA19" si="46">SUM(Z20:Z21)</f>
        <v>0</v>
      </c>
      <c r="AA19" s="209">
        <f t="shared" si="46"/>
        <v>4988093</v>
      </c>
      <c r="AB19" s="193">
        <f>S19-5134000</f>
        <v>-145907</v>
      </c>
    </row>
    <row r="20" spans="1:28" ht="28.5" customHeight="1">
      <c r="A20" s="207" t="s">
        <v>348</v>
      </c>
      <c r="B20" s="205" t="s">
        <v>349</v>
      </c>
      <c r="C20" s="211">
        <v>3559077</v>
      </c>
      <c r="D20" s="209"/>
      <c r="E20" s="211">
        <f t="shared" si="8"/>
        <v>3559077</v>
      </c>
      <c r="F20" s="209"/>
      <c r="G20" s="209">
        <f t="shared" ref="G20:G21" si="47">SUM(E20:F20)</f>
        <v>3559077</v>
      </c>
      <c r="H20" s="209"/>
      <c r="I20" s="209">
        <f t="shared" ref="I20:I21" si="48">SUM(G20:H20)</f>
        <v>3559077</v>
      </c>
      <c r="J20" s="211">
        <f>4969000-148885-J21</f>
        <v>3684115</v>
      </c>
      <c r="K20" s="209"/>
      <c r="L20" s="211">
        <f t="shared" si="11"/>
        <v>3684115</v>
      </c>
      <c r="M20" s="209"/>
      <c r="N20" s="209">
        <f t="shared" ref="N20:N21" si="49">SUM(L20:M20)</f>
        <v>3684115</v>
      </c>
      <c r="O20" s="209"/>
      <c r="P20" s="209">
        <f t="shared" ref="P20:R21" si="50">SUM(N20:O20)</f>
        <v>3684115</v>
      </c>
      <c r="Q20" s="209"/>
      <c r="R20" s="209">
        <f t="shared" si="50"/>
        <v>3684115</v>
      </c>
      <c r="S20" s="211">
        <f>5134000-S21-145907</f>
        <v>3814093</v>
      </c>
      <c r="T20" s="209"/>
      <c r="U20" s="211">
        <f t="shared" si="14"/>
        <v>3814093</v>
      </c>
      <c r="V20" s="209"/>
      <c r="W20" s="209">
        <f t="shared" ref="W20:W21" si="51">SUM(U20:V20)</f>
        <v>3814093</v>
      </c>
      <c r="X20" s="209"/>
      <c r="Y20" s="209">
        <f t="shared" ref="Y20:Y21" si="52">SUM(W20:X20)</f>
        <v>3814093</v>
      </c>
      <c r="Z20" s="209"/>
      <c r="AA20" s="209">
        <f t="shared" ref="AA20:AA21" si="53">SUM(Y20:Z20)</f>
        <v>3814093</v>
      </c>
    </row>
    <row r="21" spans="1:28" ht="37.5" customHeight="1">
      <c r="A21" s="207" t="s">
        <v>17</v>
      </c>
      <c r="B21" s="205" t="s">
        <v>38</v>
      </c>
      <c r="C21" s="211">
        <v>1100000</v>
      </c>
      <c r="D21" s="209"/>
      <c r="E21" s="211">
        <f t="shared" si="8"/>
        <v>1100000</v>
      </c>
      <c r="F21" s="209"/>
      <c r="G21" s="209">
        <f t="shared" si="47"/>
        <v>1100000</v>
      </c>
      <c r="H21" s="209"/>
      <c r="I21" s="209">
        <f t="shared" si="48"/>
        <v>1100000</v>
      </c>
      <c r="J21" s="211">
        <v>1136000</v>
      </c>
      <c r="K21" s="209"/>
      <c r="L21" s="211">
        <f t="shared" si="11"/>
        <v>1136000</v>
      </c>
      <c r="M21" s="209"/>
      <c r="N21" s="209">
        <f t="shared" si="49"/>
        <v>1136000</v>
      </c>
      <c r="O21" s="209"/>
      <c r="P21" s="209">
        <f t="shared" si="50"/>
        <v>1136000</v>
      </c>
      <c r="Q21" s="209"/>
      <c r="R21" s="209">
        <f t="shared" si="50"/>
        <v>1136000</v>
      </c>
      <c r="S21" s="211">
        <v>1174000</v>
      </c>
      <c r="T21" s="209"/>
      <c r="U21" s="211">
        <f t="shared" si="14"/>
        <v>1174000</v>
      </c>
      <c r="V21" s="209"/>
      <c r="W21" s="209">
        <f t="shared" si="51"/>
        <v>1174000</v>
      </c>
      <c r="X21" s="209"/>
      <c r="Y21" s="209">
        <f t="shared" si="52"/>
        <v>1174000</v>
      </c>
      <c r="Z21" s="209"/>
      <c r="AA21" s="209">
        <f t="shared" si="53"/>
        <v>1174000</v>
      </c>
    </row>
    <row r="22" spans="1:28">
      <c r="A22" s="207"/>
      <c r="B22" s="205"/>
      <c r="C22" s="210"/>
      <c r="D22" s="206"/>
      <c r="E22" s="210"/>
      <c r="F22" s="206"/>
      <c r="G22" s="206"/>
      <c r="H22" s="206"/>
      <c r="I22" s="206"/>
      <c r="J22" s="203"/>
      <c r="K22" s="206"/>
      <c r="L22" s="210"/>
      <c r="M22" s="206"/>
      <c r="N22" s="206"/>
      <c r="O22" s="206"/>
      <c r="P22" s="206"/>
      <c r="Q22" s="206"/>
      <c r="R22" s="206"/>
      <c r="S22" s="203"/>
      <c r="T22" s="206"/>
      <c r="U22" s="210"/>
      <c r="V22" s="206"/>
      <c r="W22" s="206"/>
      <c r="X22" s="206"/>
      <c r="Y22" s="206"/>
      <c r="Z22" s="206"/>
      <c r="AA22" s="206"/>
    </row>
    <row r="23" spans="1:28" ht="51">
      <c r="A23" s="204" t="s">
        <v>13</v>
      </c>
      <c r="B23" s="205" t="s">
        <v>39</v>
      </c>
      <c r="C23" s="211">
        <f>SUM(C24:C25)</f>
        <v>16492800</v>
      </c>
      <c r="D23" s="209">
        <f t="shared" ref="D23:U23" si="54">SUM(D24:D25)</f>
        <v>0</v>
      </c>
      <c r="E23" s="211">
        <f t="shared" si="54"/>
        <v>16492800</v>
      </c>
      <c r="F23" s="209">
        <f t="shared" ref="F23:G23" si="55">SUM(F24:F25)</f>
        <v>0</v>
      </c>
      <c r="G23" s="209">
        <f t="shared" si="55"/>
        <v>16492800</v>
      </c>
      <c r="H23" s="209">
        <f t="shared" ref="H23:P23" si="56">SUM(H24:H25)</f>
        <v>0</v>
      </c>
      <c r="I23" s="209">
        <f t="shared" si="56"/>
        <v>16492800</v>
      </c>
      <c r="J23" s="211">
        <f t="shared" si="56"/>
        <v>16110600</v>
      </c>
      <c r="K23" s="209">
        <f t="shared" si="56"/>
        <v>0</v>
      </c>
      <c r="L23" s="211">
        <f t="shared" si="56"/>
        <v>16110600</v>
      </c>
      <c r="M23" s="209">
        <f t="shared" si="56"/>
        <v>0</v>
      </c>
      <c r="N23" s="209">
        <f t="shared" si="56"/>
        <v>16110600</v>
      </c>
      <c r="O23" s="209">
        <f t="shared" si="56"/>
        <v>0</v>
      </c>
      <c r="P23" s="209">
        <f t="shared" si="56"/>
        <v>16110600</v>
      </c>
      <c r="Q23" s="209">
        <f t="shared" ref="Q23:R23" si="57">SUM(Q24:Q25)</f>
        <v>0</v>
      </c>
      <c r="R23" s="209">
        <f t="shared" si="57"/>
        <v>16110600</v>
      </c>
      <c r="S23" s="211">
        <f t="shared" si="54"/>
        <v>16110600</v>
      </c>
      <c r="T23" s="209">
        <f t="shared" si="54"/>
        <v>0</v>
      </c>
      <c r="U23" s="211">
        <f t="shared" si="54"/>
        <v>16110600</v>
      </c>
      <c r="V23" s="209">
        <f t="shared" ref="V23:W23" si="58">SUM(V24:V25)</f>
        <v>0</v>
      </c>
      <c r="W23" s="209">
        <f t="shared" si="58"/>
        <v>16110600</v>
      </c>
      <c r="X23" s="209">
        <f t="shared" ref="X23:Y23" si="59">SUM(X24:X25)</f>
        <v>0</v>
      </c>
      <c r="Y23" s="209">
        <f t="shared" si="59"/>
        <v>16110600</v>
      </c>
      <c r="Z23" s="209">
        <f t="shared" ref="Z23:AA23" si="60">SUM(Z24:Z25)</f>
        <v>0</v>
      </c>
      <c r="AA23" s="209">
        <f t="shared" si="60"/>
        <v>16110600</v>
      </c>
    </row>
    <row r="24" spans="1:28" ht="37.5" customHeight="1">
      <c r="A24" s="207" t="s">
        <v>60</v>
      </c>
      <c r="B24" s="205" t="s">
        <v>41</v>
      </c>
      <c r="C24" s="211">
        <f>7986800+1400000+330000+1772000</f>
        <v>11488800</v>
      </c>
      <c r="D24" s="209"/>
      <c r="E24" s="211">
        <f t="shared" si="8"/>
        <v>11488800</v>
      </c>
      <c r="F24" s="209"/>
      <c r="G24" s="209">
        <f t="shared" ref="G24:G25" si="61">SUM(E24:F24)</f>
        <v>11488800</v>
      </c>
      <c r="H24" s="209"/>
      <c r="I24" s="209">
        <f t="shared" ref="I24:I25" si="62">SUM(G24:H24)</f>
        <v>11488800</v>
      </c>
      <c r="J24" s="211">
        <f>7721600+1400000+213000+1772000</f>
        <v>11106600</v>
      </c>
      <c r="K24" s="209"/>
      <c r="L24" s="211">
        <f t="shared" si="11"/>
        <v>11106600</v>
      </c>
      <c r="M24" s="209"/>
      <c r="N24" s="209">
        <f t="shared" ref="N24:N25" si="63">SUM(L24:M24)</f>
        <v>11106600</v>
      </c>
      <c r="O24" s="209"/>
      <c r="P24" s="209">
        <f t="shared" ref="P24:R25" si="64">SUM(N24:O24)</f>
        <v>11106600</v>
      </c>
      <c r="Q24" s="209"/>
      <c r="R24" s="209">
        <f t="shared" si="64"/>
        <v>11106600</v>
      </c>
      <c r="S24" s="211">
        <f>7721600+1400000+213000+1772000</f>
        <v>11106600</v>
      </c>
      <c r="T24" s="209"/>
      <c r="U24" s="211">
        <f t="shared" si="14"/>
        <v>11106600</v>
      </c>
      <c r="V24" s="209"/>
      <c r="W24" s="209">
        <f t="shared" ref="W24:W25" si="65">SUM(U24:V24)</f>
        <v>11106600</v>
      </c>
      <c r="X24" s="209"/>
      <c r="Y24" s="209">
        <f t="shared" ref="Y24:Y25" si="66">SUM(W24:X24)</f>
        <v>11106600</v>
      </c>
      <c r="Z24" s="209"/>
      <c r="AA24" s="209">
        <f t="shared" ref="AA24:AA25" si="67">SUM(Y24:Z24)</f>
        <v>11106600</v>
      </c>
    </row>
    <row r="25" spans="1:28" s="185" customFormat="1" ht="37.5" customHeight="1">
      <c r="A25" s="212" t="s">
        <v>80</v>
      </c>
      <c r="B25" s="205" t="s">
        <v>77</v>
      </c>
      <c r="C25" s="211">
        <f>4900000+104000</f>
        <v>5004000</v>
      </c>
      <c r="D25" s="209"/>
      <c r="E25" s="211">
        <f t="shared" si="8"/>
        <v>5004000</v>
      </c>
      <c r="F25" s="209"/>
      <c r="G25" s="209">
        <f t="shared" si="61"/>
        <v>5004000</v>
      </c>
      <c r="H25" s="209"/>
      <c r="I25" s="209">
        <f t="shared" si="62"/>
        <v>5004000</v>
      </c>
      <c r="J25" s="213">
        <v>5004000</v>
      </c>
      <c r="K25" s="209"/>
      <c r="L25" s="211">
        <f t="shared" si="11"/>
        <v>5004000</v>
      </c>
      <c r="M25" s="209"/>
      <c r="N25" s="209">
        <f t="shared" si="63"/>
        <v>5004000</v>
      </c>
      <c r="O25" s="209"/>
      <c r="P25" s="209">
        <f t="shared" si="64"/>
        <v>5004000</v>
      </c>
      <c r="Q25" s="209"/>
      <c r="R25" s="209">
        <f t="shared" si="64"/>
        <v>5004000</v>
      </c>
      <c r="S25" s="211">
        <v>5004000</v>
      </c>
      <c r="T25" s="209"/>
      <c r="U25" s="211">
        <f t="shared" si="14"/>
        <v>5004000</v>
      </c>
      <c r="V25" s="209"/>
      <c r="W25" s="209">
        <f t="shared" si="65"/>
        <v>5004000</v>
      </c>
      <c r="X25" s="209"/>
      <c r="Y25" s="209">
        <f t="shared" si="66"/>
        <v>5004000</v>
      </c>
      <c r="Z25" s="209"/>
      <c r="AA25" s="209">
        <f t="shared" si="67"/>
        <v>5004000</v>
      </c>
    </row>
    <row r="26" spans="1:28" s="185" customFormat="1">
      <c r="A26" s="212"/>
      <c r="B26" s="205"/>
      <c r="C26" s="210"/>
      <c r="D26" s="206"/>
      <c r="E26" s="210"/>
      <c r="F26" s="206"/>
      <c r="G26" s="206"/>
      <c r="H26" s="206"/>
      <c r="I26" s="206"/>
      <c r="J26" s="210"/>
      <c r="K26" s="206"/>
      <c r="L26" s="210"/>
      <c r="M26" s="206"/>
      <c r="N26" s="206"/>
      <c r="O26" s="206"/>
      <c r="P26" s="206"/>
      <c r="Q26" s="206"/>
      <c r="R26" s="206"/>
      <c r="S26" s="210"/>
      <c r="T26" s="206"/>
      <c r="U26" s="210"/>
      <c r="V26" s="206"/>
      <c r="W26" s="206"/>
      <c r="X26" s="206"/>
      <c r="Y26" s="206"/>
      <c r="Z26" s="206"/>
      <c r="AA26" s="206"/>
    </row>
    <row r="27" spans="1:28" s="185" customFormat="1" ht="25.5">
      <c r="A27" s="208" t="s">
        <v>19</v>
      </c>
      <c r="B27" s="205" t="s">
        <v>43</v>
      </c>
      <c r="C27" s="210">
        <v>138600</v>
      </c>
      <c r="D27" s="206"/>
      <c r="E27" s="210">
        <f t="shared" si="8"/>
        <v>138600</v>
      </c>
      <c r="F27" s="206"/>
      <c r="G27" s="206">
        <f t="shared" ref="G27" si="68">SUM(E27:F27)</f>
        <v>138600</v>
      </c>
      <c r="H27" s="206"/>
      <c r="I27" s="206">
        <f t="shared" ref="I27" si="69">SUM(G27:H27)</f>
        <v>138600</v>
      </c>
      <c r="J27" s="210">
        <v>138600</v>
      </c>
      <c r="K27" s="206"/>
      <c r="L27" s="210">
        <f t="shared" si="11"/>
        <v>138600</v>
      </c>
      <c r="M27" s="206"/>
      <c r="N27" s="206">
        <f t="shared" ref="N27" si="70">SUM(L27:M27)</f>
        <v>138600</v>
      </c>
      <c r="O27" s="206"/>
      <c r="P27" s="206">
        <f t="shared" ref="P27:R27" si="71">SUM(N27:O27)</f>
        <v>138600</v>
      </c>
      <c r="Q27" s="206"/>
      <c r="R27" s="206">
        <f t="shared" si="71"/>
        <v>138600</v>
      </c>
      <c r="S27" s="210">
        <v>138600</v>
      </c>
      <c r="T27" s="206"/>
      <c r="U27" s="210">
        <f t="shared" si="14"/>
        <v>138600</v>
      </c>
      <c r="V27" s="206"/>
      <c r="W27" s="206">
        <f t="shared" ref="W27" si="72">SUM(U27:V27)</f>
        <v>138600</v>
      </c>
      <c r="X27" s="206"/>
      <c r="Y27" s="206">
        <f t="shared" ref="Y27" si="73">SUM(W27:X27)</f>
        <v>138600</v>
      </c>
      <c r="Z27" s="206"/>
      <c r="AA27" s="206">
        <f t="shared" ref="AA27" si="74">SUM(Y27:Z27)</f>
        <v>138600</v>
      </c>
    </row>
    <row r="28" spans="1:28" s="185" customFormat="1">
      <c r="A28" s="207"/>
      <c r="B28" s="205"/>
      <c r="C28" s="210"/>
      <c r="D28" s="206"/>
      <c r="E28" s="210"/>
      <c r="F28" s="206"/>
      <c r="G28" s="206"/>
      <c r="H28" s="206"/>
      <c r="I28" s="206"/>
      <c r="J28" s="210"/>
      <c r="K28" s="206"/>
      <c r="L28" s="210"/>
      <c r="M28" s="206"/>
      <c r="N28" s="206"/>
      <c r="O28" s="206"/>
      <c r="P28" s="206"/>
      <c r="Q28" s="206"/>
      <c r="R28" s="206"/>
      <c r="S28" s="210"/>
      <c r="T28" s="206"/>
      <c r="U28" s="210"/>
      <c r="V28" s="206"/>
      <c r="W28" s="206"/>
      <c r="X28" s="206"/>
      <c r="Y28" s="206"/>
      <c r="Z28" s="206"/>
      <c r="AA28" s="206"/>
    </row>
    <row r="29" spans="1:28" s="185" customFormat="1" ht="25.5">
      <c r="A29" s="208" t="s">
        <v>141</v>
      </c>
      <c r="B29" s="205" t="s">
        <v>46</v>
      </c>
      <c r="C29" s="210">
        <f>SUM(C30:C30)</f>
        <v>100000</v>
      </c>
      <c r="D29" s="206">
        <f t="shared" ref="D29:AA29" si="75">SUM(D30:D30)</f>
        <v>0</v>
      </c>
      <c r="E29" s="210">
        <f t="shared" si="75"/>
        <v>100000</v>
      </c>
      <c r="F29" s="206">
        <f t="shared" si="75"/>
        <v>0</v>
      </c>
      <c r="G29" s="206">
        <f t="shared" si="75"/>
        <v>100000</v>
      </c>
      <c r="H29" s="206">
        <f t="shared" si="75"/>
        <v>0</v>
      </c>
      <c r="I29" s="206">
        <f t="shared" si="75"/>
        <v>100000</v>
      </c>
      <c r="J29" s="210">
        <f t="shared" si="75"/>
        <v>100000</v>
      </c>
      <c r="K29" s="206">
        <f t="shared" si="75"/>
        <v>0</v>
      </c>
      <c r="L29" s="210">
        <f t="shared" si="75"/>
        <v>100000</v>
      </c>
      <c r="M29" s="206">
        <f t="shared" si="75"/>
        <v>0</v>
      </c>
      <c r="N29" s="206">
        <f t="shared" si="75"/>
        <v>100000</v>
      </c>
      <c r="O29" s="206">
        <f t="shared" si="75"/>
        <v>0</v>
      </c>
      <c r="P29" s="206">
        <f t="shared" si="75"/>
        <v>100000</v>
      </c>
      <c r="Q29" s="206">
        <f t="shared" si="75"/>
        <v>0</v>
      </c>
      <c r="R29" s="206">
        <f t="shared" si="75"/>
        <v>100000</v>
      </c>
      <c r="S29" s="210">
        <f t="shared" si="75"/>
        <v>100000</v>
      </c>
      <c r="T29" s="206">
        <f t="shared" si="75"/>
        <v>0</v>
      </c>
      <c r="U29" s="210">
        <f t="shared" si="75"/>
        <v>100000</v>
      </c>
      <c r="V29" s="206">
        <f t="shared" si="75"/>
        <v>0</v>
      </c>
      <c r="W29" s="206">
        <f t="shared" si="75"/>
        <v>100000</v>
      </c>
      <c r="X29" s="206">
        <f t="shared" si="75"/>
        <v>0</v>
      </c>
      <c r="Y29" s="206">
        <f t="shared" si="75"/>
        <v>100000</v>
      </c>
      <c r="Z29" s="206">
        <f t="shared" si="75"/>
        <v>0</v>
      </c>
      <c r="AA29" s="206">
        <f t="shared" si="75"/>
        <v>100000</v>
      </c>
    </row>
    <row r="30" spans="1:28" s="185" customFormat="1" ht="16.5" customHeight="1">
      <c r="A30" s="207" t="s">
        <v>67</v>
      </c>
      <c r="B30" s="205" t="s">
        <v>70</v>
      </c>
      <c r="C30" s="210">
        <v>100000</v>
      </c>
      <c r="D30" s="206"/>
      <c r="E30" s="210">
        <f t="shared" si="8"/>
        <v>100000</v>
      </c>
      <c r="F30" s="206"/>
      <c r="G30" s="206">
        <f t="shared" ref="G30" si="76">SUM(E30:F30)</f>
        <v>100000</v>
      </c>
      <c r="H30" s="206"/>
      <c r="I30" s="206">
        <f t="shared" ref="I30" si="77">SUM(G30:H30)</f>
        <v>100000</v>
      </c>
      <c r="J30" s="210">
        <v>100000</v>
      </c>
      <c r="K30" s="206"/>
      <c r="L30" s="210">
        <f t="shared" si="11"/>
        <v>100000</v>
      </c>
      <c r="M30" s="206"/>
      <c r="N30" s="206">
        <f t="shared" ref="N30" si="78">SUM(L30:M30)</f>
        <v>100000</v>
      </c>
      <c r="O30" s="206"/>
      <c r="P30" s="206">
        <f t="shared" ref="P30:R30" si="79">SUM(N30:O30)</f>
        <v>100000</v>
      </c>
      <c r="Q30" s="206"/>
      <c r="R30" s="206">
        <f t="shared" si="79"/>
        <v>100000</v>
      </c>
      <c r="S30" s="210">
        <v>100000</v>
      </c>
      <c r="T30" s="206"/>
      <c r="U30" s="210">
        <f t="shared" si="14"/>
        <v>100000</v>
      </c>
      <c r="V30" s="206"/>
      <c r="W30" s="206">
        <f t="shared" ref="W30" si="80">SUM(U30:V30)</f>
        <v>100000</v>
      </c>
      <c r="X30" s="206"/>
      <c r="Y30" s="206">
        <f t="shared" ref="Y30" si="81">SUM(W30:X30)</f>
        <v>100000</v>
      </c>
      <c r="Z30" s="206"/>
      <c r="AA30" s="206">
        <f t="shared" ref="AA30" si="82">SUM(Y30:Z30)</f>
        <v>100000</v>
      </c>
    </row>
    <row r="31" spans="1:28" s="185" customFormat="1">
      <c r="A31" s="207"/>
      <c r="B31" s="205"/>
      <c r="C31" s="210"/>
      <c r="D31" s="206"/>
      <c r="E31" s="210"/>
      <c r="F31" s="206"/>
      <c r="G31" s="206"/>
      <c r="H31" s="206"/>
      <c r="I31" s="206"/>
      <c r="J31" s="210"/>
      <c r="K31" s="206"/>
      <c r="L31" s="210"/>
      <c r="M31" s="206"/>
      <c r="N31" s="206"/>
      <c r="O31" s="206"/>
      <c r="P31" s="206"/>
      <c r="Q31" s="206"/>
      <c r="R31" s="206"/>
      <c r="S31" s="210"/>
      <c r="T31" s="206"/>
      <c r="U31" s="210"/>
      <c r="V31" s="206"/>
      <c r="W31" s="206"/>
      <c r="X31" s="206"/>
      <c r="Y31" s="206"/>
      <c r="Z31" s="206"/>
      <c r="AA31" s="206"/>
    </row>
    <row r="32" spans="1:28" s="185" customFormat="1" ht="25.5">
      <c r="A32" s="208" t="s">
        <v>20</v>
      </c>
      <c r="B32" s="205" t="s">
        <v>47</v>
      </c>
      <c r="C32" s="211">
        <f>C33+C34</f>
        <v>2199000</v>
      </c>
      <c r="D32" s="209">
        <f t="shared" ref="D32:U32" si="83">D33+D34</f>
        <v>0</v>
      </c>
      <c r="E32" s="211">
        <f t="shared" si="83"/>
        <v>2199000</v>
      </c>
      <c r="F32" s="209">
        <f t="shared" ref="F32:G32" si="84">F33+F34</f>
        <v>0</v>
      </c>
      <c r="G32" s="209">
        <f t="shared" si="84"/>
        <v>2199000</v>
      </c>
      <c r="H32" s="209">
        <f t="shared" ref="H32:P32" si="85">H33+H34</f>
        <v>0</v>
      </c>
      <c r="I32" s="209">
        <f t="shared" si="85"/>
        <v>2199000</v>
      </c>
      <c r="J32" s="211">
        <f t="shared" si="85"/>
        <v>1589300</v>
      </c>
      <c r="K32" s="209">
        <f t="shared" si="85"/>
        <v>0</v>
      </c>
      <c r="L32" s="211">
        <f t="shared" si="85"/>
        <v>1589300</v>
      </c>
      <c r="M32" s="209">
        <f t="shared" si="85"/>
        <v>0</v>
      </c>
      <c r="N32" s="209">
        <f t="shared" si="85"/>
        <v>1589300</v>
      </c>
      <c r="O32" s="209">
        <f t="shared" si="85"/>
        <v>0</v>
      </c>
      <c r="P32" s="209">
        <f t="shared" si="85"/>
        <v>1589300</v>
      </c>
      <c r="Q32" s="209">
        <f t="shared" ref="Q32:R32" si="86">Q33+Q34</f>
        <v>0</v>
      </c>
      <c r="R32" s="209">
        <f t="shared" si="86"/>
        <v>1589300</v>
      </c>
      <c r="S32" s="211">
        <f t="shared" si="83"/>
        <v>1463700</v>
      </c>
      <c r="T32" s="209">
        <f t="shared" si="83"/>
        <v>0</v>
      </c>
      <c r="U32" s="211">
        <f t="shared" si="83"/>
        <v>1463700</v>
      </c>
      <c r="V32" s="209">
        <f t="shared" ref="V32:W32" si="87">V33+V34</f>
        <v>0</v>
      </c>
      <c r="W32" s="209">
        <f t="shared" si="87"/>
        <v>1463700</v>
      </c>
      <c r="X32" s="209">
        <f t="shared" ref="X32:Y32" si="88">X33+X34</f>
        <v>0</v>
      </c>
      <c r="Y32" s="209">
        <f t="shared" si="88"/>
        <v>1463700</v>
      </c>
      <c r="Z32" s="209">
        <f t="shared" ref="Z32:AA32" si="89">Z33+Z34</f>
        <v>0</v>
      </c>
      <c r="AA32" s="209">
        <f t="shared" si="89"/>
        <v>1463700</v>
      </c>
    </row>
    <row r="33" spans="1:27" s="185" customFormat="1" ht="39.75" customHeight="1">
      <c r="A33" s="207" t="s">
        <v>339</v>
      </c>
      <c r="B33" s="205" t="s">
        <v>340</v>
      </c>
      <c r="C33" s="211">
        <v>1599000</v>
      </c>
      <c r="D33" s="209"/>
      <c r="E33" s="211">
        <f t="shared" si="8"/>
        <v>1599000</v>
      </c>
      <c r="F33" s="209"/>
      <c r="G33" s="209">
        <f t="shared" ref="G33:G34" si="90">SUM(E33:F33)</f>
        <v>1599000</v>
      </c>
      <c r="H33" s="209"/>
      <c r="I33" s="209">
        <f t="shared" ref="I33:I34" si="91">SUM(G33:H33)</f>
        <v>1599000</v>
      </c>
      <c r="J33" s="211">
        <v>989300</v>
      </c>
      <c r="K33" s="209"/>
      <c r="L33" s="211">
        <f t="shared" si="11"/>
        <v>989300</v>
      </c>
      <c r="M33" s="209"/>
      <c r="N33" s="209">
        <f t="shared" ref="N33:N34" si="92">SUM(L33:M33)</f>
        <v>989300</v>
      </c>
      <c r="O33" s="209"/>
      <c r="P33" s="209">
        <f t="shared" ref="P33:R34" si="93">SUM(N33:O33)</f>
        <v>989300</v>
      </c>
      <c r="Q33" s="209"/>
      <c r="R33" s="209">
        <f t="shared" si="93"/>
        <v>989300</v>
      </c>
      <c r="S33" s="211">
        <v>863700</v>
      </c>
      <c r="T33" s="209"/>
      <c r="U33" s="211">
        <f t="shared" si="14"/>
        <v>863700</v>
      </c>
      <c r="V33" s="209"/>
      <c r="W33" s="209">
        <f t="shared" ref="W33:W34" si="94">SUM(U33:V33)</f>
        <v>863700</v>
      </c>
      <c r="X33" s="209"/>
      <c r="Y33" s="209">
        <f t="shared" ref="Y33:Y34" si="95">SUM(W33:X33)</f>
        <v>863700</v>
      </c>
      <c r="Z33" s="209"/>
      <c r="AA33" s="209">
        <f t="shared" ref="AA33:AA34" si="96">SUM(Y33:Z33)</f>
        <v>863700</v>
      </c>
    </row>
    <row r="34" spans="1:27" s="185" customFormat="1" ht="38.25">
      <c r="A34" s="207" t="s">
        <v>79</v>
      </c>
      <c r="B34" s="205" t="s">
        <v>55</v>
      </c>
      <c r="C34" s="211">
        <v>600000</v>
      </c>
      <c r="D34" s="209"/>
      <c r="E34" s="211">
        <f t="shared" si="8"/>
        <v>600000</v>
      </c>
      <c r="F34" s="209"/>
      <c r="G34" s="209">
        <f t="shared" si="90"/>
        <v>600000</v>
      </c>
      <c r="H34" s="209"/>
      <c r="I34" s="209">
        <f t="shared" si="91"/>
        <v>600000</v>
      </c>
      <c r="J34" s="211">
        <v>600000</v>
      </c>
      <c r="K34" s="209"/>
      <c r="L34" s="211">
        <f t="shared" si="11"/>
        <v>600000</v>
      </c>
      <c r="M34" s="209"/>
      <c r="N34" s="209">
        <f t="shared" si="92"/>
        <v>600000</v>
      </c>
      <c r="O34" s="209"/>
      <c r="P34" s="209">
        <f t="shared" si="93"/>
        <v>600000</v>
      </c>
      <c r="Q34" s="209"/>
      <c r="R34" s="209">
        <f t="shared" si="93"/>
        <v>600000</v>
      </c>
      <c r="S34" s="211">
        <v>600000</v>
      </c>
      <c r="T34" s="209"/>
      <c r="U34" s="211">
        <f t="shared" si="14"/>
        <v>600000</v>
      </c>
      <c r="V34" s="209"/>
      <c r="W34" s="209">
        <f t="shared" si="94"/>
        <v>600000</v>
      </c>
      <c r="X34" s="209"/>
      <c r="Y34" s="209">
        <f t="shared" si="95"/>
        <v>600000</v>
      </c>
      <c r="Z34" s="209"/>
      <c r="AA34" s="209">
        <f t="shared" si="96"/>
        <v>600000</v>
      </c>
    </row>
    <row r="35" spans="1:27" s="185" customFormat="1">
      <c r="A35" s="207"/>
      <c r="B35" s="205"/>
      <c r="C35" s="210"/>
      <c r="D35" s="206"/>
      <c r="E35" s="210"/>
      <c r="F35" s="206"/>
      <c r="G35" s="206"/>
      <c r="H35" s="206"/>
      <c r="I35" s="206"/>
      <c r="J35" s="210"/>
      <c r="K35" s="206"/>
      <c r="L35" s="210"/>
      <c r="M35" s="206"/>
      <c r="N35" s="206"/>
      <c r="O35" s="206"/>
      <c r="P35" s="206"/>
      <c r="Q35" s="206"/>
      <c r="R35" s="206"/>
      <c r="S35" s="210"/>
      <c r="T35" s="206"/>
      <c r="U35" s="210"/>
      <c r="V35" s="206"/>
      <c r="W35" s="206"/>
      <c r="X35" s="206"/>
      <c r="Y35" s="206"/>
      <c r="Z35" s="206"/>
      <c r="AA35" s="206"/>
    </row>
    <row r="36" spans="1:27" s="185" customFormat="1">
      <c r="A36" s="208" t="s">
        <v>15</v>
      </c>
      <c r="B36" s="205" t="s">
        <v>350</v>
      </c>
      <c r="C36" s="210">
        <v>2771000</v>
      </c>
      <c r="D36" s="206"/>
      <c r="E36" s="210">
        <f t="shared" si="8"/>
        <v>2771000</v>
      </c>
      <c r="F36" s="206"/>
      <c r="G36" s="206">
        <f t="shared" ref="G36" si="97">SUM(E36:F36)</f>
        <v>2771000</v>
      </c>
      <c r="H36" s="206"/>
      <c r="I36" s="206">
        <f t="shared" ref="I36" si="98">SUM(G36:H36)</f>
        <v>2771000</v>
      </c>
      <c r="J36" s="210">
        <v>2771000</v>
      </c>
      <c r="K36" s="206"/>
      <c r="L36" s="210">
        <f t="shared" si="11"/>
        <v>2771000</v>
      </c>
      <c r="M36" s="206"/>
      <c r="N36" s="206">
        <f t="shared" ref="N36" si="99">SUM(L36:M36)</f>
        <v>2771000</v>
      </c>
      <c r="O36" s="206"/>
      <c r="P36" s="206">
        <f t="shared" ref="P36:R36" si="100">SUM(N36:O36)</f>
        <v>2771000</v>
      </c>
      <c r="Q36" s="206"/>
      <c r="R36" s="206">
        <f t="shared" si="100"/>
        <v>2771000</v>
      </c>
      <c r="S36" s="210">
        <v>2771000</v>
      </c>
      <c r="T36" s="206"/>
      <c r="U36" s="210">
        <f t="shared" si="14"/>
        <v>2771000</v>
      </c>
      <c r="V36" s="206"/>
      <c r="W36" s="206">
        <f t="shared" ref="W36" si="101">SUM(U36:V36)</f>
        <v>2771000</v>
      </c>
      <c r="X36" s="206"/>
      <c r="Y36" s="206">
        <f t="shared" ref="Y36" si="102">SUM(W36:X36)</f>
        <v>2771000</v>
      </c>
      <c r="Z36" s="206"/>
      <c r="AA36" s="206">
        <f t="shared" ref="AA36" si="103">SUM(Y36:Z36)</f>
        <v>2771000</v>
      </c>
    </row>
    <row r="37" spans="1:27" s="185" customFormat="1">
      <c r="A37" s="207"/>
      <c r="B37" s="205"/>
      <c r="C37" s="210"/>
      <c r="D37" s="206"/>
      <c r="E37" s="210"/>
      <c r="F37" s="206"/>
      <c r="G37" s="206"/>
      <c r="H37" s="206"/>
      <c r="I37" s="206"/>
      <c r="J37" s="210"/>
      <c r="K37" s="206"/>
      <c r="L37" s="210"/>
      <c r="M37" s="206"/>
      <c r="N37" s="206"/>
      <c r="O37" s="206"/>
      <c r="P37" s="206"/>
      <c r="Q37" s="206"/>
      <c r="R37" s="206"/>
      <c r="S37" s="210"/>
      <c r="T37" s="206"/>
      <c r="U37" s="210"/>
      <c r="V37" s="206"/>
      <c r="W37" s="206"/>
      <c r="X37" s="206"/>
      <c r="Y37" s="206"/>
      <c r="Z37" s="206"/>
      <c r="AA37" s="206"/>
    </row>
    <row r="38" spans="1:27" s="185" customFormat="1">
      <c r="A38" s="208" t="s">
        <v>351</v>
      </c>
      <c r="B38" s="205" t="s">
        <v>352</v>
      </c>
      <c r="C38" s="210">
        <v>0</v>
      </c>
      <c r="D38" s="206"/>
      <c r="E38" s="210">
        <f t="shared" si="8"/>
        <v>0</v>
      </c>
      <c r="F38" s="206"/>
      <c r="G38" s="206">
        <f t="shared" ref="G38" si="104">SUM(E38:F38)</f>
        <v>0</v>
      </c>
      <c r="H38" s="206"/>
      <c r="I38" s="206">
        <f t="shared" ref="I38" si="105">SUM(G38:H38)</f>
        <v>0</v>
      </c>
      <c r="J38" s="210">
        <v>0</v>
      </c>
      <c r="K38" s="206"/>
      <c r="L38" s="210">
        <f t="shared" si="11"/>
        <v>0</v>
      </c>
      <c r="M38" s="206"/>
      <c r="N38" s="206">
        <f t="shared" ref="N38" si="106">SUM(L38:M38)</f>
        <v>0</v>
      </c>
      <c r="O38" s="206"/>
      <c r="P38" s="206">
        <f t="shared" ref="P38:R38" si="107">SUM(N38:O38)</f>
        <v>0</v>
      </c>
      <c r="Q38" s="206"/>
      <c r="R38" s="206">
        <f t="shared" si="107"/>
        <v>0</v>
      </c>
      <c r="S38" s="210">
        <v>0</v>
      </c>
      <c r="T38" s="206"/>
      <c r="U38" s="210">
        <f t="shared" si="14"/>
        <v>0</v>
      </c>
      <c r="V38" s="206"/>
      <c r="W38" s="206">
        <f t="shared" ref="W38" si="108">SUM(U38:V38)</f>
        <v>0</v>
      </c>
      <c r="X38" s="206"/>
      <c r="Y38" s="206">
        <f t="shared" ref="Y38" si="109">SUM(W38:X38)</f>
        <v>0</v>
      </c>
      <c r="Z38" s="206"/>
      <c r="AA38" s="206">
        <f t="shared" ref="AA38" si="110">SUM(Y38:Z38)</f>
        <v>0</v>
      </c>
    </row>
    <row r="39" spans="1:27" s="186" customFormat="1">
      <c r="A39" s="207"/>
      <c r="B39" s="205"/>
      <c r="C39" s="210"/>
      <c r="D39" s="206"/>
      <c r="E39" s="210"/>
      <c r="F39" s="206"/>
      <c r="G39" s="206"/>
      <c r="H39" s="206"/>
      <c r="I39" s="206"/>
      <c r="J39" s="210"/>
      <c r="K39" s="206"/>
      <c r="L39" s="210"/>
      <c r="M39" s="206"/>
      <c r="N39" s="206"/>
      <c r="O39" s="206"/>
      <c r="P39" s="206"/>
      <c r="Q39" s="206"/>
      <c r="R39" s="206"/>
      <c r="S39" s="210"/>
      <c r="T39" s="206"/>
      <c r="U39" s="210"/>
      <c r="V39" s="206"/>
      <c r="W39" s="206"/>
      <c r="X39" s="206"/>
      <c r="Y39" s="206"/>
      <c r="Z39" s="206"/>
      <c r="AA39" s="206"/>
    </row>
    <row r="40" spans="1:27" s="186" customFormat="1">
      <c r="A40" s="199" t="s">
        <v>270</v>
      </c>
      <c r="B40" s="214" t="s">
        <v>271</v>
      </c>
      <c r="C40" s="215">
        <f t="shared" ref="C40:Y40" si="111">C42+C111+C114+C115</f>
        <v>1452902594.8100002</v>
      </c>
      <c r="D40" s="215">
        <f t="shared" si="111"/>
        <v>156787321.35000002</v>
      </c>
      <c r="E40" s="215">
        <f t="shared" si="111"/>
        <v>1609689916.1600001</v>
      </c>
      <c r="F40" s="215">
        <f t="shared" si="111"/>
        <v>-51510541</v>
      </c>
      <c r="G40" s="215">
        <f t="shared" si="111"/>
        <v>1558179375.1600001</v>
      </c>
      <c r="H40" s="215">
        <f t="shared" si="111"/>
        <v>30741671.730000004</v>
      </c>
      <c r="I40" s="215">
        <f t="shared" si="111"/>
        <v>1588921046.8899999</v>
      </c>
      <c r="J40" s="215">
        <f t="shared" si="111"/>
        <v>1502765164.0599999</v>
      </c>
      <c r="K40" s="215">
        <f t="shared" si="111"/>
        <v>24731177.129999999</v>
      </c>
      <c r="L40" s="215">
        <f t="shared" si="111"/>
        <v>1527496341.1899998</v>
      </c>
      <c r="M40" s="215">
        <f t="shared" si="111"/>
        <v>90846826.539999992</v>
      </c>
      <c r="N40" s="215">
        <f t="shared" si="111"/>
        <v>1618343167.7299998</v>
      </c>
      <c r="O40" s="215">
        <f t="shared" si="111"/>
        <v>-451419130.64000005</v>
      </c>
      <c r="P40" s="215">
        <f t="shared" si="111"/>
        <v>1166924037.0900002</v>
      </c>
      <c r="Q40" s="215">
        <f t="shared" si="111"/>
        <v>2225475</v>
      </c>
      <c r="R40" s="215">
        <f t="shared" ref="R40" si="112">R42+R111+R114+R115</f>
        <v>1169149512.0900002</v>
      </c>
      <c r="S40" s="215">
        <f t="shared" si="111"/>
        <v>1603027384.4900002</v>
      </c>
      <c r="T40" s="215">
        <f t="shared" si="111"/>
        <v>-25114.050000007439</v>
      </c>
      <c r="U40" s="215">
        <f t="shared" si="111"/>
        <v>1603002270.4400001</v>
      </c>
      <c r="V40" s="215">
        <f t="shared" si="111"/>
        <v>-251301297.15000001</v>
      </c>
      <c r="W40" s="215">
        <f t="shared" si="111"/>
        <v>1351700973.2900002</v>
      </c>
      <c r="X40" s="215">
        <f t="shared" si="111"/>
        <v>-34.380000000000003</v>
      </c>
      <c r="Y40" s="215">
        <f t="shared" si="111"/>
        <v>1351700938.9100003</v>
      </c>
      <c r="Z40" s="215">
        <f t="shared" ref="Z40:AA40" si="113">Z42+Z111+Z114+Z115</f>
        <v>2225475</v>
      </c>
      <c r="AA40" s="215">
        <f t="shared" si="113"/>
        <v>1353926413.9100003</v>
      </c>
    </row>
    <row r="41" spans="1:27" s="186" customFormat="1">
      <c r="A41" s="207"/>
      <c r="B41" s="216"/>
      <c r="C41" s="217"/>
      <c r="D41" s="217"/>
      <c r="E41" s="217"/>
      <c r="F41" s="217"/>
      <c r="G41" s="217"/>
      <c r="H41" s="217"/>
      <c r="I41" s="217"/>
      <c r="J41" s="217"/>
      <c r="K41" s="217"/>
      <c r="L41" s="217"/>
      <c r="M41" s="217"/>
      <c r="N41" s="217"/>
      <c r="O41" s="217"/>
      <c r="P41" s="217"/>
      <c r="Q41" s="217"/>
      <c r="R41" s="254"/>
      <c r="S41" s="217"/>
      <c r="T41" s="217"/>
      <c r="U41" s="217"/>
      <c r="V41" s="217"/>
      <c r="W41" s="217"/>
      <c r="X41" s="217"/>
      <c r="Y41" s="217"/>
      <c r="Z41" s="217"/>
      <c r="AA41" s="217"/>
    </row>
    <row r="42" spans="1:27" s="186" customFormat="1" ht="38.25">
      <c r="A42" s="204" t="s">
        <v>65</v>
      </c>
      <c r="B42" s="218" t="s">
        <v>57</v>
      </c>
      <c r="C42" s="219">
        <f t="shared" ref="C42:Y42" si="114">C43+C46+C82+C101</f>
        <v>1449672523.0800002</v>
      </c>
      <c r="D42" s="219">
        <f t="shared" si="114"/>
        <v>158801812.92000002</v>
      </c>
      <c r="E42" s="219">
        <f t="shared" si="114"/>
        <v>1608474336</v>
      </c>
      <c r="F42" s="219">
        <f t="shared" si="114"/>
        <v>-51510541</v>
      </c>
      <c r="G42" s="219">
        <f t="shared" si="114"/>
        <v>1556963795</v>
      </c>
      <c r="H42" s="219">
        <f t="shared" si="114"/>
        <v>30741671.730000004</v>
      </c>
      <c r="I42" s="219">
        <f t="shared" si="114"/>
        <v>1587705466.7299998</v>
      </c>
      <c r="J42" s="219">
        <f t="shared" si="114"/>
        <v>1502765164.0599999</v>
      </c>
      <c r="K42" s="219">
        <f t="shared" si="114"/>
        <v>24731177.129999999</v>
      </c>
      <c r="L42" s="219">
        <f t="shared" si="114"/>
        <v>1527496341.1899998</v>
      </c>
      <c r="M42" s="219">
        <f t="shared" si="114"/>
        <v>90846826.539999992</v>
      </c>
      <c r="N42" s="219">
        <f t="shared" si="114"/>
        <v>1618343167.7299998</v>
      </c>
      <c r="O42" s="219">
        <f t="shared" si="114"/>
        <v>-451419130.64000005</v>
      </c>
      <c r="P42" s="219">
        <f t="shared" si="114"/>
        <v>1166924037.0900002</v>
      </c>
      <c r="Q42" s="219">
        <f t="shared" si="114"/>
        <v>0</v>
      </c>
      <c r="R42" s="219">
        <f t="shared" ref="R42" si="115">R43+R46+R82+R101</f>
        <v>1166924037.0900002</v>
      </c>
      <c r="S42" s="219">
        <f t="shared" si="114"/>
        <v>1603027384.4900002</v>
      </c>
      <c r="T42" s="219">
        <f t="shared" si="114"/>
        <v>-25114.050000007439</v>
      </c>
      <c r="U42" s="219">
        <f t="shared" si="114"/>
        <v>1603002270.4400001</v>
      </c>
      <c r="V42" s="219">
        <f t="shared" si="114"/>
        <v>-251301297.15000001</v>
      </c>
      <c r="W42" s="219">
        <f t="shared" si="114"/>
        <v>1351700973.2900002</v>
      </c>
      <c r="X42" s="219">
        <f t="shared" si="114"/>
        <v>-34.380000000000003</v>
      </c>
      <c r="Y42" s="219">
        <f t="shared" si="114"/>
        <v>1351700938.9100003</v>
      </c>
      <c r="Z42" s="219">
        <f t="shared" ref="Z42:AA42" si="116">Z43+Z46+Z82+Z101</f>
        <v>0</v>
      </c>
      <c r="AA42" s="219">
        <f t="shared" si="116"/>
        <v>1351700938.9100003</v>
      </c>
    </row>
    <row r="43" spans="1:27" s="186" customFormat="1" ht="25.5">
      <c r="A43" s="207" t="s">
        <v>75</v>
      </c>
      <c r="B43" s="218" t="s">
        <v>134</v>
      </c>
      <c r="C43" s="209">
        <f>C44</f>
        <v>39711547.200000003</v>
      </c>
      <c r="D43" s="209"/>
      <c r="E43" s="209">
        <f t="shared" si="8"/>
        <v>39711547.200000003</v>
      </c>
      <c r="F43" s="209"/>
      <c r="G43" s="209">
        <f t="shared" ref="G43:G44" si="117">SUM(E43:F43)</f>
        <v>39711547.200000003</v>
      </c>
      <c r="H43" s="209"/>
      <c r="I43" s="209">
        <f t="shared" ref="I43:I44" si="118">SUM(G43:H43)</f>
        <v>39711547.200000003</v>
      </c>
      <c r="J43" s="209">
        <f t="shared" ref="J43" si="119">J44</f>
        <v>41122395.399999999</v>
      </c>
      <c r="K43" s="209"/>
      <c r="L43" s="209">
        <f t="shared" si="11"/>
        <v>41122395.399999999</v>
      </c>
      <c r="M43" s="209"/>
      <c r="N43" s="209">
        <f t="shared" ref="N43:N44" si="120">SUM(L43:M43)</f>
        <v>41122395.399999999</v>
      </c>
      <c r="O43" s="209"/>
      <c r="P43" s="209">
        <f t="shared" ref="P43:R44" si="121">SUM(N43:O43)</f>
        <v>41122395.399999999</v>
      </c>
      <c r="Q43" s="209"/>
      <c r="R43" s="209">
        <f t="shared" si="121"/>
        <v>41122395.399999999</v>
      </c>
      <c r="S43" s="209">
        <f t="shared" ref="S43" si="122">S44</f>
        <v>18316568.02</v>
      </c>
      <c r="T43" s="209"/>
      <c r="U43" s="209">
        <f t="shared" si="14"/>
        <v>18316568.02</v>
      </c>
      <c r="V43" s="209"/>
      <c r="W43" s="209">
        <f t="shared" ref="W43:W44" si="123">SUM(U43:V43)</f>
        <v>18316568.02</v>
      </c>
      <c r="X43" s="209"/>
      <c r="Y43" s="209">
        <f t="shared" ref="Y43:Y44" si="124">SUM(W43:X43)</f>
        <v>18316568.02</v>
      </c>
      <c r="Z43" s="209"/>
      <c r="AA43" s="209">
        <f t="shared" ref="AA43:AA44" si="125">SUM(Y43:Z43)</f>
        <v>18316568.02</v>
      </c>
    </row>
    <row r="44" spans="1:27" s="186" customFormat="1" ht="24.75" customHeight="1">
      <c r="A44" s="220" t="s">
        <v>353</v>
      </c>
      <c r="B44" s="218" t="s">
        <v>354</v>
      </c>
      <c r="C44" s="209">
        <v>39711547.200000003</v>
      </c>
      <c r="D44" s="209"/>
      <c r="E44" s="209">
        <f t="shared" si="8"/>
        <v>39711547.200000003</v>
      </c>
      <c r="F44" s="209"/>
      <c r="G44" s="209">
        <f t="shared" si="117"/>
        <v>39711547.200000003</v>
      </c>
      <c r="H44" s="209"/>
      <c r="I44" s="209">
        <f t="shared" si="118"/>
        <v>39711547.200000003</v>
      </c>
      <c r="J44" s="209">
        <v>41122395.399999999</v>
      </c>
      <c r="K44" s="209"/>
      <c r="L44" s="209">
        <f t="shared" si="11"/>
        <v>41122395.399999999</v>
      </c>
      <c r="M44" s="209"/>
      <c r="N44" s="209">
        <f t="shared" si="120"/>
        <v>41122395.399999999</v>
      </c>
      <c r="O44" s="209"/>
      <c r="P44" s="209">
        <f t="shared" si="121"/>
        <v>41122395.399999999</v>
      </c>
      <c r="Q44" s="209"/>
      <c r="R44" s="209">
        <f t="shared" si="121"/>
        <v>41122395.399999999</v>
      </c>
      <c r="S44" s="209">
        <v>18316568.02</v>
      </c>
      <c r="T44" s="209"/>
      <c r="U44" s="209">
        <f t="shared" si="14"/>
        <v>18316568.02</v>
      </c>
      <c r="V44" s="209"/>
      <c r="W44" s="209">
        <f t="shared" si="123"/>
        <v>18316568.02</v>
      </c>
      <c r="X44" s="209"/>
      <c r="Y44" s="209">
        <f t="shared" si="124"/>
        <v>18316568.02</v>
      </c>
      <c r="Z44" s="209"/>
      <c r="AA44" s="209">
        <f t="shared" si="125"/>
        <v>18316568.02</v>
      </c>
    </row>
    <row r="45" spans="1:27" s="186" customFormat="1">
      <c r="A45" s="221"/>
      <c r="B45" s="222"/>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row>
    <row r="46" spans="1:27" s="186" customFormat="1" ht="28.5" customHeight="1">
      <c r="A46" s="207" t="s">
        <v>71</v>
      </c>
      <c r="B46" s="218" t="s">
        <v>135</v>
      </c>
      <c r="C46" s="209">
        <f>SUM(C47:C81)</f>
        <v>654762523.96000004</v>
      </c>
      <c r="D46" s="209">
        <f>SUM(D47:D81)</f>
        <v>-2033334.7499999679</v>
      </c>
      <c r="E46" s="209">
        <f>SUM(E47:E81)</f>
        <v>652729189.21000004</v>
      </c>
      <c r="F46" s="209">
        <f>SUM(F47:F81)</f>
        <v>-51560580</v>
      </c>
      <c r="G46" s="209">
        <f>SUM(G47:G81)</f>
        <v>601168609.21000004</v>
      </c>
      <c r="H46" s="209">
        <f t="shared" ref="H46:P46" si="126">SUM(H47:H81)</f>
        <v>1049573.9399999995</v>
      </c>
      <c r="I46" s="209">
        <f t="shared" si="126"/>
        <v>602218183.14999998</v>
      </c>
      <c r="J46" s="209">
        <f t="shared" si="126"/>
        <v>694794710.24000001</v>
      </c>
      <c r="K46" s="209">
        <f t="shared" si="126"/>
        <v>-38.200000000011642</v>
      </c>
      <c r="L46" s="209">
        <f t="shared" si="126"/>
        <v>694794672.03999996</v>
      </c>
      <c r="M46" s="209">
        <f t="shared" si="126"/>
        <v>90846826.539999992</v>
      </c>
      <c r="N46" s="209">
        <f t="shared" si="126"/>
        <v>785641498.57999992</v>
      </c>
      <c r="O46" s="209">
        <f t="shared" si="126"/>
        <v>-462548426.54000002</v>
      </c>
      <c r="P46" s="209">
        <f t="shared" si="126"/>
        <v>323093072.04000002</v>
      </c>
      <c r="Q46" s="209">
        <f t="shared" ref="Q46:Y46" si="127">SUM(Q47:Q81)</f>
        <v>0</v>
      </c>
      <c r="R46" s="209">
        <f t="shared" si="127"/>
        <v>323093072.04000002</v>
      </c>
      <c r="S46" s="209">
        <f t="shared" si="127"/>
        <v>776649200.25</v>
      </c>
      <c r="T46" s="209">
        <f t="shared" si="127"/>
        <v>-35642.050000007439</v>
      </c>
      <c r="U46" s="209">
        <f t="shared" si="127"/>
        <v>776613558.20000005</v>
      </c>
      <c r="V46" s="209">
        <f t="shared" si="127"/>
        <v>-251301297.15000001</v>
      </c>
      <c r="W46" s="209">
        <f t="shared" si="127"/>
        <v>525312261.05000007</v>
      </c>
      <c r="X46" s="209">
        <f t="shared" si="127"/>
        <v>0</v>
      </c>
      <c r="Y46" s="209">
        <f t="shared" si="127"/>
        <v>525312261.05000007</v>
      </c>
      <c r="Z46" s="209">
        <f t="shared" ref="Z46:AA46" si="128">SUM(Z47:Z81)</f>
        <v>0</v>
      </c>
      <c r="AA46" s="209">
        <f t="shared" si="128"/>
        <v>525312261.05000007</v>
      </c>
    </row>
    <row r="47" spans="1:27" s="186" customFormat="1" ht="67.150000000000006" hidden="1" customHeight="1">
      <c r="A47" s="220" t="s">
        <v>371</v>
      </c>
      <c r="B47" s="218" t="s">
        <v>355</v>
      </c>
      <c r="C47" s="209">
        <v>91066892</v>
      </c>
      <c r="D47" s="209">
        <v>-91066892</v>
      </c>
      <c r="E47" s="209">
        <f t="shared" si="8"/>
        <v>0</v>
      </c>
      <c r="F47" s="209"/>
      <c r="G47" s="209">
        <f t="shared" ref="G47:G56" si="129">SUM(E47:F47)</f>
        <v>0</v>
      </c>
      <c r="H47" s="209"/>
      <c r="I47" s="209">
        <f t="shared" ref="I47:I80" si="130">SUM(G47:H47)</f>
        <v>0</v>
      </c>
      <c r="J47" s="209">
        <v>364267568</v>
      </c>
      <c r="K47" s="209">
        <v>-364267568</v>
      </c>
      <c r="L47" s="209">
        <f t="shared" si="11"/>
        <v>0</v>
      </c>
      <c r="M47" s="209"/>
      <c r="N47" s="209">
        <f t="shared" ref="N47:N56" si="131">SUM(L47:M47)</f>
        <v>0</v>
      </c>
      <c r="O47" s="209"/>
      <c r="P47" s="209">
        <f t="shared" ref="P47:R57" si="132">SUM(N47:O47)</f>
        <v>0</v>
      </c>
      <c r="Q47" s="209"/>
      <c r="R47" s="209">
        <f t="shared" si="132"/>
        <v>0</v>
      </c>
      <c r="S47" s="209">
        <v>440229250.87</v>
      </c>
      <c r="T47" s="209">
        <v>-440229250.87</v>
      </c>
      <c r="U47" s="209">
        <f t="shared" si="14"/>
        <v>0</v>
      </c>
      <c r="V47" s="209"/>
      <c r="W47" s="209">
        <f t="shared" ref="W47:W56" si="133">SUM(U47:V47)</f>
        <v>0</v>
      </c>
      <c r="X47" s="209"/>
      <c r="Y47" s="209">
        <f t="shared" ref="Y47:Y57" si="134">SUM(W47:X47)</f>
        <v>0</v>
      </c>
      <c r="Z47" s="209"/>
      <c r="AA47" s="209">
        <f t="shared" ref="AA47:AA57" si="135">SUM(Y47:Z47)</f>
        <v>0</v>
      </c>
    </row>
    <row r="48" spans="1:27" s="186" customFormat="1" ht="67.150000000000006" hidden="1" customHeight="1">
      <c r="A48" s="220" t="s">
        <v>372</v>
      </c>
      <c r="B48" s="218" t="s">
        <v>355</v>
      </c>
      <c r="C48" s="209">
        <v>1858508</v>
      </c>
      <c r="D48" s="209">
        <v>-1858508</v>
      </c>
      <c r="E48" s="209">
        <f t="shared" si="8"/>
        <v>0</v>
      </c>
      <c r="F48" s="209"/>
      <c r="G48" s="209">
        <f t="shared" si="129"/>
        <v>0</v>
      </c>
      <c r="H48" s="209"/>
      <c r="I48" s="209">
        <f t="shared" si="130"/>
        <v>0</v>
      </c>
      <c r="J48" s="209">
        <v>7434032</v>
      </c>
      <c r="K48" s="209">
        <v>-7434032</v>
      </c>
      <c r="L48" s="209">
        <f t="shared" si="11"/>
        <v>0</v>
      </c>
      <c r="M48" s="209"/>
      <c r="N48" s="209">
        <f t="shared" si="131"/>
        <v>0</v>
      </c>
      <c r="O48" s="209"/>
      <c r="P48" s="209">
        <f t="shared" si="132"/>
        <v>0</v>
      </c>
      <c r="Q48" s="209"/>
      <c r="R48" s="209">
        <f t="shared" si="132"/>
        <v>0</v>
      </c>
      <c r="S48" s="209">
        <v>8984270.4299999997</v>
      </c>
      <c r="T48" s="209">
        <v>-8984270.4299999997</v>
      </c>
      <c r="U48" s="209">
        <f t="shared" si="14"/>
        <v>0</v>
      </c>
      <c r="V48" s="209"/>
      <c r="W48" s="209">
        <f t="shared" si="133"/>
        <v>0</v>
      </c>
      <c r="X48" s="209"/>
      <c r="Y48" s="209">
        <f t="shared" si="134"/>
        <v>0</v>
      </c>
      <c r="Z48" s="209"/>
      <c r="AA48" s="209">
        <f t="shared" si="135"/>
        <v>0</v>
      </c>
    </row>
    <row r="49" spans="1:27" s="186" customFormat="1" ht="39.75" hidden="1" customHeight="1">
      <c r="A49" s="220" t="s">
        <v>373</v>
      </c>
      <c r="B49" s="235" t="s">
        <v>355</v>
      </c>
      <c r="C49" s="209">
        <v>222222222</v>
      </c>
      <c r="D49" s="209">
        <v>-222222222</v>
      </c>
      <c r="E49" s="209">
        <f t="shared" si="8"/>
        <v>0</v>
      </c>
      <c r="F49" s="209"/>
      <c r="G49" s="209">
        <f t="shared" si="129"/>
        <v>0</v>
      </c>
      <c r="H49" s="209"/>
      <c r="I49" s="209">
        <f t="shared" si="130"/>
        <v>0</v>
      </c>
      <c r="J49" s="209">
        <v>0</v>
      </c>
      <c r="K49" s="209"/>
      <c r="L49" s="209">
        <f t="shared" si="11"/>
        <v>0</v>
      </c>
      <c r="M49" s="209"/>
      <c r="N49" s="209">
        <f t="shared" si="131"/>
        <v>0</v>
      </c>
      <c r="O49" s="209"/>
      <c r="P49" s="209">
        <f t="shared" si="132"/>
        <v>0</v>
      </c>
      <c r="Q49" s="209"/>
      <c r="R49" s="209">
        <f t="shared" si="132"/>
        <v>0</v>
      </c>
      <c r="S49" s="209">
        <v>0</v>
      </c>
      <c r="T49" s="209"/>
      <c r="U49" s="209">
        <f t="shared" si="14"/>
        <v>0</v>
      </c>
      <c r="V49" s="209"/>
      <c r="W49" s="209">
        <f t="shared" si="133"/>
        <v>0</v>
      </c>
      <c r="X49" s="209"/>
      <c r="Y49" s="209">
        <f t="shared" si="134"/>
        <v>0</v>
      </c>
      <c r="Z49" s="209"/>
      <c r="AA49" s="209">
        <f t="shared" si="135"/>
        <v>0</v>
      </c>
    </row>
    <row r="50" spans="1:27" s="186" customFormat="1" ht="54" hidden="1" customHeight="1">
      <c r="A50" s="220" t="s">
        <v>376</v>
      </c>
      <c r="B50" s="218" t="s">
        <v>355</v>
      </c>
      <c r="C50" s="209">
        <v>146512</v>
      </c>
      <c r="D50" s="209">
        <v>-146512</v>
      </c>
      <c r="E50" s="209">
        <f t="shared" si="8"/>
        <v>0</v>
      </c>
      <c r="F50" s="209"/>
      <c r="G50" s="209">
        <f t="shared" si="129"/>
        <v>0</v>
      </c>
      <c r="H50" s="209"/>
      <c r="I50" s="209">
        <f t="shared" si="130"/>
        <v>0</v>
      </c>
      <c r="J50" s="209">
        <v>0</v>
      </c>
      <c r="K50" s="209"/>
      <c r="L50" s="209">
        <f t="shared" si="11"/>
        <v>0</v>
      </c>
      <c r="M50" s="209"/>
      <c r="N50" s="209">
        <f t="shared" si="131"/>
        <v>0</v>
      </c>
      <c r="O50" s="209"/>
      <c r="P50" s="209">
        <f t="shared" si="132"/>
        <v>0</v>
      </c>
      <c r="Q50" s="209"/>
      <c r="R50" s="209">
        <f t="shared" si="132"/>
        <v>0</v>
      </c>
      <c r="S50" s="209">
        <v>0</v>
      </c>
      <c r="T50" s="209"/>
      <c r="U50" s="209">
        <f t="shared" si="14"/>
        <v>0</v>
      </c>
      <c r="V50" s="209"/>
      <c r="W50" s="209">
        <f t="shared" si="133"/>
        <v>0</v>
      </c>
      <c r="X50" s="209"/>
      <c r="Y50" s="209">
        <f t="shared" si="134"/>
        <v>0</v>
      </c>
      <c r="Z50" s="209"/>
      <c r="AA50" s="209">
        <f t="shared" si="135"/>
        <v>0</v>
      </c>
    </row>
    <row r="51" spans="1:27" s="186" customFormat="1" ht="51" hidden="1" customHeight="1">
      <c r="A51" s="220" t="s">
        <v>375</v>
      </c>
      <c r="B51" s="235" t="s">
        <v>369</v>
      </c>
      <c r="C51" s="209">
        <v>7179088</v>
      </c>
      <c r="D51" s="209">
        <v>-7179088</v>
      </c>
      <c r="E51" s="209">
        <f t="shared" si="8"/>
        <v>0</v>
      </c>
      <c r="F51" s="209"/>
      <c r="G51" s="209">
        <f t="shared" si="129"/>
        <v>0</v>
      </c>
      <c r="H51" s="209"/>
      <c r="I51" s="209">
        <f t="shared" si="130"/>
        <v>0</v>
      </c>
      <c r="J51" s="209">
        <v>0</v>
      </c>
      <c r="K51" s="209"/>
      <c r="L51" s="209">
        <f t="shared" si="11"/>
        <v>0</v>
      </c>
      <c r="M51" s="209"/>
      <c r="N51" s="209">
        <f t="shared" si="131"/>
        <v>0</v>
      </c>
      <c r="O51" s="209"/>
      <c r="P51" s="209">
        <f t="shared" si="132"/>
        <v>0</v>
      </c>
      <c r="Q51" s="209"/>
      <c r="R51" s="209">
        <f t="shared" si="132"/>
        <v>0</v>
      </c>
      <c r="S51" s="209">
        <v>0</v>
      </c>
      <c r="T51" s="209"/>
      <c r="U51" s="209">
        <f t="shared" si="14"/>
        <v>0</v>
      </c>
      <c r="V51" s="209"/>
      <c r="W51" s="209">
        <f t="shared" si="133"/>
        <v>0</v>
      </c>
      <c r="X51" s="209"/>
      <c r="Y51" s="209">
        <f t="shared" si="134"/>
        <v>0</v>
      </c>
      <c r="Z51" s="209"/>
      <c r="AA51" s="209">
        <f t="shared" si="135"/>
        <v>0</v>
      </c>
    </row>
    <row r="52" spans="1:27" s="186" customFormat="1" ht="54" customHeight="1">
      <c r="A52" s="220" t="s">
        <v>374</v>
      </c>
      <c r="B52" s="235" t="s">
        <v>356</v>
      </c>
      <c r="C52" s="209">
        <v>5870000</v>
      </c>
      <c r="D52" s="209"/>
      <c r="E52" s="209">
        <f t="shared" si="8"/>
        <v>5870000</v>
      </c>
      <c r="F52" s="209"/>
      <c r="G52" s="209">
        <f t="shared" si="129"/>
        <v>5870000</v>
      </c>
      <c r="H52" s="209"/>
      <c r="I52" s="209">
        <f t="shared" si="130"/>
        <v>5870000</v>
      </c>
      <c r="J52" s="209">
        <v>6002250</v>
      </c>
      <c r="K52" s="209"/>
      <c r="L52" s="209">
        <f t="shared" si="11"/>
        <v>6002250</v>
      </c>
      <c r="M52" s="209"/>
      <c r="N52" s="209">
        <f t="shared" si="131"/>
        <v>6002250</v>
      </c>
      <c r="O52" s="209"/>
      <c r="P52" s="209">
        <f t="shared" si="132"/>
        <v>6002250</v>
      </c>
      <c r="Q52" s="209"/>
      <c r="R52" s="209">
        <f t="shared" si="132"/>
        <v>6002250</v>
      </c>
      <c r="S52" s="209">
        <v>6136750</v>
      </c>
      <c r="T52" s="209"/>
      <c r="U52" s="209">
        <f t="shared" si="14"/>
        <v>6136750</v>
      </c>
      <c r="V52" s="209"/>
      <c r="W52" s="209">
        <f t="shared" si="133"/>
        <v>6136750</v>
      </c>
      <c r="X52" s="209"/>
      <c r="Y52" s="209">
        <f t="shared" si="134"/>
        <v>6136750</v>
      </c>
      <c r="Z52" s="209"/>
      <c r="AA52" s="209">
        <f t="shared" si="135"/>
        <v>6136750</v>
      </c>
    </row>
    <row r="53" spans="1:27" s="186" customFormat="1" ht="124.9" customHeight="1">
      <c r="A53" s="230" t="s">
        <v>375</v>
      </c>
      <c r="B53" s="235" t="s">
        <v>369</v>
      </c>
      <c r="C53" s="209"/>
      <c r="D53" s="209">
        <v>91066892</v>
      </c>
      <c r="E53" s="209">
        <f t="shared" si="8"/>
        <v>91066892</v>
      </c>
      <c r="F53" s="209">
        <v>-51866892</v>
      </c>
      <c r="G53" s="209">
        <f t="shared" si="129"/>
        <v>39200000</v>
      </c>
      <c r="H53" s="209">
        <v>-4900000</v>
      </c>
      <c r="I53" s="209">
        <f t="shared" si="130"/>
        <v>34300000</v>
      </c>
      <c r="J53" s="209"/>
      <c r="K53" s="209">
        <v>364267568</v>
      </c>
      <c r="L53" s="209">
        <f t="shared" si="11"/>
        <v>364267568</v>
      </c>
      <c r="M53" s="209">
        <v>89483641.219999999</v>
      </c>
      <c r="N53" s="209">
        <f t="shared" si="131"/>
        <v>453751209.22000003</v>
      </c>
      <c r="O53" s="209">
        <v>-453751209.22000003</v>
      </c>
      <c r="P53" s="209">
        <f t="shared" si="132"/>
        <v>0</v>
      </c>
      <c r="Q53" s="209"/>
      <c r="R53" s="209">
        <f t="shared" si="132"/>
        <v>0</v>
      </c>
      <c r="S53" s="209"/>
      <c r="T53" s="209">
        <v>440229250.87</v>
      </c>
      <c r="U53" s="209">
        <f t="shared" si="14"/>
        <v>440229250.87</v>
      </c>
      <c r="V53" s="209">
        <v>-246241373.78999999</v>
      </c>
      <c r="W53" s="209">
        <f t="shared" si="133"/>
        <v>193987877.08000001</v>
      </c>
      <c r="X53" s="209"/>
      <c r="Y53" s="209">
        <f t="shared" si="134"/>
        <v>193987877.08000001</v>
      </c>
      <c r="Z53" s="209"/>
      <c r="AA53" s="209">
        <f t="shared" si="135"/>
        <v>193987877.08000001</v>
      </c>
    </row>
    <row r="54" spans="1:27" s="186" customFormat="1" ht="124.9" customHeight="1">
      <c r="A54" s="230" t="s">
        <v>376</v>
      </c>
      <c r="B54" s="235" t="s">
        <v>410</v>
      </c>
      <c r="C54" s="209"/>
      <c r="D54" s="209">
        <v>1858508</v>
      </c>
      <c r="E54" s="209">
        <f t="shared" si="8"/>
        <v>1858508</v>
      </c>
      <c r="F54" s="209">
        <v>-1098508</v>
      </c>
      <c r="G54" s="209">
        <f t="shared" si="129"/>
        <v>760000</v>
      </c>
      <c r="H54" s="209">
        <v>-95000</v>
      </c>
      <c r="I54" s="209">
        <f t="shared" si="130"/>
        <v>665000</v>
      </c>
      <c r="J54" s="209"/>
      <c r="K54" s="209">
        <v>7434032</v>
      </c>
      <c r="L54" s="209">
        <f t="shared" si="11"/>
        <v>7434032</v>
      </c>
      <c r="M54" s="209">
        <v>1363185.32</v>
      </c>
      <c r="N54" s="209">
        <f t="shared" si="131"/>
        <v>8797217.3200000003</v>
      </c>
      <c r="O54" s="209">
        <v>-8797217.3200000003</v>
      </c>
      <c r="P54" s="209">
        <f t="shared" si="132"/>
        <v>0</v>
      </c>
      <c r="Q54" s="209"/>
      <c r="R54" s="209">
        <f t="shared" si="132"/>
        <v>0</v>
      </c>
      <c r="S54" s="209"/>
      <c r="T54" s="209">
        <v>8984270.4299999997</v>
      </c>
      <c r="U54" s="209">
        <f t="shared" si="14"/>
        <v>8984270.4299999997</v>
      </c>
      <c r="V54" s="209">
        <v>-5059923.3600000003</v>
      </c>
      <c r="W54" s="209">
        <f t="shared" si="133"/>
        <v>3924347.0699999994</v>
      </c>
      <c r="X54" s="209"/>
      <c r="Y54" s="209">
        <f t="shared" si="134"/>
        <v>3924347.0699999994</v>
      </c>
      <c r="Z54" s="209"/>
      <c r="AA54" s="209">
        <f t="shared" si="135"/>
        <v>3924347.0699999994</v>
      </c>
    </row>
    <row r="55" spans="1:27" s="186" customFormat="1" ht="51">
      <c r="A55" s="220" t="s">
        <v>377</v>
      </c>
      <c r="B55" s="218" t="s">
        <v>357</v>
      </c>
      <c r="C55" s="209">
        <v>17643155.100000001</v>
      </c>
      <c r="D55" s="209">
        <v>420968.49</v>
      </c>
      <c r="E55" s="209">
        <f t="shared" si="8"/>
        <v>18064123.59</v>
      </c>
      <c r="F55" s="209"/>
      <c r="G55" s="209">
        <f t="shared" si="129"/>
        <v>18064123.59</v>
      </c>
      <c r="H55" s="209"/>
      <c r="I55" s="209">
        <f t="shared" si="130"/>
        <v>18064123.59</v>
      </c>
      <c r="J55" s="209">
        <v>17519788.27</v>
      </c>
      <c r="K55" s="209">
        <v>-38.200000000000003</v>
      </c>
      <c r="L55" s="209">
        <f t="shared" si="11"/>
        <v>17519750.07</v>
      </c>
      <c r="M55" s="209"/>
      <c r="N55" s="209">
        <f t="shared" si="131"/>
        <v>17519750.07</v>
      </c>
      <c r="O55" s="209"/>
      <c r="P55" s="209">
        <f t="shared" si="132"/>
        <v>17519750.07</v>
      </c>
      <c r="Q55" s="209"/>
      <c r="R55" s="209">
        <f t="shared" si="132"/>
        <v>17519750.07</v>
      </c>
      <c r="S55" s="209">
        <v>17917858.57</v>
      </c>
      <c r="T55" s="209">
        <v>-35642.050000000003</v>
      </c>
      <c r="U55" s="209">
        <f t="shared" si="14"/>
        <v>17882216.52</v>
      </c>
      <c r="V55" s="209"/>
      <c r="W55" s="209">
        <f t="shared" si="133"/>
        <v>17882216.52</v>
      </c>
      <c r="X55" s="209"/>
      <c r="Y55" s="209">
        <f t="shared" si="134"/>
        <v>17882216.52</v>
      </c>
      <c r="Z55" s="209"/>
      <c r="AA55" s="209">
        <f t="shared" si="135"/>
        <v>17882216.52</v>
      </c>
    </row>
    <row r="56" spans="1:27" s="186" customFormat="1" ht="63.75">
      <c r="A56" s="220" t="s">
        <v>378</v>
      </c>
      <c r="B56" s="218" t="s">
        <v>379</v>
      </c>
      <c r="C56" s="209">
        <v>0</v>
      </c>
      <c r="D56" s="209"/>
      <c r="E56" s="209">
        <f t="shared" si="8"/>
        <v>0</v>
      </c>
      <c r="F56" s="209"/>
      <c r="G56" s="209">
        <f t="shared" si="129"/>
        <v>0</v>
      </c>
      <c r="H56" s="209"/>
      <c r="I56" s="209">
        <f t="shared" si="130"/>
        <v>0</v>
      </c>
      <c r="J56" s="209">
        <v>1250000</v>
      </c>
      <c r="K56" s="209"/>
      <c r="L56" s="209">
        <f t="shared" si="11"/>
        <v>1250000</v>
      </c>
      <c r="M56" s="209"/>
      <c r="N56" s="209">
        <f t="shared" si="131"/>
        <v>1250000</v>
      </c>
      <c r="O56" s="209"/>
      <c r="P56" s="209">
        <f t="shared" si="132"/>
        <v>1250000</v>
      </c>
      <c r="Q56" s="209"/>
      <c r="R56" s="209">
        <f t="shared" si="132"/>
        <v>1250000</v>
      </c>
      <c r="S56" s="209">
        <v>0</v>
      </c>
      <c r="T56" s="209"/>
      <c r="U56" s="209">
        <f t="shared" si="14"/>
        <v>0</v>
      </c>
      <c r="V56" s="209"/>
      <c r="W56" s="209">
        <f t="shared" si="133"/>
        <v>0</v>
      </c>
      <c r="X56" s="209"/>
      <c r="Y56" s="209">
        <f t="shared" si="134"/>
        <v>0</v>
      </c>
      <c r="Z56" s="209"/>
      <c r="AA56" s="209">
        <f t="shared" si="135"/>
        <v>0</v>
      </c>
    </row>
    <row r="57" spans="1:27" s="186" customFormat="1" ht="31.15" customHeight="1">
      <c r="A57" s="255" t="s">
        <v>412</v>
      </c>
      <c r="B57" s="218" t="s">
        <v>411</v>
      </c>
      <c r="C57" s="211"/>
      <c r="D57" s="211">
        <v>2469919.84</v>
      </c>
      <c r="E57" s="211">
        <f t="shared" ref="E57" si="136">SUM(C57:D57)</f>
        <v>2469919.84</v>
      </c>
      <c r="F57" s="211"/>
      <c r="G57" s="211">
        <f t="shared" ref="G57" si="137">SUM(E57:F57)</f>
        <v>2469919.84</v>
      </c>
      <c r="H57" s="211"/>
      <c r="I57" s="211">
        <f t="shared" si="130"/>
        <v>2469919.84</v>
      </c>
      <c r="J57" s="211"/>
      <c r="K57" s="211"/>
      <c r="L57" s="211"/>
      <c r="M57" s="211"/>
      <c r="N57" s="211"/>
      <c r="O57" s="211"/>
      <c r="P57" s="211"/>
      <c r="Q57" s="211"/>
      <c r="R57" s="211">
        <f t="shared" si="132"/>
        <v>0</v>
      </c>
      <c r="S57" s="211"/>
      <c r="T57" s="211"/>
      <c r="U57" s="211"/>
      <c r="V57" s="211"/>
      <c r="W57" s="211"/>
      <c r="X57" s="211"/>
      <c r="Y57" s="211">
        <f t="shared" si="134"/>
        <v>0</v>
      </c>
      <c r="Z57" s="211"/>
      <c r="AA57" s="211">
        <f t="shared" si="135"/>
        <v>0</v>
      </c>
    </row>
    <row r="58" spans="1:27" s="186" customFormat="1" ht="38.25">
      <c r="A58" s="220" t="s">
        <v>380</v>
      </c>
      <c r="B58" s="218" t="s">
        <v>381</v>
      </c>
      <c r="C58" s="209">
        <v>0</v>
      </c>
      <c r="D58" s="209"/>
      <c r="E58" s="209">
        <f t="shared" si="8"/>
        <v>0</v>
      </c>
      <c r="F58" s="209"/>
      <c r="G58" s="209">
        <f t="shared" ref="G58:G75" si="138">SUM(E58:F58)</f>
        <v>0</v>
      </c>
      <c r="H58" s="209"/>
      <c r="I58" s="209">
        <f t="shared" si="130"/>
        <v>0</v>
      </c>
      <c r="J58" s="209">
        <v>4472402.3899999997</v>
      </c>
      <c r="K58" s="209"/>
      <c r="L58" s="209">
        <f t="shared" si="11"/>
        <v>4472402.3899999997</v>
      </c>
      <c r="M58" s="209"/>
      <c r="N58" s="209">
        <f t="shared" ref="N58" si="139">SUM(L58:M58)</f>
        <v>4472402.3899999997</v>
      </c>
      <c r="O58" s="209"/>
      <c r="P58" s="209">
        <f t="shared" ref="P58:R58" si="140">SUM(N58:O58)</f>
        <v>4472402.3899999997</v>
      </c>
      <c r="Q58" s="209"/>
      <c r="R58" s="209">
        <f t="shared" si="140"/>
        <v>4472402.3899999997</v>
      </c>
      <c r="S58" s="209">
        <v>0</v>
      </c>
      <c r="T58" s="209"/>
      <c r="U58" s="209">
        <f t="shared" si="14"/>
        <v>0</v>
      </c>
      <c r="V58" s="209"/>
      <c r="W58" s="209">
        <f t="shared" ref="W58" si="141">SUM(U58:V58)</f>
        <v>0</v>
      </c>
      <c r="X58" s="209"/>
      <c r="Y58" s="209">
        <f t="shared" ref="Y58" si="142">SUM(W58:X58)</f>
        <v>0</v>
      </c>
      <c r="Z58" s="209"/>
      <c r="AA58" s="209">
        <f t="shared" ref="AA58" si="143">SUM(Y58:Z58)</f>
        <v>0</v>
      </c>
    </row>
    <row r="59" spans="1:27" s="186" customFormat="1" ht="25.15" customHeight="1">
      <c r="A59" s="220" t="s">
        <v>382</v>
      </c>
      <c r="B59" s="235" t="s">
        <v>413</v>
      </c>
      <c r="C59" s="209"/>
      <c r="D59" s="209">
        <v>10807941.98</v>
      </c>
      <c r="E59" s="209">
        <f t="shared" si="8"/>
        <v>10807941.98</v>
      </c>
      <c r="F59" s="209"/>
      <c r="G59" s="209">
        <f t="shared" si="138"/>
        <v>10807941.98</v>
      </c>
      <c r="H59" s="209"/>
      <c r="I59" s="209">
        <f t="shared" si="130"/>
        <v>10807941.98</v>
      </c>
      <c r="J59" s="209"/>
      <c r="K59" s="209"/>
      <c r="L59" s="209"/>
      <c r="M59" s="209"/>
      <c r="N59" s="209"/>
      <c r="O59" s="209"/>
      <c r="P59" s="209"/>
      <c r="Q59" s="209"/>
      <c r="R59" s="209"/>
      <c r="S59" s="209"/>
      <c r="T59" s="209"/>
      <c r="U59" s="209"/>
      <c r="V59" s="209"/>
      <c r="W59" s="209"/>
      <c r="X59" s="209"/>
      <c r="Y59" s="209"/>
      <c r="Z59" s="209"/>
      <c r="AA59" s="209"/>
    </row>
    <row r="60" spans="1:27" s="186" customFormat="1" ht="25.5" hidden="1">
      <c r="A60" s="220" t="s">
        <v>382</v>
      </c>
      <c r="B60" s="235" t="s">
        <v>381</v>
      </c>
      <c r="C60" s="209">
        <v>10807941.98</v>
      </c>
      <c r="D60" s="209">
        <v>-10807941.98</v>
      </c>
      <c r="E60" s="209">
        <f t="shared" si="8"/>
        <v>0</v>
      </c>
      <c r="F60" s="209"/>
      <c r="G60" s="209">
        <f t="shared" si="138"/>
        <v>0</v>
      </c>
      <c r="H60" s="209"/>
      <c r="I60" s="209">
        <f t="shared" si="130"/>
        <v>0</v>
      </c>
      <c r="J60" s="209">
        <v>0</v>
      </c>
      <c r="K60" s="209"/>
      <c r="L60" s="209">
        <f t="shared" si="11"/>
        <v>0</v>
      </c>
      <c r="M60" s="209"/>
      <c r="N60" s="209">
        <f t="shared" ref="N60:N63" si="144">SUM(L60:M60)</f>
        <v>0</v>
      </c>
      <c r="O60" s="209"/>
      <c r="P60" s="209">
        <f t="shared" ref="P60:R63" si="145">SUM(N60:O60)</f>
        <v>0</v>
      </c>
      <c r="Q60" s="209"/>
      <c r="R60" s="209">
        <f t="shared" si="145"/>
        <v>0</v>
      </c>
      <c r="S60" s="209">
        <v>0</v>
      </c>
      <c r="T60" s="209"/>
      <c r="U60" s="209">
        <f t="shared" si="14"/>
        <v>0</v>
      </c>
      <c r="V60" s="209"/>
      <c r="W60" s="209">
        <f t="shared" ref="W60:W63" si="146">SUM(U60:V60)</f>
        <v>0</v>
      </c>
      <c r="X60" s="209"/>
      <c r="Y60" s="209">
        <f t="shared" ref="Y60:Y63" si="147">SUM(W60:X60)</f>
        <v>0</v>
      </c>
      <c r="Z60" s="209"/>
      <c r="AA60" s="209">
        <f t="shared" ref="AA60:AA63" si="148">SUM(Y60:Z60)</f>
        <v>0</v>
      </c>
    </row>
    <row r="61" spans="1:27" s="186" customFormat="1" ht="38.25">
      <c r="A61" s="231" t="s">
        <v>415</v>
      </c>
      <c r="B61" s="235" t="s">
        <v>381</v>
      </c>
      <c r="C61" s="209"/>
      <c r="D61" s="209">
        <v>55555.56</v>
      </c>
      <c r="E61" s="209">
        <f t="shared" si="8"/>
        <v>55555.56</v>
      </c>
      <c r="F61" s="209"/>
      <c r="G61" s="209">
        <f t="shared" si="138"/>
        <v>55555.56</v>
      </c>
      <c r="H61" s="209"/>
      <c r="I61" s="209">
        <f t="shared" si="130"/>
        <v>55555.56</v>
      </c>
      <c r="J61" s="209"/>
      <c r="K61" s="209"/>
      <c r="L61" s="209">
        <f t="shared" si="11"/>
        <v>0</v>
      </c>
      <c r="M61" s="209"/>
      <c r="N61" s="209">
        <f t="shared" si="144"/>
        <v>0</v>
      </c>
      <c r="O61" s="209"/>
      <c r="P61" s="209">
        <f t="shared" si="145"/>
        <v>0</v>
      </c>
      <c r="Q61" s="209"/>
      <c r="R61" s="209">
        <f t="shared" si="145"/>
        <v>0</v>
      </c>
      <c r="S61" s="209"/>
      <c r="T61" s="209"/>
      <c r="U61" s="209">
        <f t="shared" si="14"/>
        <v>0</v>
      </c>
      <c r="V61" s="209"/>
      <c r="W61" s="209">
        <f t="shared" si="146"/>
        <v>0</v>
      </c>
      <c r="X61" s="209"/>
      <c r="Y61" s="209">
        <f t="shared" si="147"/>
        <v>0</v>
      </c>
      <c r="Z61" s="209"/>
      <c r="AA61" s="209">
        <f t="shared" si="148"/>
        <v>0</v>
      </c>
    </row>
    <row r="62" spans="1:27" s="186" customFormat="1" ht="56.45" customHeight="1">
      <c r="A62" s="232" t="s">
        <v>416</v>
      </c>
      <c r="B62" s="235" t="s">
        <v>381</v>
      </c>
      <c r="C62" s="209"/>
      <c r="D62" s="209">
        <v>441398.08</v>
      </c>
      <c r="E62" s="209">
        <f t="shared" si="8"/>
        <v>441398.08</v>
      </c>
      <c r="F62" s="209"/>
      <c r="G62" s="209">
        <f t="shared" si="138"/>
        <v>441398.08</v>
      </c>
      <c r="H62" s="209"/>
      <c r="I62" s="209">
        <f t="shared" si="130"/>
        <v>441398.08</v>
      </c>
      <c r="J62" s="209"/>
      <c r="K62" s="209">
        <v>441398.08</v>
      </c>
      <c r="L62" s="209">
        <f t="shared" si="11"/>
        <v>441398.08</v>
      </c>
      <c r="M62" s="209"/>
      <c r="N62" s="209">
        <f t="shared" si="144"/>
        <v>441398.08</v>
      </c>
      <c r="O62" s="209"/>
      <c r="P62" s="209">
        <f t="shared" si="145"/>
        <v>441398.08</v>
      </c>
      <c r="Q62" s="209"/>
      <c r="R62" s="209">
        <f t="shared" si="145"/>
        <v>441398.08</v>
      </c>
      <c r="S62" s="209"/>
      <c r="T62" s="209">
        <v>441398.08</v>
      </c>
      <c r="U62" s="209">
        <f t="shared" si="14"/>
        <v>441398.08</v>
      </c>
      <c r="V62" s="209"/>
      <c r="W62" s="209">
        <f t="shared" si="146"/>
        <v>441398.08</v>
      </c>
      <c r="X62" s="209"/>
      <c r="Y62" s="209">
        <f t="shared" si="147"/>
        <v>441398.08</v>
      </c>
      <c r="Z62" s="209"/>
      <c r="AA62" s="209">
        <f t="shared" si="148"/>
        <v>441398.08</v>
      </c>
    </row>
    <row r="63" spans="1:27" s="186" customFormat="1" ht="38.25" hidden="1">
      <c r="A63" s="220" t="s">
        <v>383</v>
      </c>
      <c r="B63" s="235" t="s">
        <v>381</v>
      </c>
      <c r="C63" s="209">
        <v>3980174.3</v>
      </c>
      <c r="D63" s="209">
        <v>-3980174.3</v>
      </c>
      <c r="E63" s="209">
        <f t="shared" si="8"/>
        <v>0</v>
      </c>
      <c r="F63" s="209"/>
      <c r="G63" s="209">
        <f t="shared" si="138"/>
        <v>0</v>
      </c>
      <c r="H63" s="209"/>
      <c r="I63" s="209">
        <f t="shared" si="130"/>
        <v>0</v>
      </c>
      <c r="J63" s="209">
        <v>0</v>
      </c>
      <c r="K63" s="209"/>
      <c r="L63" s="209">
        <f t="shared" si="11"/>
        <v>0</v>
      </c>
      <c r="M63" s="209"/>
      <c r="N63" s="209">
        <f t="shared" si="144"/>
        <v>0</v>
      </c>
      <c r="O63" s="209"/>
      <c r="P63" s="209">
        <f t="shared" si="145"/>
        <v>0</v>
      </c>
      <c r="Q63" s="209"/>
      <c r="R63" s="209">
        <f t="shared" si="145"/>
        <v>0</v>
      </c>
      <c r="S63" s="209">
        <v>0</v>
      </c>
      <c r="T63" s="209"/>
      <c r="U63" s="209">
        <f t="shared" si="14"/>
        <v>0</v>
      </c>
      <c r="V63" s="209"/>
      <c r="W63" s="209">
        <f t="shared" si="146"/>
        <v>0</v>
      </c>
      <c r="X63" s="209"/>
      <c r="Y63" s="209">
        <f t="shared" si="147"/>
        <v>0</v>
      </c>
      <c r="Z63" s="209"/>
      <c r="AA63" s="209">
        <f t="shared" si="148"/>
        <v>0</v>
      </c>
    </row>
    <row r="64" spans="1:27" s="186" customFormat="1" ht="32.450000000000003" customHeight="1">
      <c r="A64" s="220" t="s">
        <v>383</v>
      </c>
      <c r="B64" s="235" t="s">
        <v>414</v>
      </c>
      <c r="C64" s="209"/>
      <c r="D64" s="209">
        <v>3980174.3</v>
      </c>
      <c r="E64" s="209">
        <f t="shared" si="8"/>
        <v>3980174.3</v>
      </c>
      <c r="F64" s="209"/>
      <c r="G64" s="209">
        <f t="shared" si="138"/>
        <v>3980174.3</v>
      </c>
      <c r="H64" s="209"/>
      <c r="I64" s="209">
        <f t="shared" si="130"/>
        <v>3980174.3</v>
      </c>
      <c r="J64" s="209"/>
      <c r="K64" s="209"/>
      <c r="L64" s="209"/>
      <c r="M64" s="209"/>
      <c r="N64" s="209"/>
      <c r="O64" s="209"/>
      <c r="P64" s="209"/>
      <c r="Q64" s="209"/>
      <c r="R64" s="209"/>
      <c r="S64" s="209"/>
      <c r="T64" s="209"/>
      <c r="U64" s="209"/>
      <c r="V64" s="209"/>
      <c r="W64" s="209"/>
      <c r="X64" s="209"/>
      <c r="Y64" s="209"/>
      <c r="Z64" s="209"/>
      <c r="AA64" s="209"/>
    </row>
    <row r="65" spans="1:27" s="186" customFormat="1" ht="27.6" customHeight="1">
      <c r="A65" s="231" t="s">
        <v>418</v>
      </c>
      <c r="B65" s="235" t="s">
        <v>417</v>
      </c>
      <c r="C65" s="209"/>
      <c r="D65" s="209">
        <v>2236977.84</v>
      </c>
      <c r="E65" s="209">
        <f t="shared" si="8"/>
        <v>2236977.84</v>
      </c>
      <c r="F65" s="209"/>
      <c r="G65" s="209">
        <f t="shared" si="138"/>
        <v>2236977.84</v>
      </c>
      <c r="H65" s="209"/>
      <c r="I65" s="209">
        <f t="shared" si="130"/>
        <v>2236977.84</v>
      </c>
      <c r="J65" s="209"/>
      <c r="K65" s="209"/>
      <c r="L65" s="209"/>
      <c r="M65" s="209"/>
      <c r="N65" s="209"/>
      <c r="O65" s="209"/>
      <c r="P65" s="209"/>
      <c r="Q65" s="209"/>
      <c r="R65" s="209"/>
      <c r="S65" s="209"/>
      <c r="T65" s="209"/>
      <c r="U65" s="209"/>
      <c r="V65" s="209"/>
      <c r="W65" s="209"/>
      <c r="X65" s="209"/>
      <c r="Y65" s="209"/>
      <c r="Z65" s="209"/>
      <c r="AA65" s="209"/>
    </row>
    <row r="66" spans="1:27" s="186" customFormat="1" ht="95.45" customHeight="1">
      <c r="A66" s="230" t="s">
        <v>432</v>
      </c>
      <c r="B66" s="235" t="s">
        <v>431</v>
      </c>
      <c r="C66" s="209"/>
      <c r="D66" s="209">
        <v>222222222</v>
      </c>
      <c r="E66" s="209">
        <f t="shared" si="8"/>
        <v>222222222</v>
      </c>
      <c r="F66" s="209"/>
      <c r="G66" s="209">
        <f t="shared" si="138"/>
        <v>222222222</v>
      </c>
      <c r="H66" s="209"/>
      <c r="I66" s="209">
        <f t="shared" si="130"/>
        <v>222222222</v>
      </c>
      <c r="J66" s="209"/>
      <c r="K66" s="209"/>
      <c r="L66" s="209"/>
      <c r="M66" s="209"/>
      <c r="N66" s="209"/>
      <c r="O66" s="209"/>
      <c r="P66" s="209"/>
      <c r="Q66" s="209"/>
      <c r="R66" s="209"/>
      <c r="S66" s="209"/>
      <c r="T66" s="209"/>
      <c r="U66" s="209"/>
      <c r="V66" s="209"/>
      <c r="W66" s="209"/>
      <c r="X66" s="209"/>
      <c r="Y66" s="209"/>
      <c r="Z66" s="209"/>
      <c r="AA66" s="209"/>
    </row>
    <row r="67" spans="1:27" s="186" customFormat="1" ht="51">
      <c r="A67" s="220" t="s">
        <v>384</v>
      </c>
      <c r="B67" s="235" t="s">
        <v>358</v>
      </c>
      <c r="C67" s="209">
        <v>414715</v>
      </c>
      <c r="D67" s="209"/>
      <c r="E67" s="209">
        <f t="shared" si="8"/>
        <v>414715</v>
      </c>
      <c r="F67" s="209"/>
      <c r="G67" s="209">
        <f t="shared" si="138"/>
        <v>414715</v>
      </c>
      <c r="H67" s="209"/>
      <c r="I67" s="209">
        <f t="shared" si="130"/>
        <v>414715</v>
      </c>
      <c r="J67" s="209">
        <v>234922</v>
      </c>
      <c r="K67" s="209"/>
      <c r="L67" s="209">
        <f t="shared" si="11"/>
        <v>234922</v>
      </c>
      <c r="M67" s="209"/>
      <c r="N67" s="209">
        <f t="shared" ref="N67:N68" si="149">SUM(L67:M67)</f>
        <v>234922</v>
      </c>
      <c r="O67" s="209"/>
      <c r="P67" s="209">
        <f t="shared" ref="P67:R68" si="150">SUM(N67:O67)</f>
        <v>234922</v>
      </c>
      <c r="Q67" s="209"/>
      <c r="R67" s="209">
        <f t="shared" si="150"/>
        <v>234922</v>
      </c>
      <c r="S67" s="209">
        <v>232368</v>
      </c>
      <c r="T67" s="209"/>
      <c r="U67" s="209">
        <f t="shared" si="14"/>
        <v>232368</v>
      </c>
      <c r="V67" s="209"/>
      <c r="W67" s="209">
        <f t="shared" ref="W67:W68" si="151">SUM(U67:V67)</f>
        <v>232368</v>
      </c>
      <c r="X67" s="209"/>
      <c r="Y67" s="209">
        <f t="shared" ref="Y67:Y68" si="152">SUM(W67:X67)</f>
        <v>232368</v>
      </c>
      <c r="Z67" s="209"/>
      <c r="AA67" s="209">
        <f t="shared" ref="AA67:AA68" si="153">SUM(Y67:Z67)</f>
        <v>232368</v>
      </c>
    </row>
    <row r="68" spans="1:27" s="186" customFormat="1" ht="51" hidden="1">
      <c r="A68" s="220" t="s">
        <v>385</v>
      </c>
      <c r="B68" s="235" t="s">
        <v>358</v>
      </c>
      <c r="C68" s="209">
        <v>441398.08</v>
      </c>
      <c r="D68" s="209">
        <v>-441398.08</v>
      </c>
      <c r="E68" s="209">
        <f t="shared" si="8"/>
        <v>0</v>
      </c>
      <c r="F68" s="209"/>
      <c r="G68" s="209">
        <f t="shared" si="138"/>
        <v>0</v>
      </c>
      <c r="H68" s="209"/>
      <c r="I68" s="209">
        <f t="shared" si="130"/>
        <v>0</v>
      </c>
      <c r="J68" s="209">
        <v>441398.08</v>
      </c>
      <c r="K68" s="209">
        <v>-441398.08</v>
      </c>
      <c r="L68" s="209">
        <f t="shared" si="11"/>
        <v>0</v>
      </c>
      <c r="M68" s="209"/>
      <c r="N68" s="209">
        <f t="shared" si="149"/>
        <v>0</v>
      </c>
      <c r="O68" s="209"/>
      <c r="P68" s="209">
        <f t="shared" si="150"/>
        <v>0</v>
      </c>
      <c r="Q68" s="209"/>
      <c r="R68" s="209">
        <f t="shared" si="150"/>
        <v>0</v>
      </c>
      <c r="S68" s="209">
        <v>441398.08</v>
      </c>
      <c r="T68" s="209">
        <v>-441398.08</v>
      </c>
      <c r="U68" s="209">
        <f t="shared" si="14"/>
        <v>0</v>
      </c>
      <c r="V68" s="209"/>
      <c r="W68" s="209">
        <f t="shared" si="151"/>
        <v>0</v>
      </c>
      <c r="X68" s="209"/>
      <c r="Y68" s="209">
        <f t="shared" si="152"/>
        <v>0</v>
      </c>
      <c r="Z68" s="209"/>
      <c r="AA68" s="209">
        <f t="shared" si="153"/>
        <v>0</v>
      </c>
    </row>
    <row r="69" spans="1:27" s="186" customFormat="1" ht="51">
      <c r="A69" s="233" t="s">
        <v>385</v>
      </c>
      <c r="B69" s="235" t="s">
        <v>358</v>
      </c>
      <c r="C69" s="209"/>
      <c r="D69" s="209">
        <v>108843.52</v>
      </c>
      <c r="E69" s="209">
        <f t="shared" si="8"/>
        <v>108843.52</v>
      </c>
      <c r="F69" s="209"/>
      <c r="G69" s="209">
        <f t="shared" si="138"/>
        <v>108843.52</v>
      </c>
      <c r="H69" s="209"/>
      <c r="I69" s="209">
        <f t="shared" si="130"/>
        <v>108843.52</v>
      </c>
      <c r="J69" s="209"/>
      <c r="K69" s="209"/>
      <c r="L69" s="209"/>
      <c r="M69" s="209"/>
      <c r="N69" s="209"/>
      <c r="O69" s="209"/>
      <c r="P69" s="209"/>
      <c r="Q69" s="209"/>
      <c r="R69" s="209"/>
      <c r="S69" s="209"/>
      <c r="T69" s="209"/>
      <c r="U69" s="209"/>
      <c r="V69" s="209"/>
      <c r="W69" s="209"/>
      <c r="X69" s="209"/>
      <c r="Y69" s="209"/>
      <c r="Z69" s="209"/>
      <c r="AA69" s="209"/>
    </row>
    <row r="70" spans="1:27" s="186" customFormat="1" ht="78" customHeight="1">
      <c r="A70" s="220" t="s">
        <v>386</v>
      </c>
      <c r="B70" s="235" t="s">
        <v>358</v>
      </c>
      <c r="C70" s="209">
        <v>257020</v>
      </c>
      <c r="D70" s="209"/>
      <c r="E70" s="209">
        <f t="shared" si="8"/>
        <v>257020</v>
      </c>
      <c r="F70" s="209"/>
      <c r="G70" s="209">
        <f t="shared" si="138"/>
        <v>257020</v>
      </c>
      <c r="H70" s="209"/>
      <c r="I70" s="209">
        <f t="shared" si="130"/>
        <v>257020</v>
      </c>
      <c r="J70" s="209">
        <v>267250</v>
      </c>
      <c r="K70" s="209"/>
      <c r="L70" s="209">
        <f t="shared" si="11"/>
        <v>267250</v>
      </c>
      <c r="M70" s="209"/>
      <c r="N70" s="209">
        <f t="shared" ref="N70:N74" si="154">SUM(L70:M70)</f>
        <v>267250</v>
      </c>
      <c r="O70" s="209"/>
      <c r="P70" s="209">
        <f t="shared" ref="P70:R74" si="155">SUM(N70:O70)</f>
        <v>267250</v>
      </c>
      <c r="Q70" s="209"/>
      <c r="R70" s="209">
        <f t="shared" si="155"/>
        <v>267250</v>
      </c>
      <c r="S70" s="209">
        <v>277950</v>
      </c>
      <c r="T70" s="209"/>
      <c r="U70" s="209">
        <f t="shared" si="14"/>
        <v>277950</v>
      </c>
      <c r="V70" s="209"/>
      <c r="W70" s="209">
        <f t="shared" ref="W70:W74" si="156">SUM(U70:V70)</f>
        <v>277950</v>
      </c>
      <c r="X70" s="209"/>
      <c r="Y70" s="209">
        <f t="shared" ref="Y70:Y74" si="157">SUM(W70:X70)</f>
        <v>277950</v>
      </c>
      <c r="Z70" s="209"/>
      <c r="AA70" s="209">
        <f t="shared" ref="AA70:AA74" si="158">SUM(Y70:Z70)</f>
        <v>277950</v>
      </c>
    </row>
    <row r="71" spans="1:27" s="186" customFormat="1" ht="25.5" customHeight="1">
      <c r="A71" s="220" t="s">
        <v>387</v>
      </c>
      <c r="B71" s="235" t="s">
        <v>358</v>
      </c>
      <c r="C71" s="209">
        <v>291249912.5</v>
      </c>
      <c r="D71" s="209"/>
      <c r="E71" s="209">
        <f t="shared" si="8"/>
        <v>291249912.5</v>
      </c>
      <c r="F71" s="209"/>
      <c r="G71" s="209">
        <f t="shared" si="138"/>
        <v>291249912.5</v>
      </c>
      <c r="H71" s="209"/>
      <c r="I71" s="209">
        <f t="shared" si="130"/>
        <v>291249912.5</v>
      </c>
      <c r="J71" s="209">
        <f>291249912.5+446276-346276</f>
        <v>291349912.5</v>
      </c>
      <c r="K71" s="209"/>
      <c r="L71" s="209">
        <f t="shared" si="11"/>
        <v>291349912.5</v>
      </c>
      <c r="M71" s="209"/>
      <c r="N71" s="209">
        <f t="shared" si="154"/>
        <v>291349912.5</v>
      </c>
      <c r="O71" s="209"/>
      <c r="P71" s="209">
        <f t="shared" si="155"/>
        <v>291349912.5</v>
      </c>
      <c r="Q71" s="209"/>
      <c r="R71" s="209">
        <f t="shared" si="155"/>
        <v>291349912.5</v>
      </c>
      <c r="S71" s="209">
        <f>291249912.5+9970530.8-346276</f>
        <v>300874167.30000001</v>
      </c>
      <c r="T71" s="209"/>
      <c r="U71" s="209">
        <f t="shared" si="14"/>
        <v>300874167.30000001</v>
      </c>
      <c r="V71" s="209"/>
      <c r="W71" s="209">
        <f t="shared" si="156"/>
        <v>300874167.30000001</v>
      </c>
      <c r="X71" s="209"/>
      <c r="Y71" s="209">
        <f t="shared" si="157"/>
        <v>300874167.30000001</v>
      </c>
      <c r="Z71" s="209"/>
      <c r="AA71" s="209">
        <f t="shared" si="158"/>
        <v>300874167.30000001</v>
      </c>
    </row>
    <row r="72" spans="1:27" s="186" customFormat="1" ht="89.25">
      <c r="A72" s="220" t="s">
        <v>388</v>
      </c>
      <c r="B72" s="235" t="s">
        <v>358</v>
      </c>
      <c r="C72" s="209">
        <v>901734</v>
      </c>
      <c r="D72" s="209"/>
      <c r="E72" s="209">
        <f t="shared" si="8"/>
        <v>901734</v>
      </c>
      <c r="F72" s="209"/>
      <c r="G72" s="209">
        <f t="shared" si="138"/>
        <v>901734</v>
      </c>
      <c r="H72" s="209"/>
      <c r="I72" s="209">
        <f t="shared" si="130"/>
        <v>901734</v>
      </c>
      <c r="J72" s="209">
        <v>901734</v>
      </c>
      <c r="K72" s="209"/>
      <c r="L72" s="209">
        <f t="shared" si="11"/>
        <v>901734</v>
      </c>
      <c r="M72" s="209"/>
      <c r="N72" s="209">
        <f t="shared" si="154"/>
        <v>901734</v>
      </c>
      <c r="O72" s="209"/>
      <c r="P72" s="209">
        <f t="shared" si="155"/>
        <v>901734</v>
      </c>
      <c r="Q72" s="209"/>
      <c r="R72" s="209">
        <f t="shared" si="155"/>
        <v>901734</v>
      </c>
      <c r="S72" s="209">
        <v>901734</v>
      </c>
      <c r="T72" s="209"/>
      <c r="U72" s="209">
        <f t="shared" si="14"/>
        <v>901734</v>
      </c>
      <c r="V72" s="209"/>
      <c r="W72" s="209">
        <f t="shared" si="156"/>
        <v>901734</v>
      </c>
      <c r="X72" s="209"/>
      <c r="Y72" s="209">
        <f t="shared" si="157"/>
        <v>901734</v>
      </c>
      <c r="Z72" s="209"/>
      <c r="AA72" s="209">
        <f t="shared" si="158"/>
        <v>901734</v>
      </c>
    </row>
    <row r="73" spans="1:27" s="186" customFormat="1" ht="51">
      <c r="A73" s="220" t="s">
        <v>389</v>
      </c>
      <c r="B73" s="235" t="s">
        <v>358</v>
      </c>
      <c r="C73" s="209">
        <v>123200</v>
      </c>
      <c r="D73" s="209"/>
      <c r="E73" s="209">
        <f t="shared" si="8"/>
        <v>123200</v>
      </c>
      <c r="F73" s="209"/>
      <c r="G73" s="209">
        <f t="shared" si="138"/>
        <v>123200</v>
      </c>
      <c r="H73" s="209">
        <v>-10556.32</v>
      </c>
      <c r="I73" s="209">
        <f t="shared" si="130"/>
        <v>112643.68</v>
      </c>
      <c r="J73" s="209">
        <v>53402</v>
      </c>
      <c r="K73" s="209"/>
      <c r="L73" s="209">
        <f t="shared" si="11"/>
        <v>53402</v>
      </c>
      <c r="M73" s="209"/>
      <c r="N73" s="209">
        <f t="shared" si="154"/>
        <v>53402</v>
      </c>
      <c r="O73" s="209"/>
      <c r="P73" s="209">
        <f t="shared" si="155"/>
        <v>53402</v>
      </c>
      <c r="Q73" s="209"/>
      <c r="R73" s="209">
        <f t="shared" si="155"/>
        <v>53402</v>
      </c>
      <c r="S73" s="209">
        <v>53402</v>
      </c>
      <c r="T73" s="209"/>
      <c r="U73" s="209">
        <f t="shared" si="14"/>
        <v>53402</v>
      </c>
      <c r="V73" s="209"/>
      <c r="W73" s="209">
        <f t="shared" si="156"/>
        <v>53402</v>
      </c>
      <c r="X73" s="209"/>
      <c r="Y73" s="209">
        <f t="shared" si="157"/>
        <v>53402</v>
      </c>
      <c r="Z73" s="209"/>
      <c r="AA73" s="209">
        <f t="shared" si="158"/>
        <v>53402</v>
      </c>
    </row>
    <row r="74" spans="1:27" s="186" customFormat="1" ht="51">
      <c r="A74" s="220" t="s">
        <v>390</v>
      </c>
      <c r="B74" s="235" t="s">
        <v>358</v>
      </c>
      <c r="C74" s="209">
        <v>600051</v>
      </c>
      <c r="D74" s="209"/>
      <c r="E74" s="209">
        <f t="shared" si="8"/>
        <v>600051</v>
      </c>
      <c r="F74" s="209"/>
      <c r="G74" s="209">
        <f t="shared" si="138"/>
        <v>600051</v>
      </c>
      <c r="H74" s="209"/>
      <c r="I74" s="209">
        <f t="shared" si="130"/>
        <v>600051</v>
      </c>
      <c r="J74" s="209">
        <v>600051</v>
      </c>
      <c r="K74" s="209"/>
      <c r="L74" s="209">
        <f t="shared" si="11"/>
        <v>600051</v>
      </c>
      <c r="M74" s="209"/>
      <c r="N74" s="209">
        <f t="shared" si="154"/>
        <v>600051</v>
      </c>
      <c r="O74" s="209"/>
      <c r="P74" s="209">
        <f t="shared" si="155"/>
        <v>600051</v>
      </c>
      <c r="Q74" s="209"/>
      <c r="R74" s="209">
        <f t="shared" si="155"/>
        <v>600051</v>
      </c>
      <c r="S74" s="209">
        <v>600051</v>
      </c>
      <c r="T74" s="209"/>
      <c r="U74" s="209">
        <f t="shared" si="14"/>
        <v>600051</v>
      </c>
      <c r="V74" s="209"/>
      <c r="W74" s="209">
        <f t="shared" si="156"/>
        <v>600051</v>
      </c>
      <c r="X74" s="209"/>
      <c r="Y74" s="209">
        <f t="shared" si="157"/>
        <v>600051</v>
      </c>
      <c r="Z74" s="209"/>
      <c r="AA74" s="209">
        <f t="shared" si="158"/>
        <v>600051</v>
      </c>
    </row>
    <row r="75" spans="1:27" s="186" customFormat="1" ht="51">
      <c r="A75" s="220" t="s">
        <v>435</v>
      </c>
      <c r="B75" s="245" t="s">
        <v>358</v>
      </c>
      <c r="C75" s="209"/>
      <c r="D75" s="209"/>
      <c r="E75" s="209"/>
      <c r="F75" s="209">
        <v>1404820</v>
      </c>
      <c r="G75" s="209">
        <f t="shared" si="138"/>
        <v>1404820</v>
      </c>
      <c r="H75" s="209"/>
      <c r="I75" s="209">
        <f t="shared" si="130"/>
        <v>1404820</v>
      </c>
      <c r="J75" s="209"/>
      <c r="K75" s="209"/>
      <c r="L75" s="209"/>
      <c r="M75" s="209"/>
      <c r="N75" s="209"/>
      <c r="O75" s="209"/>
      <c r="P75" s="209"/>
      <c r="Q75" s="209"/>
      <c r="R75" s="209"/>
      <c r="S75" s="209"/>
      <c r="T75" s="209"/>
      <c r="U75" s="209"/>
      <c r="V75" s="209"/>
      <c r="W75" s="209"/>
      <c r="X75" s="209"/>
      <c r="Y75" s="209"/>
      <c r="Z75" s="209"/>
      <c r="AA75" s="209"/>
    </row>
    <row r="76" spans="1:27" s="186" customFormat="1" ht="56.45" customHeight="1">
      <c r="A76" s="220" t="s">
        <v>441</v>
      </c>
      <c r="B76" s="246"/>
      <c r="C76" s="209"/>
      <c r="D76" s="209"/>
      <c r="E76" s="209"/>
      <c r="F76" s="209"/>
      <c r="G76" s="209"/>
      <c r="H76" s="209">
        <v>323511</v>
      </c>
      <c r="I76" s="209">
        <f t="shared" si="130"/>
        <v>323511</v>
      </c>
      <c r="J76" s="209"/>
      <c r="K76" s="209"/>
      <c r="L76" s="209"/>
      <c r="M76" s="209"/>
      <c r="N76" s="209"/>
      <c r="O76" s="209"/>
      <c r="P76" s="209"/>
      <c r="Q76" s="209"/>
      <c r="R76" s="209"/>
      <c r="S76" s="209"/>
      <c r="T76" s="209"/>
      <c r="U76" s="209"/>
      <c r="V76" s="209"/>
      <c r="W76" s="209"/>
      <c r="X76" s="209"/>
      <c r="Y76" s="209"/>
      <c r="Z76" s="209"/>
      <c r="AA76" s="209"/>
    </row>
    <row r="77" spans="1:27" s="186" customFormat="1" ht="51">
      <c r="A77" s="220" t="s">
        <v>445</v>
      </c>
      <c r="B77" s="246"/>
      <c r="C77" s="209"/>
      <c r="D77" s="209"/>
      <c r="E77" s="209"/>
      <c r="F77" s="209"/>
      <c r="G77" s="209"/>
      <c r="H77" s="209">
        <v>1500000</v>
      </c>
      <c r="I77" s="209">
        <f t="shared" si="130"/>
        <v>1500000</v>
      </c>
      <c r="J77" s="209"/>
      <c r="K77" s="209"/>
      <c r="L77" s="209"/>
      <c r="M77" s="209"/>
      <c r="N77" s="209"/>
      <c r="O77" s="209"/>
      <c r="P77" s="209"/>
      <c r="Q77" s="209"/>
      <c r="R77" s="209"/>
      <c r="S77" s="209"/>
      <c r="T77" s="209"/>
      <c r="U77" s="209"/>
      <c r="V77" s="209"/>
      <c r="W77" s="209"/>
      <c r="X77" s="209"/>
      <c r="Y77" s="209"/>
      <c r="Z77" s="209"/>
      <c r="AA77" s="209"/>
    </row>
    <row r="78" spans="1:27" s="186" customFormat="1" ht="38.25">
      <c r="A78" s="220" t="s">
        <v>443</v>
      </c>
      <c r="B78" s="246"/>
      <c r="C78" s="209"/>
      <c r="D78" s="209"/>
      <c r="E78" s="209"/>
      <c r="F78" s="209"/>
      <c r="G78" s="209"/>
      <c r="H78" s="209">
        <v>3878219.26</v>
      </c>
      <c r="I78" s="209">
        <f t="shared" si="130"/>
        <v>3878219.26</v>
      </c>
      <c r="J78" s="209"/>
      <c r="K78" s="209"/>
      <c r="L78" s="209"/>
      <c r="M78" s="209"/>
      <c r="N78" s="209"/>
      <c r="O78" s="209"/>
      <c r="P78" s="209"/>
      <c r="Q78" s="209"/>
      <c r="R78" s="209"/>
      <c r="S78" s="209"/>
      <c r="T78" s="209"/>
      <c r="U78" s="209"/>
      <c r="V78" s="209"/>
      <c r="W78" s="209"/>
      <c r="X78" s="209"/>
      <c r="Y78" s="209"/>
      <c r="Z78" s="209"/>
      <c r="AA78" s="209"/>
    </row>
    <row r="79" spans="1:27" s="186" customFormat="1" ht="42.6" customHeight="1">
      <c r="A79" s="220" t="s">
        <v>440</v>
      </c>
      <c r="B79" s="246"/>
      <c r="C79" s="209"/>
      <c r="D79" s="209"/>
      <c r="E79" s="209"/>
      <c r="F79" s="209"/>
      <c r="G79" s="209"/>
      <c r="H79" s="209">
        <v>231000</v>
      </c>
      <c r="I79" s="209">
        <f t="shared" si="130"/>
        <v>231000</v>
      </c>
      <c r="J79" s="209"/>
      <c r="K79" s="209"/>
      <c r="L79" s="209"/>
      <c r="M79" s="209"/>
      <c r="N79" s="209"/>
      <c r="O79" s="209"/>
      <c r="P79" s="209"/>
      <c r="Q79" s="209"/>
      <c r="R79" s="209"/>
      <c r="S79" s="209"/>
      <c r="T79" s="209"/>
      <c r="U79" s="209"/>
      <c r="V79" s="209"/>
      <c r="W79" s="209"/>
      <c r="X79" s="209"/>
      <c r="Y79" s="209"/>
      <c r="Z79" s="209"/>
      <c r="AA79" s="209"/>
    </row>
    <row r="80" spans="1:27" s="186" customFormat="1" ht="25.5">
      <c r="A80" s="220" t="s">
        <v>438</v>
      </c>
      <c r="B80" s="246"/>
      <c r="C80" s="209"/>
      <c r="D80" s="209"/>
      <c r="E80" s="209"/>
      <c r="F80" s="209"/>
      <c r="G80" s="209"/>
      <c r="H80" s="209">
        <v>122400</v>
      </c>
      <c r="I80" s="209">
        <f t="shared" si="130"/>
        <v>122400</v>
      </c>
      <c r="J80" s="209"/>
      <c r="K80" s="209"/>
      <c r="L80" s="209"/>
      <c r="M80" s="209"/>
      <c r="N80" s="209"/>
      <c r="O80" s="209"/>
      <c r="P80" s="209"/>
      <c r="Q80" s="209"/>
      <c r="R80" s="209"/>
      <c r="S80" s="209"/>
      <c r="T80" s="209"/>
      <c r="U80" s="209"/>
      <c r="V80" s="209"/>
      <c r="W80" s="209"/>
      <c r="X80" s="209"/>
      <c r="Y80" s="209"/>
      <c r="Z80" s="209"/>
      <c r="AA80" s="209"/>
    </row>
    <row r="81" spans="1:27" s="186" customFormat="1">
      <c r="A81" s="221"/>
      <c r="B81" s="222"/>
      <c r="C81" s="224"/>
      <c r="D81" s="224"/>
      <c r="E81" s="224"/>
      <c r="F81" s="224"/>
      <c r="G81" s="224"/>
      <c r="H81" s="224"/>
      <c r="I81" s="224"/>
      <c r="J81" s="209"/>
      <c r="K81" s="224"/>
      <c r="L81" s="224"/>
      <c r="M81" s="224"/>
      <c r="N81" s="224"/>
      <c r="O81" s="224"/>
      <c r="P81" s="224"/>
      <c r="Q81" s="224"/>
      <c r="R81" s="224"/>
      <c r="S81" s="209"/>
      <c r="T81" s="224"/>
      <c r="U81" s="224"/>
      <c r="V81" s="224"/>
      <c r="W81" s="224"/>
      <c r="X81" s="224"/>
      <c r="Y81" s="224"/>
      <c r="Z81" s="224"/>
      <c r="AA81" s="224"/>
    </row>
    <row r="82" spans="1:27" s="186" customFormat="1" ht="25.5">
      <c r="A82" s="207" t="s">
        <v>76</v>
      </c>
      <c r="B82" s="218" t="s">
        <v>112</v>
      </c>
      <c r="C82" s="209">
        <f>SUM(C83:C100)</f>
        <v>753690739.33000004</v>
      </c>
      <c r="D82" s="209">
        <f t="shared" ref="D82:U82" si="159">SUM(D83:D100)</f>
        <v>7178585</v>
      </c>
      <c r="E82" s="209">
        <f t="shared" si="159"/>
        <v>760869324.32999992</v>
      </c>
      <c r="F82" s="209">
        <f t="shared" ref="F82:G82" si="160">SUM(F83:F100)</f>
        <v>0</v>
      </c>
      <c r="G82" s="209">
        <f t="shared" si="160"/>
        <v>760869324.32999992</v>
      </c>
      <c r="H82" s="209">
        <f t="shared" ref="H82:P82" si="161">SUM(H83:H100)</f>
        <v>19267979.23</v>
      </c>
      <c r="I82" s="209">
        <f t="shared" si="161"/>
        <v>780137303.55999994</v>
      </c>
      <c r="J82" s="209">
        <f t="shared" si="161"/>
        <v>766840559.92999995</v>
      </c>
      <c r="K82" s="209">
        <f t="shared" si="161"/>
        <v>-12642012</v>
      </c>
      <c r="L82" s="209">
        <f t="shared" si="161"/>
        <v>754198547.92999995</v>
      </c>
      <c r="M82" s="209">
        <f t="shared" si="161"/>
        <v>0</v>
      </c>
      <c r="N82" s="209">
        <f t="shared" si="161"/>
        <v>754198547.92999995</v>
      </c>
      <c r="O82" s="209">
        <f t="shared" si="161"/>
        <v>-37.43</v>
      </c>
      <c r="P82" s="209">
        <f t="shared" si="161"/>
        <v>754198510.5</v>
      </c>
      <c r="Q82" s="209">
        <f t="shared" ref="Q82:R82" si="162">SUM(Q83:Q100)</f>
        <v>0</v>
      </c>
      <c r="R82" s="209">
        <f t="shared" si="162"/>
        <v>754198510.5</v>
      </c>
      <c r="S82" s="209">
        <f t="shared" si="159"/>
        <v>807093735.59000003</v>
      </c>
      <c r="T82" s="209">
        <f t="shared" si="159"/>
        <v>10528</v>
      </c>
      <c r="U82" s="209">
        <f t="shared" si="159"/>
        <v>807104263.59000003</v>
      </c>
      <c r="V82" s="209">
        <f t="shared" ref="V82:W82" si="163">SUM(V83:V100)</f>
        <v>0</v>
      </c>
      <c r="W82" s="209">
        <f t="shared" si="163"/>
        <v>807104263.59000003</v>
      </c>
      <c r="X82" s="209">
        <f t="shared" ref="X82:Y82" si="164">SUM(X83:X100)</f>
        <v>-34.380000000000003</v>
      </c>
      <c r="Y82" s="209">
        <f t="shared" si="164"/>
        <v>807104229.21000004</v>
      </c>
      <c r="Z82" s="209">
        <f t="shared" ref="Z82:AA82" si="165">SUM(Z83:Z100)</f>
        <v>0</v>
      </c>
      <c r="AA82" s="209">
        <f t="shared" si="165"/>
        <v>807104229.21000004</v>
      </c>
    </row>
    <row r="83" spans="1:27" s="186" customFormat="1" ht="76.5">
      <c r="A83" s="220" t="s">
        <v>391</v>
      </c>
      <c r="B83" s="235" t="s">
        <v>359</v>
      </c>
      <c r="C83" s="209">
        <v>6314750.5</v>
      </c>
      <c r="D83" s="209"/>
      <c r="E83" s="209">
        <f t="shared" si="8"/>
        <v>6314750.5</v>
      </c>
      <c r="F83" s="209"/>
      <c r="G83" s="209">
        <f t="shared" ref="G83:G89" si="166">SUM(E83:F83)</f>
        <v>6314750.5</v>
      </c>
      <c r="H83" s="209"/>
      <c r="I83" s="209">
        <f t="shared" ref="I83:I99" si="167">SUM(G83:H83)</f>
        <v>6314750.5</v>
      </c>
      <c r="J83" s="209">
        <v>5061414</v>
      </c>
      <c r="K83" s="209"/>
      <c r="L83" s="209">
        <f t="shared" si="11"/>
        <v>5061414</v>
      </c>
      <c r="M83" s="209"/>
      <c r="N83" s="209">
        <f t="shared" ref="N83:N88" si="168">SUM(L83:M83)</f>
        <v>5061414</v>
      </c>
      <c r="O83" s="209"/>
      <c r="P83" s="209">
        <f t="shared" ref="P83:R88" si="169">SUM(N83:O83)</f>
        <v>5061414</v>
      </c>
      <c r="Q83" s="209"/>
      <c r="R83" s="209">
        <f t="shared" si="169"/>
        <v>5061414</v>
      </c>
      <c r="S83" s="209">
        <v>5051800.4000000004</v>
      </c>
      <c r="T83" s="209"/>
      <c r="U83" s="209">
        <f t="shared" si="14"/>
        <v>5051800.4000000004</v>
      </c>
      <c r="V83" s="209"/>
      <c r="W83" s="209">
        <f t="shared" ref="W83:W88" si="170">SUM(U83:V83)</f>
        <v>5051800.4000000004</v>
      </c>
      <c r="X83" s="209"/>
      <c r="Y83" s="209">
        <f t="shared" ref="Y83:Y88" si="171">SUM(W83:X83)</f>
        <v>5051800.4000000004</v>
      </c>
      <c r="Z83" s="209"/>
      <c r="AA83" s="209">
        <f t="shared" ref="AA83:AA88" si="172">SUM(Y83:Z83)</f>
        <v>5051800.4000000004</v>
      </c>
    </row>
    <row r="84" spans="1:27" s="186" customFormat="1" ht="38.25">
      <c r="A84" s="220" t="s">
        <v>392</v>
      </c>
      <c r="B84" s="218" t="s">
        <v>359</v>
      </c>
      <c r="C84" s="209">
        <v>369351.5</v>
      </c>
      <c r="D84" s="209"/>
      <c r="E84" s="209">
        <f t="shared" si="8"/>
        <v>369351.5</v>
      </c>
      <c r="F84" s="209"/>
      <c r="G84" s="209">
        <f t="shared" si="166"/>
        <v>369351.5</v>
      </c>
      <c r="H84" s="209"/>
      <c r="I84" s="209">
        <f t="shared" si="167"/>
        <v>369351.5</v>
      </c>
      <c r="J84" s="209">
        <v>382325.56</v>
      </c>
      <c r="K84" s="209"/>
      <c r="L84" s="209">
        <f t="shared" si="11"/>
        <v>382325.56</v>
      </c>
      <c r="M84" s="209"/>
      <c r="N84" s="209">
        <f t="shared" si="168"/>
        <v>382325.56</v>
      </c>
      <c r="O84" s="209"/>
      <c r="P84" s="209">
        <f t="shared" si="169"/>
        <v>382325.56</v>
      </c>
      <c r="Q84" s="209"/>
      <c r="R84" s="209">
        <f t="shared" si="169"/>
        <v>382325.56</v>
      </c>
      <c r="S84" s="209">
        <v>395818.58</v>
      </c>
      <c r="T84" s="209"/>
      <c r="U84" s="209">
        <f t="shared" si="14"/>
        <v>395818.58</v>
      </c>
      <c r="V84" s="209"/>
      <c r="W84" s="209">
        <f t="shared" si="170"/>
        <v>395818.58</v>
      </c>
      <c r="X84" s="209"/>
      <c r="Y84" s="209">
        <f t="shared" si="171"/>
        <v>395818.58</v>
      </c>
      <c r="Z84" s="209"/>
      <c r="AA84" s="209">
        <f t="shared" si="172"/>
        <v>395818.58</v>
      </c>
    </row>
    <row r="85" spans="1:27" s="186" customFormat="1" ht="76.5">
      <c r="A85" s="220" t="s">
        <v>393</v>
      </c>
      <c r="B85" s="218" t="s">
        <v>359</v>
      </c>
      <c r="C85" s="209">
        <v>14000</v>
      </c>
      <c r="D85" s="209"/>
      <c r="E85" s="209">
        <f t="shared" si="8"/>
        <v>14000</v>
      </c>
      <c r="F85" s="209"/>
      <c r="G85" s="209">
        <f t="shared" si="166"/>
        <v>14000</v>
      </c>
      <c r="H85" s="209"/>
      <c r="I85" s="209">
        <f t="shared" si="167"/>
        <v>14000</v>
      </c>
      <c r="J85" s="209">
        <v>14000</v>
      </c>
      <c r="K85" s="209"/>
      <c r="L85" s="209">
        <f t="shared" si="11"/>
        <v>14000</v>
      </c>
      <c r="M85" s="209"/>
      <c r="N85" s="209">
        <f t="shared" si="168"/>
        <v>14000</v>
      </c>
      <c r="O85" s="209"/>
      <c r="P85" s="209">
        <f t="shared" si="169"/>
        <v>14000</v>
      </c>
      <c r="Q85" s="209"/>
      <c r="R85" s="209">
        <f t="shared" si="169"/>
        <v>14000</v>
      </c>
      <c r="S85" s="209">
        <v>14000</v>
      </c>
      <c r="T85" s="209"/>
      <c r="U85" s="209">
        <f t="shared" si="14"/>
        <v>14000</v>
      </c>
      <c r="V85" s="209"/>
      <c r="W85" s="209">
        <f t="shared" si="170"/>
        <v>14000</v>
      </c>
      <c r="X85" s="209"/>
      <c r="Y85" s="209">
        <f t="shared" si="171"/>
        <v>14000</v>
      </c>
      <c r="Z85" s="209"/>
      <c r="AA85" s="209">
        <f t="shared" si="172"/>
        <v>14000</v>
      </c>
    </row>
    <row r="86" spans="1:27" s="186" customFormat="1" ht="38.25">
      <c r="A86" s="220" t="s">
        <v>394</v>
      </c>
      <c r="B86" s="218" t="s">
        <v>359</v>
      </c>
      <c r="C86" s="209">
        <v>35000</v>
      </c>
      <c r="D86" s="209"/>
      <c r="E86" s="209">
        <f t="shared" si="8"/>
        <v>35000</v>
      </c>
      <c r="F86" s="209"/>
      <c r="G86" s="209">
        <f t="shared" si="166"/>
        <v>35000</v>
      </c>
      <c r="H86" s="209"/>
      <c r="I86" s="209">
        <f t="shared" si="167"/>
        <v>35000</v>
      </c>
      <c r="J86" s="209">
        <v>35000</v>
      </c>
      <c r="K86" s="209"/>
      <c r="L86" s="209">
        <f t="shared" si="11"/>
        <v>35000</v>
      </c>
      <c r="M86" s="209"/>
      <c r="N86" s="209">
        <f t="shared" si="168"/>
        <v>35000</v>
      </c>
      <c r="O86" s="209"/>
      <c r="P86" s="209">
        <f t="shared" si="169"/>
        <v>35000</v>
      </c>
      <c r="Q86" s="209"/>
      <c r="R86" s="209">
        <f t="shared" si="169"/>
        <v>35000</v>
      </c>
      <c r="S86" s="209">
        <v>35000</v>
      </c>
      <c r="T86" s="209"/>
      <c r="U86" s="209">
        <f t="shared" si="14"/>
        <v>35000</v>
      </c>
      <c r="V86" s="209"/>
      <c r="W86" s="209">
        <f t="shared" si="170"/>
        <v>35000</v>
      </c>
      <c r="X86" s="209"/>
      <c r="Y86" s="209">
        <f t="shared" si="171"/>
        <v>35000</v>
      </c>
      <c r="Z86" s="209"/>
      <c r="AA86" s="209">
        <f t="shared" si="172"/>
        <v>35000</v>
      </c>
    </row>
    <row r="87" spans="1:27" s="186" customFormat="1" ht="89.25">
      <c r="A87" s="220" t="s">
        <v>395</v>
      </c>
      <c r="B87" s="218" t="s">
        <v>359</v>
      </c>
      <c r="C87" s="209">
        <v>4369412.5599999996</v>
      </c>
      <c r="D87" s="209"/>
      <c r="E87" s="209">
        <f t="shared" si="8"/>
        <v>4369412.5599999996</v>
      </c>
      <c r="F87" s="209"/>
      <c r="G87" s="209">
        <f t="shared" si="166"/>
        <v>4369412.5599999996</v>
      </c>
      <c r="H87" s="209"/>
      <c r="I87" s="209">
        <f t="shared" si="167"/>
        <v>4369412.5599999996</v>
      </c>
      <c r="J87" s="209">
        <v>4369412.54</v>
      </c>
      <c r="K87" s="209"/>
      <c r="L87" s="209">
        <f t="shared" si="11"/>
        <v>4369412.54</v>
      </c>
      <c r="M87" s="209"/>
      <c r="N87" s="209">
        <f t="shared" si="168"/>
        <v>4369412.54</v>
      </c>
      <c r="O87" s="209"/>
      <c r="P87" s="209">
        <f t="shared" si="169"/>
        <v>4369412.54</v>
      </c>
      <c r="Q87" s="209"/>
      <c r="R87" s="209">
        <f t="shared" si="169"/>
        <v>4369412.54</v>
      </c>
      <c r="S87" s="209">
        <v>4369412.5599999996</v>
      </c>
      <c r="T87" s="209"/>
      <c r="U87" s="209">
        <f t="shared" si="14"/>
        <v>4369412.5599999996</v>
      </c>
      <c r="V87" s="209"/>
      <c r="W87" s="209">
        <f t="shared" si="170"/>
        <v>4369412.5599999996</v>
      </c>
      <c r="X87" s="209"/>
      <c r="Y87" s="209">
        <f t="shared" si="171"/>
        <v>4369412.5599999996</v>
      </c>
      <c r="Z87" s="209"/>
      <c r="AA87" s="209">
        <f t="shared" si="172"/>
        <v>4369412.5599999996</v>
      </c>
    </row>
    <row r="88" spans="1:27" s="186" customFormat="1" ht="76.5">
      <c r="A88" s="220" t="s">
        <v>396</v>
      </c>
      <c r="B88" s="218" t="s">
        <v>359</v>
      </c>
      <c r="C88" s="209">
        <v>46932987</v>
      </c>
      <c r="D88" s="209">
        <v>-147015</v>
      </c>
      <c r="E88" s="209">
        <f t="shared" si="8"/>
        <v>46785972</v>
      </c>
      <c r="F88" s="209"/>
      <c r="G88" s="209">
        <f t="shared" si="166"/>
        <v>46785972</v>
      </c>
      <c r="H88" s="209"/>
      <c r="I88" s="209">
        <f t="shared" si="167"/>
        <v>46785972</v>
      </c>
      <c r="J88" s="209">
        <v>60167990</v>
      </c>
      <c r="K88" s="209">
        <v>-12642012</v>
      </c>
      <c r="L88" s="209">
        <f t="shared" si="11"/>
        <v>47525978</v>
      </c>
      <c r="M88" s="209"/>
      <c r="N88" s="209">
        <f t="shared" si="168"/>
        <v>47525978</v>
      </c>
      <c r="O88" s="209"/>
      <c r="P88" s="209">
        <f t="shared" si="169"/>
        <v>47525978</v>
      </c>
      <c r="Q88" s="209"/>
      <c r="R88" s="209">
        <f t="shared" si="169"/>
        <v>47525978</v>
      </c>
      <c r="S88" s="209">
        <v>52546673</v>
      </c>
      <c r="T88" s="209">
        <v>10528</v>
      </c>
      <c r="U88" s="209">
        <f t="shared" si="14"/>
        <v>52557201</v>
      </c>
      <c r="V88" s="209"/>
      <c r="W88" s="209">
        <f t="shared" si="170"/>
        <v>52557201</v>
      </c>
      <c r="X88" s="209"/>
      <c r="Y88" s="209">
        <f t="shared" si="171"/>
        <v>52557201</v>
      </c>
      <c r="Z88" s="209"/>
      <c r="AA88" s="209">
        <f t="shared" si="172"/>
        <v>52557201</v>
      </c>
    </row>
    <row r="89" spans="1:27" s="186" customFormat="1" ht="114.75">
      <c r="A89" s="234" t="s">
        <v>423</v>
      </c>
      <c r="B89" s="218" t="s">
        <v>359</v>
      </c>
      <c r="C89" s="209"/>
      <c r="D89" s="209">
        <v>7179088</v>
      </c>
      <c r="E89" s="209">
        <f t="shared" si="8"/>
        <v>7179088</v>
      </c>
      <c r="F89" s="209"/>
      <c r="G89" s="209">
        <f t="shared" si="166"/>
        <v>7179088</v>
      </c>
      <c r="H89" s="209"/>
      <c r="I89" s="209">
        <f t="shared" si="167"/>
        <v>7179088</v>
      </c>
      <c r="J89" s="209"/>
      <c r="K89" s="209"/>
      <c r="L89" s="209"/>
      <c r="M89" s="209"/>
      <c r="N89" s="209"/>
      <c r="O89" s="209"/>
      <c r="P89" s="209"/>
      <c r="Q89" s="209"/>
      <c r="R89" s="209"/>
      <c r="S89" s="209"/>
      <c r="T89" s="209"/>
      <c r="U89" s="209"/>
      <c r="V89" s="209"/>
      <c r="W89" s="209"/>
      <c r="X89" s="209"/>
      <c r="Y89" s="209"/>
      <c r="Z89" s="209"/>
      <c r="AA89" s="209"/>
    </row>
    <row r="90" spans="1:27" s="186" customFormat="1" ht="102">
      <c r="A90" s="234" t="s">
        <v>419</v>
      </c>
      <c r="B90" s="218" t="s">
        <v>359</v>
      </c>
      <c r="C90" s="209"/>
      <c r="D90" s="209">
        <v>146512</v>
      </c>
      <c r="E90" s="209">
        <f t="shared" ref="E90:E115" si="173">SUM(C90:D90)</f>
        <v>146512</v>
      </c>
      <c r="F90" s="209"/>
      <c r="G90" s="209">
        <f t="shared" ref="G90:G99" si="174">SUM(E90:F90)</f>
        <v>146512</v>
      </c>
      <c r="H90" s="209"/>
      <c r="I90" s="209">
        <f t="shared" si="167"/>
        <v>146512</v>
      </c>
      <c r="J90" s="209"/>
      <c r="K90" s="209"/>
      <c r="L90" s="209"/>
      <c r="M90" s="209"/>
      <c r="N90" s="209"/>
      <c r="O90" s="209"/>
      <c r="P90" s="209"/>
      <c r="Q90" s="209"/>
      <c r="R90" s="209"/>
      <c r="S90" s="209"/>
      <c r="T90" s="209"/>
      <c r="U90" s="209"/>
      <c r="V90" s="209"/>
      <c r="W90" s="209"/>
      <c r="X90" s="209"/>
      <c r="Y90" s="209"/>
      <c r="Z90" s="209"/>
      <c r="AA90" s="209"/>
    </row>
    <row r="91" spans="1:27" s="186" customFormat="1" ht="66" customHeight="1">
      <c r="A91" s="220" t="s">
        <v>397</v>
      </c>
      <c r="B91" s="218" t="s">
        <v>360</v>
      </c>
      <c r="C91" s="209">
        <v>7326409.3799999999</v>
      </c>
      <c r="D91" s="209"/>
      <c r="E91" s="209">
        <f t="shared" si="173"/>
        <v>7326409.3799999999</v>
      </c>
      <c r="F91" s="209"/>
      <c r="G91" s="209">
        <f t="shared" si="174"/>
        <v>7326409.3799999999</v>
      </c>
      <c r="H91" s="209"/>
      <c r="I91" s="209">
        <f t="shared" si="167"/>
        <v>7326409.3799999999</v>
      </c>
      <c r="J91" s="209">
        <v>8040737.3899999997</v>
      </c>
      <c r="K91" s="209"/>
      <c r="L91" s="209">
        <f t="shared" ref="L91:L115" si="175">SUM(J91:K91)</f>
        <v>8040737.3899999997</v>
      </c>
      <c r="M91" s="209"/>
      <c r="N91" s="209">
        <f t="shared" ref="N91:N99" si="176">SUM(L91:M91)</f>
        <v>8040737.3899999997</v>
      </c>
      <c r="O91" s="209"/>
      <c r="P91" s="209">
        <f t="shared" ref="P91:R99" si="177">SUM(N91:O91)</f>
        <v>8040737.3899999997</v>
      </c>
      <c r="Q91" s="209"/>
      <c r="R91" s="209">
        <f t="shared" si="177"/>
        <v>8040737.3899999997</v>
      </c>
      <c r="S91" s="209">
        <v>8417019.6300000008</v>
      </c>
      <c r="T91" s="209"/>
      <c r="U91" s="209">
        <f t="shared" ref="U91:U115" si="178">SUM(S91:T91)</f>
        <v>8417019.6300000008</v>
      </c>
      <c r="V91" s="209"/>
      <c r="W91" s="209">
        <f t="shared" ref="W91:W99" si="179">SUM(U91:V91)</f>
        <v>8417019.6300000008</v>
      </c>
      <c r="X91" s="209"/>
      <c r="Y91" s="209">
        <f t="shared" ref="Y91:Y99" si="180">SUM(W91:X91)</f>
        <v>8417019.6300000008</v>
      </c>
      <c r="Z91" s="209"/>
      <c r="AA91" s="209">
        <f t="shared" ref="AA91:AA97" si="181">SUM(Y91:Z91)</f>
        <v>8417019.6300000008</v>
      </c>
    </row>
    <row r="92" spans="1:27" s="186" customFormat="1" ht="65.25" customHeight="1">
      <c r="A92" s="220" t="s">
        <v>398</v>
      </c>
      <c r="B92" s="218" t="s">
        <v>361</v>
      </c>
      <c r="C92" s="209">
        <v>5925317.3300000001</v>
      </c>
      <c r="D92" s="209"/>
      <c r="E92" s="209">
        <f t="shared" si="173"/>
        <v>5925317.3300000001</v>
      </c>
      <c r="F92" s="209"/>
      <c r="G92" s="209">
        <f t="shared" si="174"/>
        <v>5925317.3300000001</v>
      </c>
      <c r="H92" s="209"/>
      <c r="I92" s="209">
        <f t="shared" si="167"/>
        <v>5925317.3300000001</v>
      </c>
      <c r="J92" s="209">
        <v>6237176.1399999997</v>
      </c>
      <c r="K92" s="209"/>
      <c r="L92" s="209">
        <f t="shared" si="175"/>
        <v>6237176.1399999997</v>
      </c>
      <c r="M92" s="209"/>
      <c r="N92" s="209">
        <f t="shared" si="176"/>
        <v>6237176.1399999997</v>
      </c>
      <c r="O92" s="209"/>
      <c r="P92" s="209">
        <f t="shared" si="177"/>
        <v>6237176.1399999997</v>
      </c>
      <c r="Q92" s="209"/>
      <c r="R92" s="209">
        <f t="shared" si="177"/>
        <v>6237176.1399999997</v>
      </c>
      <c r="S92" s="209">
        <v>6237176.1399999997</v>
      </c>
      <c r="T92" s="209"/>
      <c r="U92" s="209">
        <f t="shared" si="178"/>
        <v>6237176.1399999997</v>
      </c>
      <c r="V92" s="209"/>
      <c r="W92" s="209">
        <f t="shared" si="179"/>
        <v>6237176.1399999997</v>
      </c>
      <c r="X92" s="209"/>
      <c r="Y92" s="209">
        <f t="shared" si="180"/>
        <v>6237176.1399999997</v>
      </c>
      <c r="Z92" s="209"/>
      <c r="AA92" s="209">
        <f t="shared" si="181"/>
        <v>6237176.1399999997</v>
      </c>
    </row>
    <row r="93" spans="1:27" s="186" customFormat="1" ht="63.75">
      <c r="A93" s="220" t="s">
        <v>399</v>
      </c>
      <c r="B93" s="218" t="s">
        <v>362</v>
      </c>
      <c r="C93" s="209">
        <v>3543964.0500000007</v>
      </c>
      <c r="D93" s="209"/>
      <c r="E93" s="209">
        <f t="shared" si="173"/>
        <v>3543964.0500000007</v>
      </c>
      <c r="F93" s="209"/>
      <c r="G93" s="209">
        <f t="shared" si="174"/>
        <v>3543964.0500000007</v>
      </c>
      <c r="H93" s="209"/>
      <c r="I93" s="209">
        <f t="shared" si="167"/>
        <v>3543964.0500000007</v>
      </c>
      <c r="J93" s="209">
        <v>3663447.8400000003</v>
      </c>
      <c r="K93" s="209"/>
      <c r="L93" s="209">
        <f t="shared" si="175"/>
        <v>3663447.8400000003</v>
      </c>
      <c r="M93" s="209"/>
      <c r="N93" s="209">
        <f t="shared" si="176"/>
        <v>3663447.8400000003</v>
      </c>
      <c r="O93" s="209"/>
      <c r="P93" s="209">
        <f t="shared" si="177"/>
        <v>3663447.8400000003</v>
      </c>
      <c r="Q93" s="209"/>
      <c r="R93" s="209">
        <f t="shared" si="177"/>
        <v>3663447.8400000003</v>
      </c>
      <c r="S93" s="209">
        <v>3793072.2099999981</v>
      </c>
      <c r="T93" s="209"/>
      <c r="U93" s="209">
        <f t="shared" si="178"/>
        <v>3793072.2099999981</v>
      </c>
      <c r="V93" s="209"/>
      <c r="W93" s="209">
        <f t="shared" si="179"/>
        <v>3793072.2099999981</v>
      </c>
      <c r="X93" s="209"/>
      <c r="Y93" s="209">
        <f t="shared" si="180"/>
        <v>3793072.2099999981</v>
      </c>
      <c r="Z93" s="209"/>
      <c r="AA93" s="209">
        <f t="shared" si="181"/>
        <v>3793072.2099999981</v>
      </c>
    </row>
    <row r="94" spans="1:27" s="186" customFormat="1" ht="63.75">
      <c r="A94" s="220" t="s">
        <v>400</v>
      </c>
      <c r="B94" s="218" t="s">
        <v>363</v>
      </c>
      <c r="C94" s="209">
        <v>132378.4</v>
      </c>
      <c r="D94" s="209"/>
      <c r="E94" s="209">
        <f t="shared" si="173"/>
        <v>132378.4</v>
      </c>
      <c r="F94" s="209"/>
      <c r="G94" s="209">
        <f t="shared" si="174"/>
        <v>132378.4</v>
      </c>
      <c r="H94" s="209">
        <v>-8090.77</v>
      </c>
      <c r="I94" s="209">
        <f t="shared" si="167"/>
        <v>124287.62999999999</v>
      </c>
      <c r="J94" s="209">
        <v>4171.8599999999997</v>
      </c>
      <c r="K94" s="209"/>
      <c r="L94" s="209">
        <f t="shared" si="175"/>
        <v>4171.8599999999997</v>
      </c>
      <c r="M94" s="209"/>
      <c r="N94" s="209">
        <f t="shared" si="176"/>
        <v>4171.8599999999997</v>
      </c>
      <c r="O94" s="209">
        <v>-37.43</v>
      </c>
      <c r="P94" s="209">
        <f t="shared" si="177"/>
        <v>4134.4299999999994</v>
      </c>
      <c r="Q94" s="209"/>
      <c r="R94" s="209">
        <f t="shared" si="177"/>
        <v>4134.4299999999994</v>
      </c>
      <c r="S94" s="209">
        <v>3719.99</v>
      </c>
      <c r="T94" s="209"/>
      <c r="U94" s="209">
        <f t="shared" si="178"/>
        <v>3719.99</v>
      </c>
      <c r="V94" s="209"/>
      <c r="W94" s="209">
        <f t="shared" si="179"/>
        <v>3719.99</v>
      </c>
      <c r="X94" s="209">
        <v>-34.380000000000003</v>
      </c>
      <c r="Y94" s="209">
        <f t="shared" si="180"/>
        <v>3685.6099999999997</v>
      </c>
      <c r="Z94" s="209"/>
      <c r="AA94" s="209">
        <f t="shared" si="181"/>
        <v>3685.6099999999997</v>
      </c>
    </row>
    <row r="95" spans="1:27" s="186" customFormat="1" ht="45.6" customHeight="1">
      <c r="A95" s="220" t="s">
        <v>401</v>
      </c>
      <c r="B95" s="218" t="s">
        <v>368</v>
      </c>
      <c r="C95" s="209">
        <v>30279350</v>
      </c>
      <c r="D95" s="209"/>
      <c r="E95" s="209">
        <f t="shared" si="173"/>
        <v>30279350</v>
      </c>
      <c r="F95" s="209"/>
      <c r="G95" s="209">
        <f t="shared" si="174"/>
        <v>30279350</v>
      </c>
      <c r="H95" s="209"/>
      <c r="I95" s="209">
        <f t="shared" si="167"/>
        <v>30279350</v>
      </c>
      <c r="J95" s="209">
        <v>30279350</v>
      </c>
      <c r="K95" s="209"/>
      <c r="L95" s="209">
        <f t="shared" si="175"/>
        <v>30279350</v>
      </c>
      <c r="M95" s="209"/>
      <c r="N95" s="209">
        <f t="shared" si="176"/>
        <v>30279350</v>
      </c>
      <c r="O95" s="209"/>
      <c r="P95" s="209">
        <f t="shared" si="177"/>
        <v>30279350</v>
      </c>
      <c r="Q95" s="209"/>
      <c r="R95" s="209">
        <f t="shared" si="177"/>
        <v>30279350</v>
      </c>
      <c r="S95" s="209">
        <v>31162470</v>
      </c>
      <c r="T95" s="209"/>
      <c r="U95" s="209">
        <f t="shared" si="178"/>
        <v>31162470</v>
      </c>
      <c r="V95" s="209"/>
      <c r="W95" s="209">
        <f t="shared" si="179"/>
        <v>31162470</v>
      </c>
      <c r="X95" s="209"/>
      <c r="Y95" s="209">
        <f t="shared" si="180"/>
        <v>31162470</v>
      </c>
      <c r="Z95" s="209"/>
      <c r="AA95" s="209">
        <f t="shared" si="181"/>
        <v>31162470</v>
      </c>
    </row>
    <row r="96" spans="1:27" ht="51">
      <c r="A96" s="220" t="s">
        <v>424</v>
      </c>
      <c r="B96" s="218" t="s">
        <v>364</v>
      </c>
      <c r="C96" s="209">
        <v>7608975.5700000003</v>
      </c>
      <c r="D96" s="209"/>
      <c r="E96" s="209">
        <f t="shared" si="173"/>
        <v>7608975.5700000003</v>
      </c>
      <c r="F96" s="209"/>
      <c r="G96" s="209">
        <f t="shared" si="174"/>
        <v>7608975.5700000003</v>
      </c>
      <c r="H96" s="209"/>
      <c r="I96" s="209">
        <f t="shared" si="167"/>
        <v>7608975.5700000003</v>
      </c>
      <c r="J96" s="209">
        <v>7829534.5999999996</v>
      </c>
      <c r="K96" s="209"/>
      <c r="L96" s="209">
        <f t="shared" si="175"/>
        <v>7829534.5999999996</v>
      </c>
      <c r="M96" s="209"/>
      <c r="N96" s="209">
        <f t="shared" si="176"/>
        <v>7829534.5999999996</v>
      </c>
      <c r="O96" s="209"/>
      <c r="P96" s="209">
        <f t="shared" si="177"/>
        <v>7829534.5999999996</v>
      </c>
      <c r="Q96" s="209"/>
      <c r="R96" s="209">
        <f t="shared" si="177"/>
        <v>7829534.5999999996</v>
      </c>
      <c r="S96" s="209">
        <v>8058915.9800000004</v>
      </c>
      <c r="T96" s="209"/>
      <c r="U96" s="209">
        <f t="shared" si="178"/>
        <v>8058915.9800000004</v>
      </c>
      <c r="V96" s="209"/>
      <c r="W96" s="209">
        <f t="shared" si="179"/>
        <v>8058915.9800000004</v>
      </c>
      <c r="X96" s="209"/>
      <c r="Y96" s="209">
        <f t="shared" si="180"/>
        <v>8058915.9800000004</v>
      </c>
      <c r="Z96" s="209"/>
      <c r="AA96" s="209">
        <f t="shared" si="181"/>
        <v>8058915.9800000004</v>
      </c>
    </row>
    <row r="97" spans="1:27" ht="102">
      <c r="A97" s="220" t="s">
        <v>425</v>
      </c>
      <c r="B97" s="218" t="s">
        <v>367</v>
      </c>
      <c r="C97" s="209">
        <v>24177843.039999999</v>
      </c>
      <c r="D97" s="209"/>
      <c r="E97" s="209">
        <f t="shared" si="173"/>
        <v>24177843.039999999</v>
      </c>
      <c r="F97" s="209"/>
      <c r="G97" s="209">
        <f t="shared" si="174"/>
        <v>24177843.039999999</v>
      </c>
      <c r="H97" s="209"/>
      <c r="I97" s="209">
        <f t="shared" si="167"/>
        <v>24177843.039999999</v>
      </c>
      <c r="J97" s="209">
        <v>0</v>
      </c>
      <c r="K97" s="209"/>
      <c r="L97" s="209">
        <f t="shared" si="175"/>
        <v>0</v>
      </c>
      <c r="M97" s="209"/>
      <c r="N97" s="209">
        <f t="shared" si="176"/>
        <v>0</v>
      </c>
      <c r="O97" s="209"/>
      <c r="P97" s="209">
        <f t="shared" si="177"/>
        <v>0</v>
      </c>
      <c r="Q97" s="209"/>
      <c r="R97" s="209">
        <f t="shared" si="177"/>
        <v>0</v>
      </c>
      <c r="S97" s="209">
        <v>25971157.100000001</v>
      </c>
      <c r="T97" s="209"/>
      <c r="U97" s="209">
        <f t="shared" si="178"/>
        <v>25971157.100000001</v>
      </c>
      <c r="V97" s="209"/>
      <c r="W97" s="209">
        <f t="shared" si="179"/>
        <v>25971157.100000001</v>
      </c>
      <c r="X97" s="209"/>
      <c r="Y97" s="209">
        <f t="shared" si="180"/>
        <v>25971157.100000001</v>
      </c>
      <c r="Z97" s="209"/>
      <c r="AA97" s="209">
        <f t="shared" si="181"/>
        <v>25971157.100000001</v>
      </c>
    </row>
    <row r="98" spans="1:27" ht="89.25">
      <c r="A98" s="220" t="s">
        <v>442</v>
      </c>
      <c r="B98" s="218" t="s">
        <v>367</v>
      </c>
      <c r="C98" s="209"/>
      <c r="D98" s="209"/>
      <c r="E98" s="209"/>
      <c r="F98" s="209"/>
      <c r="G98" s="209"/>
      <c r="H98" s="209">
        <v>6948870</v>
      </c>
      <c r="I98" s="209">
        <f t="shared" si="167"/>
        <v>6948870</v>
      </c>
      <c r="J98" s="209"/>
      <c r="K98" s="209"/>
      <c r="L98" s="209"/>
      <c r="M98" s="209"/>
      <c r="N98" s="209"/>
      <c r="O98" s="209"/>
      <c r="P98" s="209"/>
      <c r="Q98" s="209"/>
      <c r="R98" s="209"/>
      <c r="S98" s="209"/>
      <c r="T98" s="209"/>
      <c r="U98" s="209"/>
      <c r="V98" s="209"/>
      <c r="W98" s="209"/>
      <c r="X98" s="209"/>
      <c r="Y98" s="209"/>
      <c r="Z98" s="209"/>
      <c r="AA98" s="209"/>
    </row>
    <row r="99" spans="1:27" ht="25.5">
      <c r="A99" s="220" t="s">
        <v>426</v>
      </c>
      <c r="B99" s="218" t="s">
        <v>402</v>
      </c>
      <c r="C99" s="209">
        <v>616661000</v>
      </c>
      <c r="D99" s="209"/>
      <c r="E99" s="209">
        <f t="shared" si="173"/>
        <v>616661000</v>
      </c>
      <c r="F99" s="209"/>
      <c r="G99" s="209">
        <f t="shared" si="174"/>
        <v>616661000</v>
      </c>
      <c r="H99" s="209">
        <v>12327200</v>
      </c>
      <c r="I99" s="209">
        <f t="shared" si="167"/>
        <v>628988200</v>
      </c>
      <c r="J99" s="209">
        <v>640756000</v>
      </c>
      <c r="K99" s="209"/>
      <c r="L99" s="209">
        <f t="shared" si="175"/>
        <v>640756000</v>
      </c>
      <c r="M99" s="209"/>
      <c r="N99" s="209">
        <f t="shared" si="176"/>
        <v>640756000</v>
      </c>
      <c r="O99" s="209"/>
      <c r="P99" s="209">
        <f t="shared" si="177"/>
        <v>640756000</v>
      </c>
      <c r="Q99" s="209"/>
      <c r="R99" s="209">
        <f t="shared" si="177"/>
        <v>640756000</v>
      </c>
      <c r="S99" s="209">
        <v>661037500</v>
      </c>
      <c r="T99" s="209"/>
      <c r="U99" s="209">
        <f t="shared" si="178"/>
        <v>661037500</v>
      </c>
      <c r="V99" s="209"/>
      <c r="W99" s="209">
        <f t="shared" si="179"/>
        <v>661037500</v>
      </c>
      <c r="X99" s="209"/>
      <c r="Y99" s="209">
        <f t="shared" si="180"/>
        <v>661037500</v>
      </c>
      <c r="Z99" s="209"/>
      <c r="AA99" s="209">
        <f t="shared" ref="AA99" si="182">SUM(Y99:Z99)</f>
        <v>661037500</v>
      </c>
    </row>
    <row r="100" spans="1:27">
      <c r="A100" s="220"/>
      <c r="B100" s="222"/>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row>
    <row r="101" spans="1:27">
      <c r="A101" s="207" t="s">
        <v>54</v>
      </c>
      <c r="B101" s="218" t="s">
        <v>130</v>
      </c>
      <c r="C101" s="209">
        <f>SUM(C102:C110)</f>
        <v>1507712.59</v>
      </c>
      <c r="D101" s="209">
        <f t="shared" ref="D101:U101" si="183">SUM(D102:D110)</f>
        <v>153656562.66999999</v>
      </c>
      <c r="E101" s="209">
        <f t="shared" si="183"/>
        <v>155164275.25999999</v>
      </c>
      <c r="F101" s="209">
        <f t="shared" ref="F101:G101" si="184">SUM(F102:F110)</f>
        <v>50039</v>
      </c>
      <c r="G101" s="209">
        <f t="shared" si="184"/>
        <v>155214314.25999999</v>
      </c>
      <c r="H101" s="209">
        <f t="shared" ref="H101:I101" si="185">SUM(H102:H110)</f>
        <v>10424118.560000001</v>
      </c>
      <c r="I101" s="209">
        <f t="shared" si="185"/>
        <v>165638432.81999999</v>
      </c>
      <c r="J101" s="209">
        <f t="shared" ref="J101:P101" si="186">SUM(J102:J110)</f>
        <v>7498.49</v>
      </c>
      <c r="K101" s="209">
        <f t="shared" si="186"/>
        <v>37373227.329999998</v>
      </c>
      <c r="L101" s="209">
        <f t="shared" si="186"/>
        <v>37380725.82</v>
      </c>
      <c r="M101" s="209">
        <f t="shared" si="186"/>
        <v>0</v>
      </c>
      <c r="N101" s="209">
        <f t="shared" si="186"/>
        <v>37380725.82</v>
      </c>
      <c r="O101" s="209">
        <f t="shared" si="186"/>
        <v>11129333.33</v>
      </c>
      <c r="P101" s="209">
        <f t="shared" si="186"/>
        <v>48510059.150000006</v>
      </c>
      <c r="Q101" s="209">
        <f t="shared" ref="Q101" si="187">SUM(Q102:Q110)</f>
        <v>0</v>
      </c>
      <c r="R101" s="209">
        <f t="shared" ref="R101" si="188">SUM(R102:R110)</f>
        <v>48510059.150000006</v>
      </c>
      <c r="S101" s="209">
        <f t="shared" si="183"/>
        <v>967880.63</v>
      </c>
      <c r="T101" s="209">
        <f t="shared" si="183"/>
        <v>0</v>
      </c>
      <c r="U101" s="209">
        <f t="shared" si="183"/>
        <v>967880.63</v>
      </c>
      <c r="V101" s="209">
        <f t="shared" ref="V101:W101" si="189">SUM(V102:V110)</f>
        <v>0</v>
      </c>
      <c r="W101" s="209">
        <f t="shared" si="189"/>
        <v>967880.63</v>
      </c>
      <c r="X101" s="209">
        <f t="shared" ref="X101:Y101" si="190">SUM(X102:X110)</f>
        <v>0</v>
      </c>
      <c r="Y101" s="209">
        <f t="shared" si="190"/>
        <v>967880.63</v>
      </c>
      <c r="Z101" s="209">
        <f t="shared" ref="Z101:AA101" si="191">SUM(Z102:Z110)</f>
        <v>0</v>
      </c>
      <c r="AA101" s="209">
        <f t="shared" si="191"/>
        <v>967880.63</v>
      </c>
    </row>
    <row r="102" spans="1:27" ht="51">
      <c r="A102" s="232" t="s">
        <v>422</v>
      </c>
      <c r="B102" s="218" t="s">
        <v>421</v>
      </c>
      <c r="C102" s="209"/>
      <c r="D102" s="209">
        <v>35000</v>
      </c>
      <c r="E102" s="209">
        <f>SUM(C102:D102)</f>
        <v>35000</v>
      </c>
      <c r="F102" s="209"/>
      <c r="G102" s="209">
        <f>SUM(E102:F102)</f>
        <v>35000</v>
      </c>
      <c r="H102" s="209">
        <v>8750</v>
      </c>
      <c r="I102" s="209">
        <f>SUM(G102:H102)</f>
        <v>43750</v>
      </c>
      <c r="J102" s="209"/>
      <c r="K102" s="209"/>
      <c r="L102" s="209"/>
      <c r="M102" s="209"/>
      <c r="N102" s="209"/>
      <c r="O102" s="209">
        <v>35000</v>
      </c>
      <c r="P102" s="209">
        <f>O102</f>
        <v>35000</v>
      </c>
      <c r="Q102" s="209"/>
      <c r="R102" s="209">
        <f t="shared" ref="R102" si="192">SUM(P102:Q102)</f>
        <v>35000</v>
      </c>
      <c r="S102" s="209"/>
      <c r="T102" s="209"/>
      <c r="U102" s="209"/>
      <c r="V102" s="209"/>
      <c r="W102" s="209"/>
      <c r="X102" s="209"/>
      <c r="Y102" s="209"/>
      <c r="Z102" s="209"/>
      <c r="AA102" s="209"/>
    </row>
    <row r="103" spans="1:27" ht="76.5">
      <c r="A103" s="232" t="s">
        <v>434</v>
      </c>
      <c r="B103" s="218" t="s">
        <v>421</v>
      </c>
      <c r="C103" s="209"/>
      <c r="D103" s="209">
        <v>11950</v>
      </c>
      <c r="E103" s="209">
        <f>SUM(C103:D103)</f>
        <v>11950</v>
      </c>
      <c r="F103" s="209">
        <v>47282</v>
      </c>
      <c r="G103" s="209">
        <f>SUM(E103:F103)</f>
        <v>59232</v>
      </c>
      <c r="H103" s="209">
        <v>8595</v>
      </c>
      <c r="I103" s="209">
        <f>SUM(G103:H103)</f>
        <v>67827</v>
      </c>
      <c r="J103" s="209"/>
      <c r="K103" s="209"/>
      <c r="L103" s="209"/>
      <c r="M103" s="209"/>
      <c r="N103" s="209"/>
      <c r="O103" s="209"/>
      <c r="P103" s="209"/>
      <c r="Q103" s="209"/>
      <c r="R103" s="209"/>
      <c r="S103" s="209"/>
      <c r="T103" s="209"/>
      <c r="U103" s="209"/>
      <c r="V103" s="209"/>
      <c r="W103" s="209"/>
      <c r="X103" s="209"/>
      <c r="Y103" s="209"/>
      <c r="Z103" s="209"/>
      <c r="AA103" s="209"/>
    </row>
    <row r="104" spans="1:27" ht="57.6" customHeight="1">
      <c r="A104" s="232" t="s">
        <v>433</v>
      </c>
      <c r="B104" s="218" t="s">
        <v>421</v>
      </c>
      <c r="C104" s="209"/>
      <c r="D104" s="209">
        <v>60926</v>
      </c>
      <c r="E104" s="209">
        <f>SUM(C104:D104)</f>
        <v>60926</v>
      </c>
      <c r="F104" s="209">
        <v>2757</v>
      </c>
      <c r="G104" s="209">
        <f>SUM(E104:F104)</f>
        <v>63683</v>
      </c>
      <c r="H104" s="209">
        <v>5238</v>
      </c>
      <c r="I104" s="209">
        <f>SUM(G104:H104)</f>
        <v>68921</v>
      </c>
      <c r="J104" s="209"/>
      <c r="K104" s="209"/>
      <c r="L104" s="209"/>
      <c r="M104" s="209"/>
      <c r="N104" s="209"/>
      <c r="O104" s="209"/>
      <c r="P104" s="209"/>
      <c r="Q104" s="209"/>
      <c r="R104" s="209"/>
      <c r="S104" s="209"/>
      <c r="T104" s="209"/>
      <c r="U104" s="209"/>
      <c r="V104" s="209"/>
      <c r="W104" s="209"/>
      <c r="X104" s="209"/>
      <c r="Y104" s="209"/>
      <c r="Z104" s="209"/>
      <c r="AA104" s="209"/>
    </row>
    <row r="105" spans="1:27" ht="51">
      <c r="A105" s="220" t="s">
        <v>427</v>
      </c>
      <c r="B105" s="218" t="s">
        <v>365</v>
      </c>
      <c r="C105" s="209">
        <v>1482009.99</v>
      </c>
      <c r="D105" s="209"/>
      <c r="E105" s="209">
        <f t="shared" si="173"/>
        <v>1482009.99</v>
      </c>
      <c r="F105" s="209"/>
      <c r="G105" s="209">
        <f t="shared" ref="G105:G108" si="193">SUM(E105:F105)</f>
        <v>1482009.99</v>
      </c>
      <c r="H105" s="209"/>
      <c r="I105" s="209">
        <f t="shared" ref="I105:I108" si="194">SUM(G105:H105)</f>
        <v>1482009.99</v>
      </c>
      <c r="J105" s="209">
        <v>7498.49</v>
      </c>
      <c r="K105" s="209"/>
      <c r="L105" s="209">
        <f t="shared" si="175"/>
        <v>7498.49</v>
      </c>
      <c r="M105" s="209"/>
      <c r="N105" s="209">
        <f t="shared" ref="N105:N109" si="195">SUM(L105:M105)</f>
        <v>7498.49</v>
      </c>
      <c r="O105" s="209"/>
      <c r="P105" s="209">
        <f t="shared" ref="P105:R109" si="196">SUM(N105:O105)</f>
        <v>7498.49</v>
      </c>
      <c r="Q105" s="209"/>
      <c r="R105" s="209">
        <f t="shared" si="196"/>
        <v>7498.49</v>
      </c>
      <c r="S105" s="209">
        <v>967880.63</v>
      </c>
      <c r="T105" s="209"/>
      <c r="U105" s="209">
        <f t="shared" si="178"/>
        <v>967880.63</v>
      </c>
      <c r="V105" s="209"/>
      <c r="W105" s="209">
        <f t="shared" ref="W105:W106" si="197">SUM(U105:V105)</f>
        <v>967880.63</v>
      </c>
      <c r="X105" s="209"/>
      <c r="Y105" s="209">
        <f t="shared" ref="Y105:Y106" si="198">SUM(W105:X105)</f>
        <v>967880.63</v>
      </c>
      <c r="Z105" s="209"/>
      <c r="AA105" s="209">
        <f t="shared" ref="AA105:AA106" si="199">SUM(Y105:Z105)</f>
        <v>967880.63</v>
      </c>
    </row>
    <row r="106" spans="1:27" ht="140.25">
      <c r="A106" s="220" t="s">
        <v>428</v>
      </c>
      <c r="B106" s="218" t="s">
        <v>370</v>
      </c>
      <c r="C106" s="209">
        <v>25702.6</v>
      </c>
      <c r="D106" s="209"/>
      <c r="E106" s="209">
        <f t="shared" si="173"/>
        <v>25702.6</v>
      </c>
      <c r="F106" s="209"/>
      <c r="G106" s="209">
        <f t="shared" si="193"/>
        <v>25702.6</v>
      </c>
      <c r="H106" s="209"/>
      <c r="I106" s="209">
        <f t="shared" si="194"/>
        <v>25702.6</v>
      </c>
      <c r="J106" s="209">
        <v>0</v>
      </c>
      <c r="K106" s="209"/>
      <c r="L106" s="209">
        <f t="shared" si="175"/>
        <v>0</v>
      </c>
      <c r="M106" s="209"/>
      <c r="N106" s="209">
        <f t="shared" si="195"/>
        <v>0</v>
      </c>
      <c r="O106" s="209"/>
      <c r="P106" s="209">
        <f t="shared" si="196"/>
        <v>0</v>
      </c>
      <c r="Q106" s="209"/>
      <c r="R106" s="209">
        <f t="shared" si="196"/>
        <v>0</v>
      </c>
      <c r="S106" s="209">
        <v>0</v>
      </c>
      <c r="T106" s="209"/>
      <c r="U106" s="209">
        <f t="shared" si="178"/>
        <v>0</v>
      </c>
      <c r="V106" s="209"/>
      <c r="W106" s="209">
        <f t="shared" si="197"/>
        <v>0</v>
      </c>
      <c r="X106" s="209"/>
      <c r="Y106" s="209">
        <f t="shared" si="198"/>
        <v>0</v>
      </c>
      <c r="Z106" s="209"/>
      <c r="AA106" s="209">
        <f t="shared" si="199"/>
        <v>0</v>
      </c>
    </row>
    <row r="107" spans="1:27" ht="51">
      <c r="A107" s="232" t="s">
        <v>429</v>
      </c>
      <c r="B107" s="218" t="s">
        <v>370</v>
      </c>
      <c r="C107" s="209"/>
      <c r="D107" s="209">
        <v>141548686.66999999</v>
      </c>
      <c r="E107" s="209">
        <f t="shared" si="173"/>
        <v>141548686.66999999</v>
      </c>
      <c r="F107" s="209"/>
      <c r="G107" s="209">
        <f t="shared" si="193"/>
        <v>141548686.66999999</v>
      </c>
      <c r="H107" s="209">
        <v>10401535.560000001</v>
      </c>
      <c r="I107" s="209">
        <f t="shared" si="194"/>
        <v>151950222.22999999</v>
      </c>
      <c r="J107" s="209"/>
      <c r="K107" s="209">
        <v>18135000.010000002</v>
      </c>
      <c r="L107" s="209">
        <f t="shared" si="175"/>
        <v>18135000.010000002</v>
      </c>
      <c r="M107" s="209"/>
      <c r="N107" s="209">
        <f t="shared" si="195"/>
        <v>18135000.010000002</v>
      </c>
      <c r="O107" s="209">
        <v>11094333.33</v>
      </c>
      <c r="P107" s="209">
        <f t="shared" si="196"/>
        <v>29229333.340000004</v>
      </c>
      <c r="Q107" s="209"/>
      <c r="R107" s="209">
        <f t="shared" si="196"/>
        <v>29229333.340000004</v>
      </c>
      <c r="S107" s="209"/>
      <c r="T107" s="209"/>
      <c r="U107" s="209"/>
      <c r="V107" s="209"/>
      <c r="W107" s="209"/>
      <c r="X107" s="209"/>
      <c r="Y107" s="209"/>
      <c r="Z107" s="209"/>
      <c r="AA107" s="209"/>
    </row>
    <row r="108" spans="1:27" ht="38.25">
      <c r="A108" s="232" t="s">
        <v>420</v>
      </c>
      <c r="B108" s="218" t="s">
        <v>370</v>
      </c>
      <c r="C108" s="209"/>
      <c r="D108" s="209">
        <v>12000000</v>
      </c>
      <c r="E108" s="209">
        <f t="shared" si="173"/>
        <v>12000000</v>
      </c>
      <c r="F108" s="209"/>
      <c r="G108" s="209">
        <f t="shared" si="193"/>
        <v>12000000</v>
      </c>
      <c r="H108" s="209"/>
      <c r="I108" s="209">
        <f t="shared" si="194"/>
        <v>12000000</v>
      </c>
      <c r="J108" s="209"/>
      <c r="K108" s="209"/>
      <c r="L108" s="209">
        <f t="shared" si="175"/>
        <v>0</v>
      </c>
      <c r="M108" s="209"/>
      <c r="N108" s="209">
        <f t="shared" si="195"/>
        <v>0</v>
      </c>
      <c r="O108" s="209"/>
      <c r="P108" s="209">
        <f t="shared" si="196"/>
        <v>0</v>
      </c>
      <c r="Q108" s="209"/>
      <c r="R108" s="209">
        <f t="shared" si="196"/>
        <v>0</v>
      </c>
      <c r="S108" s="209"/>
      <c r="T108" s="209"/>
      <c r="U108" s="209"/>
      <c r="V108" s="209"/>
      <c r="W108" s="209"/>
      <c r="X108" s="209"/>
      <c r="Y108" s="209"/>
      <c r="Z108" s="209"/>
      <c r="AA108" s="209"/>
    </row>
    <row r="109" spans="1:27" ht="45" customHeight="1">
      <c r="A109" s="232" t="s">
        <v>430</v>
      </c>
      <c r="B109" s="218" t="s">
        <v>370</v>
      </c>
      <c r="C109" s="209"/>
      <c r="D109" s="209"/>
      <c r="E109" s="209"/>
      <c r="F109" s="209"/>
      <c r="G109" s="209"/>
      <c r="H109" s="209"/>
      <c r="I109" s="209"/>
      <c r="J109" s="209"/>
      <c r="K109" s="209">
        <v>19238227.32</v>
      </c>
      <c r="L109" s="209">
        <f t="shared" si="175"/>
        <v>19238227.32</v>
      </c>
      <c r="M109" s="209"/>
      <c r="N109" s="209">
        <f t="shared" si="195"/>
        <v>19238227.32</v>
      </c>
      <c r="O109" s="209"/>
      <c r="P109" s="209">
        <f t="shared" si="196"/>
        <v>19238227.32</v>
      </c>
      <c r="Q109" s="209"/>
      <c r="R109" s="209">
        <f t="shared" si="196"/>
        <v>19238227.32</v>
      </c>
      <c r="S109" s="209"/>
      <c r="T109" s="209"/>
      <c r="U109" s="209"/>
      <c r="V109" s="209"/>
      <c r="W109" s="209"/>
      <c r="X109" s="209"/>
      <c r="Y109" s="209"/>
      <c r="Z109" s="209"/>
      <c r="AA109" s="209"/>
    </row>
    <row r="110" spans="1:27">
      <c r="A110" s="221"/>
      <c r="B110" s="225"/>
      <c r="C110" s="224"/>
      <c r="D110" s="224"/>
      <c r="E110" s="229"/>
      <c r="F110" s="224"/>
      <c r="G110" s="241"/>
      <c r="H110" s="224"/>
      <c r="I110" s="241"/>
      <c r="J110" s="229"/>
      <c r="K110" s="241"/>
      <c r="L110" s="229"/>
      <c r="M110" s="241"/>
      <c r="N110" s="241"/>
      <c r="O110" s="241"/>
      <c r="P110" s="241"/>
      <c r="Q110" s="241"/>
      <c r="R110" s="241"/>
      <c r="S110" s="229"/>
      <c r="T110" s="241"/>
      <c r="U110" s="229"/>
      <c r="V110" s="241"/>
      <c r="W110" s="241"/>
      <c r="X110" s="241"/>
      <c r="Y110" s="241"/>
      <c r="Z110" s="241"/>
      <c r="AA110" s="241"/>
    </row>
    <row r="111" spans="1:27">
      <c r="A111" s="208" t="s">
        <v>256</v>
      </c>
      <c r="B111" s="228" t="s">
        <v>257</v>
      </c>
      <c r="C111" s="209">
        <f>SUM(C112:C113)</f>
        <v>3230071.73</v>
      </c>
      <c r="D111" s="209">
        <f t="shared" ref="D111:U111" si="200">SUM(D112:D113)</f>
        <v>-2014491.57</v>
      </c>
      <c r="E111" s="209">
        <f t="shared" si="200"/>
        <v>1215580.1599999999</v>
      </c>
      <c r="F111" s="209">
        <f t="shared" ref="F111:G111" si="201">SUM(F112:F113)</f>
        <v>0</v>
      </c>
      <c r="G111" s="209">
        <f t="shared" si="201"/>
        <v>1215580.1599999999</v>
      </c>
      <c r="H111" s="209">
        <f t="shared" ref="H111:I111" si="202">SUM(H112:H113)</f>
        <v>0</v>
      </c>
      <c r="I111" s="209">
        <f t="shared" si="202"/>
        <v>1215580.1599999999</v>
      </c>
      <c r="J111" s="209">
        <f t="shared" ref="J111:P111" si="203">SUM(J112:J113)</f>
        <v>0</v>
      </c>
      <c r="K111" s="209">
        <f t="shared" si="203"/>
        <v>0</v>
      </c>
      <c r="L111" s="209">
        <f t="shared" si="203"/>
        <v>0</v>
      </c>
      <c r="M111" s="209">
        <f t="shared" si="203"/>
        <v>0</v>
      </c>
      <c r="N111" s="209">
        <f t="shared" si="203"/>
        <v>0</v>
      </c>
      <c r="O111" s="209">
        <f t="shared" si="203"/>
        <v>0</v>
      </c>
      <c r="P111" s="209">
        <f t="shared" si="203"/>
        <v>0</v>
      </c>
      <c r="Q111" s="209">
        <f t="shared" ref="Q111" si="204">SUM(Q112:Q113)</f>
        <v>2225475</v>
      </c>
      <c r="R111" s="209">
        <f t="shared" ref="R111" si="205">SUM(R112:R113)</f>
        <v>2225475</v>
      </c>
      <c r="S111" s="209">
        <f t="shared" si="200"/>
        <v>0</v>
      </c>
      <c r="T111" s="209">
        <f t="shared" si="200"/>
        <v>0</v>
      </c>
      <c r="U111" s="209">
        <f t="shared" si="200"/>
        <v>0</v>
      </c>
      <c r="V111" s="209">
        <f t="shared" ref="V111:W111" si="206">SUM(V112:V113)</f>
        <v>0</v>
      </c>
      <c r="W111" s="209">
        <f t="shared" si="206"/>
        <v>0</v>
      </c>
      <c r="X111" s="209">
        <f t="shared" ref="X111:Y111" si="207">SUM(X112:X113)</f>
        <v>0</v>
      </c>
      <c r="Y111" s="209">
        <f t="shared" si="207"/>
        <v>0</v>
      </c>
      <c r="Z111" s="209">
        <f t="shared" ref="Z111:AA111" si="208">SUM(Z112:Z113)</f>
        <v>2225475</v>
      </c>
      <c r="AA111" s="209">
        <f t="shared" si="208"/>
        <v>2225475</v>
      </c>
    </row>
    <row r="112" spans="1:27" ht="25.5">
      <c r="A112" s="207" t="s">
        <v>258</v>
      </c>
      <c r="B112" s="218" t="s">
        <v>366</v>
      </c>
      <c r="C112" s="209">
        <v>3230071.73</v>
      </c>
      <c r="D112" s="209">
        <f>1215580.16-3230071.73</f>
        <v>-2014491.57</v>
      </c>
      <c r="E112" s="209">
        <f t="shared" si="173"/>
        <v>1215580.1599999999</v>
      </c>
      <c r="F112" s="209"/>
      <c r="G112" s="209">
        <f t="shared" ref="G112" si="209">SUM(E112:F112)</f>
        <v>1215580.1599999999</v>
      </c>
      <c r="H112" s="209"/>
      <c r="I112" s="209">
        <f t="shared" ref="I112" si="210">SUM(G112:H112)</f>
        <v>1215580.1599999999</v>
      </c>
      <c r="J112" s="209"/>
      <c r="K112" s="209"/>
      <c r="L112" s="209">
        <f t="shared" si="175"/>
        <v>0</v>
      </c>
      <c r="M112" s="209"/>
      <c r="N112" s="209">
        <f t="shared" ref="N112" si="211">SUM(L112:M112)</f>
        <v>0</v>
      </c>
      <c r="O112" s="209"/>
      <c r="P112" s="209">
        <f t="shared" ref="P112:R112" si="212">SUM(N112:O112)</f>
        <v>0</v>
      </c>
      <c r="Q112" s="211">
        <v>2225475</v>
      </c>
      <c r="R112" s="209">
        <f t="shared" si="212"/>
        <v>2225475</v>
      </c>
      <c r="S112" s="209"/>
      <c r="T112" s="209"/>
      <c r="U112" s="209">
        <f t="shared" si="178"/>
        <v>0</v>
      </c>
      <c r="V112" s="209"/>
      <c r="W112" s="209">
        <f t="shared" ref="W112" si="213">SUM(U112:V112)</f>
        <v>0</v>
      </c>
      <c r="X112" s="209"/>
      <c r="Y112" s="209">
        <f t="shared" ref="Y112" si="214">SUM(W112:X112)</f>
        <v>0</v>
      </c>
      <c r="Z112" s="211">
        <v>2225475</v>
      </c>
      <c r="AA112" s="209">
        <f t="shared" ref="AA112" si="215">SUM(Y112:Z112)</f>
        <v>2225475</v>
      </c>
    </row>
    <row r="113" spans="1:30">
      <c r="A113" s="207"/>
      <c r="B113" s="218"/>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row>
    <row r="114" spans="1:30" ht="63.75">
      <c r="A114" s="204" t="s">
        <v>405</v>
      </c>
      <c r="B114" s="218" t="s">
        <v>406</v>
      </c>
      <c r="C114" s="209"/>
      <c r="D114" s="209"/>
      <c r="E114" s="209">
        <f t="shared" si="173"/>
        <v>0</v>
      </c>
      <c r="F114" s="209"/>
      <c r="G114" s="209">
        <f t="shared" ref="G114:G115" si="216">SUM(E114:F114)</f>
        <v>0</v>
      </c>
      <c r="H114" s="209"/>
      <c r="I114" s="209">
        <f t="shared" ref="I114:I115" si="217">SUM(G114:H114)</f>
        <v>0</v>
      </c>
      <c r="J114" s="209"/>
      <c r="K114" s="209"/>
      <c r="L114" s="209">
        <f t="shared" si="175"/>
        <v>0</v>
      </c>
      <c r="M114" s="209"/>
      <c r="N114" s="209">
        <f t="shared" ref="N114:N115" si="218">SUM(L114:M114)</f>
        <v>0</v>
      </c>
      <c r="O114" s="209"/>
      <c r="P114" s="209">
        <f t="shared" ref="P114:R115" si="219">SUM(N114:O114)</f>
        <v>0</v>
      </c>
      <c r="Q114" s="209"/>
      <c r="R114" s="209">
        <f>SUM(P114:Q114)</f>
        <v>0</v>
      </c>
      <c r="S114" s="209"/>
      <c r="T114" s="209"/>
      <c r="U114" s="209">
        <f t="shared" si="178"/>
        <v>0</v>
      </c>
      <c r="V114" s="209"/>
      <c r="W114" s="209">
        <f t="shared" ref="W114:W115" si="220">SUM(U114:V114)</f>
        <v>0</v>
      </c>
      <c r="X114" s="209"/>
      <c r="Y114" s="209">
        <f t="shared" ref="Y114:Y115" si="221">SUM(W114:X114)</f>
        <v>0</v>
      </c>
      <c r="Z114" s="209"/>
      <c r="AA114" s="209">
        <f t="shared" ref="AA114:AA115" si="222">SUM(Y114:Z114)</f>
        <v>0</v>
      </c>
    </row>
    <row r="115" spans="1:30" ht="51">
      <c r="A115" s="204" t="s">
        <v>407</v>
      </c>
      <c r="B115" s="218" t="s">
        <v>408</v>
      </c>
      <c r="C115" s="209"/>
      <c r="D115" s="209"/>
      <c r="E115" s="209">
        <f t="shared" si="173"/>
        <v>0</v>
      </c>
      <c r="F115" s="209"/>
      <c r="G115" s="209">
        <f t="shared" si="216"/>
        <v>0</v>
      </c>
      <c r="H115" s="209"/>
      <c r="I115" s="209">
        <f t="shared" si="217"/>
        <v>0</v>
      </c>
      <c r="J115" s="209"/>
      <c r="K115" s="209"/>
      <c r="L115" s="209">
        <f t="shared" si="175"/>
        <v>0</v>
      </c>
      <c r="M115" s="209"/>
      <c r="N115" s="209">
        <f t="shared" si="218"/>
        <v>0</v>
      </c>
      <c r="O115" s="209"/>
      <c r="P115" s="209">
        <f t="shared" si="219"/>
        <v>0</v>
      </c>
      <c r="Q115" s="209"/>
      <c r="R115" s="209">
        <f t="shared" si="219"/>
        <v>0</v>
      </c>
      <c r="S115" s="209"/>
      <c r="T115" s="209"/>
      <c r="U115" s="209">
        <f t="shared" si="178"/>
        <v>0</v>
      </c>
      <c r="V115" s="209"/>
      <c r="W115" s="209">
        <f t="shared" si="220"/>
        <v>0</v>
      </c>
      <c r="X115" s="209"/>
      <c r="Y115" s="209">
        <f t="shared" si="221"/>
        <v>0</v>
      </c>
      <c r="Z115" s="209"/>
      <c r="AA115" s="209">
        <f t="shared" si="222"/>
        <v>0</v>
      </c>
    </row>
    <row r="116" spans="1:30">
      <c r="A116" s="199" t="s">
        <v>66</v>
      </c>
      <c r="B116" s="226"/>
      <c r="C116" s="195">
        <f>C6+C40</f>
        <v>1724166886.8100002</v>
      </c>
      <c r="D116" s="195">
        <f t="shared" ref="D116:U116" si="223">D6+D40</f>
        <v>156787321.35000002</v>
      </c>
      <c r="E116" s="195">
        <f t="shared" si="223"/>
        <v>1880954208.1600001</v>
      </c>
      <c r="F116" s="195">
        <f t="shared" ref="F116:G116" si="224">F6+F40</f>
        <v>-51510541</v>
      </c>
      <c r="G116" s="195">
        <f t="shared" si="224"/>
        <v>1829443667.1600001</v>
      </c>
      <c r="H116" s="195">
        <f t="shared" ref="H116:P116" si="225">H6+H40</f>
        <v>30741671.730000004</v>
      </c>
      <c r="I116" s="195">
        <f t="shared" si="225"/>
        <v>1860185338.8899999</v>
      </c>
      <c r="J116" s="195">
        <f t="shared" si="225"/>
        <v>1780967200.0599999</v>
      </c>
      <c r="K116" s="195">
        <f t="shared" si="225"/>
        <v>24731177.129999999</v>
      </c>
      <c r="L116" s="195">
        <f t="shared" si="225"/>
        <v>1805698377.1899998</v>
      </c>
      <c r="M116" s="195">
        <f t="shared" si="225"/>
        <v>90846826.539999992</v>
      </c>
      <c r="N116" s="195">
        <f t="shared" si="225"/>
        <v>1896545203.7299998</v>
      </c>
      <c r="O116" s="195">
        <f t="shared" si="225"/>
        <v>-451419130.64000005</v>
      </c>
      <c r="P116" s="195">
        <f t="shared" si="225"/>
        <v>1445126073.0900002</v>
      </c>
      <c r="Q116" s="195">
        <f t="shared" ref="Q116" si="226">Q6+Q40</f>
        <v>2225475</v>
      </c>
      <c r="R116" s="195">
        <f>R6+R40</f>
        <v>1447351548.0900002</v>
      </c>
      <c r="S116" s="195">
        <f t="shared" si="223"/>
        <v>1896042417.4900002</v>
      </c>
      <c r="T116" s="195">
        <f t="shared" si="223"/>
        <v>-25114.050000007439</v>
      </c>
      <c r="U116" s="195">
        <f t="shared" si="223"/>
        <v>1896017303.4400001</v>
      </c>
      <c r="V116" s="195">
        <f t="shared" ref="V116:W116" si="227">V6+V40</f>
        <v>-251301297.15000001</v>
      </c>
      <c r="W116" s="195">
        <f t="shared" si="227"/>
        <v>1644716006.2900002</v>
      </c>
      <c r="X116" s="195">
        <f t="shared" ref="X116:Y116" si="228">X6+X40</f>
        <v>-34.380000000000003</v>
      </c>
      <c r="Y116" s="195">
        <f t="shared" si="228"/>
        <v>1644715971.9100003</v>
      </c>
      <c r="Z116" s="195">
        <f>Z6+Z40</f>
        <v>2225475</v>
      </c>
      <c r="AA116" s="195">
        <f t="shared" ref="AA116" si="229">AA6+AA40</f>
        <v>1646941446.9100003</v>
      </c>
    </row>
    <row r="117" spans="1:30" s="186" customFormat="1">
      <c r="A117" s="183"/>
      <c r="B117" s="184"/>
      <c r="C117" s="191"/>
      <c r="D117" s="239"/>
      <c r="E117" s="191">
        <f>SUM(C116:D116)-E116</f>
        <v>0</v>
      </c>
      <c r="F117" s="239"/>
      <c r="G117" s="239">
        <f>SUM(E116:F116)-G116</f>
        <v>0</v>
      </c>
      <c r="H117" s="239"/>
      <c r="I117" s="239">
        <f>SUM(G116:H116)-I116</f>
        <v>0</v>
      </c>
      <c r="J117" s="191"/>
      <c r="K117" s="239"/>
      <c r="L117" s="191"/>
      <c r="M117" s="239"/>
      <c r="N117" s="239"/>
      <c r="O117" s="239"/>
      <c r="P117" s="239"/>
      <c r="Q117" s="239"/>
      <c r="R117" s="239"/>
      <c r="S117" s="191"/>
      <c r="T117" s="239"/>
      <c r="U117" s="191">
        <f>SUM(S116:T116)-U116</f>
        <v>0</v>
      </c>
      <c r="V117" s="239"/>
      <c r="W117" s="239"/>
      <c r="X117" s="239"/>
      <c r="Y117" s="239"/>
      <c r="Z117" s="239"/>
      <c r="AA117" s="239"/>
      <c r="AB117" s="289"/>
      <c r="AC117" s="289"/>
      <c r="AD117" s="289"/>
    </row>
    <row r="118" spans="1:30" s="281" customFormat="1">
      <c r="B118" s="290"/>
      <c r="D118" s="291"/>
      <c r="E118" s="193"/>
      <c r="F118" s="291"/>
      <c r="G118" s="283"/>
      <c r="H118" s="291"/>
      <c r="I118" s="283">
        <f>G116+H116</f>
        <v>1860185338.8900001</v>
      </c>
      <c r="K118" s="291"/>
      <c r="L118" s="283">
        <f>J116+K116</f>
        <v>1805698377.1900001</v>
      </c>
      <c r="M118" s="291"/>
      <c r="N118" s="283">
        <f>L116+M116</f>
        <v>1896545203.7299998</v>
      </c>
      <c r="O118" s="291"/>
      <c r="P118" s="283">
        <f>N116+O116</f>
        <v>1445126073.0899997</v>
      </c>
      <c r="Q118" s="291"/>
      <c r="R118" s="283">
        <f>P116+Q116</f>
        <v>1447351548.0900002</v>
      </c>
      <c r="T118" s="291"/>
      <c r="U118" s="193"/>
      <c r="V118" s="291"/>
      <c r="W118" s="283"/>
      <c r="X118" s="291"/>
      <c r="Y118" s="283">
        <f>W116+X116</f>
        <v>1644715971.9100001</v>
      </c>
      <c r="Z118" s="283"/>
      <c r="AA118" s="283">
        <f>Y116+Z116</f>
        <v>1646941446.9100003</v>
      </c>
      <c r="AB118" s="292">
        <v>1860185338.8900001</v>
      </c>
      <c r="AC118" s="292">
        <v>1447351548.0899999</v>
      </c>
      <c r="AD118" s="292">
        <v>1646941446.9100001</v>
      </c>
    </row>
    <row r="119" spans="1:30" s="287" customFormat="1">
      <c r="A119" s="281"/>
      <c r="B119" s="290"/>
      <c r="C119" s="293"/>
      <c r="D119" s="294"/>
      <c r="E119" s="293"/>
      <c r="F119" s="294"/>
      <c r="G119" s="294"/>
      <c r="H119" s="294"/>
      <c r="I119" s="294"/>
      <c r="J119" s="294"/>
      <c r="K119" s="294"/>
      <c r="L119" s="294"/>
      <c r="M119" s="294"/>
      <c r="N119" s="294"/>
      <c r="O119" s="294"/>
      <c r="P119" s="294"/>
      <c r="Q119" s="294"/>
      <c r="R119" s="294"/>
      <c r="S119" s="294"/>
      <c r="T119" s="294"/>
      <c r="U119" s="294"/>
      <c r="V119" s="294"/>
      <c r="W119" s="294"/>
      <c r="X119" s="294"/>
      <c r="Y119" s="294"/>
      <c r="Z119" s="294"/>
      <c r="AA119" s="294"/>
      <c r="AC119" s="295">
        <f>R116-AC118</f>
        <v>0</v>
      </c>
      <c r="AD119" s="295">
        <f>AA116-AD118</f>
        <v>0</v>
      </c>
    </row>
    <row r="120" spans="1:30" s="287" customFormat="1">
      <c r="A120" s="296"/>
      <c r="B120" s="290"/>
      <c r="C120" s="281"/>
      <c r="D120" s="291"/>
      <c r="E120" s="281"/>
      <c r="F120" s="291"/>
      <c r="G120" s="291"/>
      <c r="H120" s="291"/>
      <c r="I120" s="291"/>
      <c r="J120" s="281"/>
      <c r="K120" s="291"/>
      <c r="L120" s="281"/>
      <c r="M120" s="291"/>
      <c r="N120" s="291"/>
      <c r="O120" s="291"/>
      <c r="P120" s="291"/>
      <c r="Q120" s="291"/>
      <c r="R120" s="291"/>
      <c r="S120" s="281"/>
      <c r="T120" s="291"/>
      <c r="U120" s="281"/>
      <c r="V120" s="291"/>
      <c r="W120" s="291"/>
      <c r="X120" s="291"/>
      <c r="Y120" s="291"/>
      <c r="Z120" s="291"/>
      <c r="AA120" s="291"/>
    </row>
    <row r="122" spans="1:30" s="186" customFormat="1">
      <c r="A122" s="183"/>
      <c r="B122" s="184"/>
      <c r="C122" s="191"/>
      <c r="D122" s="239"/>
      <c r="E122" s="191"/>
      <c r="F122" s="239"/>
      <c r="G122" s="239"/>
      <c r="H122" s="239"/>
      <c r="I122" s="239"/>
      <c r="J122" s="191"/>
      <c r="K122" s="239"/>
      <c r="L122" s="191"/>
      <c r="M122" s="239"/>
      <c r="N122" s="239"/>
      <c r="O122" s="239"/>
      <c r="P122" s="239"/>
      <c r="Q122" s="239"/>
      <c r="R122" s="239"/>
      <c r="S122" s="191"/>
      <c r="T122" s="239"/>
      <c r="U122" s="191"/>
      <c r="V122" s="239"/>
      <c r="W122" s="239"/>
      <c r="X122" s="239"/>
      <c r="Y122" s="239"/>
      <c r="Z122" s="239"/>
      <c r="AA122" s="239"/>
    </row>
  </sheetData>
  <mergeCells count="7">
    <mergeCell ref="A1:AA1"/>
    <mergeCell ref="A3:A4"/>
    <mergeCell ref="B3:B4"/>
    <mergeCell ref="C4:I4"/>
    <mergeCell ref="J4:R4"/>
    <mergeCell ref="S4:AA4"/>
    <mergeCell ref="C3:AA3"/>
  </mergeCells>
  <pageMargins left="0.54" right="0.28000000000000003" top="0.21" bottom="0.35" header="0.15748031496062992" footer="0.17"/>
  <pageSetup paperSize="9" scale="53" firstPageNumber="44" fitToHeight="5"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H129"/>
  <sheetViews>
    <sheetView topLeftCell="A11" zoomScaleSheetLayoutView="100" workbookViewId="0">
      <selection activeCell="F37" sqref="F37"/>
    </sheetView>
  </sheetViews>
  <sheetFormatPr defaultColWidth="9.140625" defaultRowHeight="12.75"/>
  <cols>
    <col min="1" max="1" width="47" style="183" customWidth="1"/>
    <col min="2" max="2" width="21.5703125" style="256" customWidth="1"/>
    <col min="3" max="3" width="15.42578125" style="236" customWidth="1"/>
    <col min="4" max="4" width="16.28515625" style="236" customWidth="1"/>
    <col min="5" max="5" width="15.5703125" style="236" customWidth="1"/>
    <col min="6" max="8" width="20.7109375" style="281" customWidth="1"/>
    <col min="9" max="16384" width="9.140625" style="183"/>
  </cols>
  <sheetData>
    <row r="1" spans="1:8" ht="15.75" hidden="1">
      <c r="C1" s="328"/>
      <c r="D1" s="327"/>
      <c r="E1" s="247"/>
    </row>
    <row r="2" spans="1:8" ht="27" hidden="1" customHeight="1">
      <c r="A2" s="242"/>
      <c r="C2" s="326"/>
      <c r="D2" s="327"/>
      <c r="E2" s="247"/>
    </row>
    <row r="3" spans="1:8" ht="15.75" hidden="1">
      <c r="C3" s="328"/>
      <c r="D3" s="327"/>
      <c r="E3" s="247"/>
    </row>
    <row r="4" spans="1:8" ht="27" hidden="1" customHeight="1">
      <c r="A4" s="242"/>
      <c r="C4" s="326"/>
      <c r="D4" s="327"/>
      <c r="E4" s="247"/>
    </row>
    <row r="5" spans="1:8" ht="9.6" hidden="1" customHeight="1">
      <c r="A5" s="242"/>
      <c r="C5" s="248"/>
      <c r="D5" s="247"/>
      <c r="E5" s="247"/>
    </row>
    <row r="6" spans="1:8" ht="15.75" hidden="1">
      <c r="C6" s="328"/>
      <c r="D6" s="327"/>
      <c r="E6" s="247"/>
    </row>
    <row r="7" spans="1:8" ht="27" hidden="1" customHeight="1">
      <c r="A7" s="242"/>
      <c r="C7" s="326"/>
      <c r="D7" s="327"/>
      <c r="E7" s="247"/>
    </row>
    <row r="8" spans="1:8" hidden="1"/>
    <row r="9" spans="1:8" ht="15.75" hidden="1">
      <c r="C9" s="328"/>
      <c r="D9" s="328"/>
      <c r="E9" s="249"/>
    </row>
    <row r="10" spans="1:8" ht="27" hidden="1" customHeight="1">
      <c r="A10" s="242"/>
      <c r="C10" s="326"/>
      <c r="D10" s="326"/>
      <c r="E10" s="250"/>
    </row>
    <row r="11" spans="1:8" ht="30" customHeight="1">
      <c r="A11" s="319" t="s">
        <v>404</v>
      </c>
      <c r="B11" s="319"/>
      <c r="C11" s="319"/>
      <c r="D11" s="319"/>
      <c r="E11" s="244"/>
    </row>
    <row r="12" spans="1:8" ht="13.5" customHeight="1">
      <c r="A12" s="187"/>
      <c r="B12" s="257"/>
      <c r="C12" s="257"/>
      <c r="D12" s="257"/>
      <c r="E12" s="257"/>
    </row>
    <row r="13" spans="1:8" ht="12.75" customHeight="1">
      <c r="A13" s="329" t="s">
        <v>50</v>
      </c>
      <c r="B13" s="329" t="s">
        <v>51</v>
      </c>
      <c r="C13" s="330" t="s">
        <v>343</v>
      </c>
      <c r="D13" s="330"/>
      <c r="E13" s="330"/>
    </row>
    <row r="14" spans="1:8" ht="28.5" customHeight="1">
      <c r="A14" s="329"/>
      <c r="B14" s="329"/>
      <c r="C14" s="267" t="s">
        <v>191</v>
      </c>
      <c r="D14" s="267" t="s">
        <v>341</v>
      </c>
      <c r="E14" s="267" t="s">
        <v>342</v>
      </c>
    </row>
    <row r="15" spans="1:8">
      <c r="A15" s="268">
        <v>1</v>
      </c>
      <c r="B15" s="269">
        <v>2</v>
      </c>
      <c r="C15" s="267">
        <v>3</v>
      </c>
      <c r="D15" s="267">
        <v>4</v>
      </c>
      <c r="E15" s="267">
        <v>5</v>
      </c>
    </row>
    <row r="16" spans="1:8" s="186" customFormat="1">
      <c r="A16" s="199" t="s">
        <v>59</v>
      </c>
      <c r="B16" s="227" t="s">
        <v>22</v>
      </c>
      <c r="C16" s="200">
        <v>271264292</v>
      </c>
      <c r="D16" s="200">
        <v>278202036</v>
      </c>
      <c r="E16" s="200">
        <v>293015033</v>
      </c>
      <c r="F16" s="281"/>
      <c r="G16" s="281"/>
      <c r="H16" s="281"/>
    </row>
    <row r="17" spans="1:8" s="186" customFormat="1">
      <c r="A17" s="199"/>
      <c r="B17" s="258"/>
      <c r="C17" s="202"/>
      <c r="D17" s="202"/>
      <c r="E17" s="202"/>
      <c r="F17" s="281"/>
      <c r="G17" s="281"/>
      <c r="H17" s="281"/>
    </row>
    <row r="18" spans="1:8" s="186" customFormat="1">
      <c r="A18" s="204" t="s">
        <v>18</v>
      </c>
      <c r="B18" s="259" t="s">
        <v>23</v>
      </c>
      <c r="C18" s="206">
        <v>202282283</v>
      </c>
      <c r="D18" s="206">
        <v>208115500</v>
      </c>
      <c r="E18" s="206">
        <v>220977000</v>
      </c>
      <c r="F18" s="281"/>
      <c r="G18" s="281"/>
      <c r="H18" s="281"/>
    </row>
    <row r="19" spans="1:8" s="186" customFormat="1">
      <c r="A19" s="207" t="s">
        <v>1</v>
      </c>
      <c r="B19" s="259" t="s">
        <v>25</v>
      </c>
      <c r="C19" s="206">
        <v>202282283</v>
      </c>
      <c r="D19" s="206">
        <v>208115500</v>
      </c>
      <c r="E19" s="206">
        <v>220977000</v>
      </c>
      <c r="F19" s="281"/>
      <c r="G19" s="281"/>
      <c r="H19" s="281"/>
    </row>
    <row r="20" spans="1:8" s="186" customFormat="1">
      <c r="A20" s="207"/>
      <c r="B20" s="259"/>
      <c r="C20" s="202"/>
      <c r="D20" s="202"/>
      <c r="E20" s="202"/>
      <c r="F20" s="281"/>
      <c r="G20" s="281"/>
      <c r="H20" s="281"/>
    </row>
    <row r="21" spans="1:8" s="186" customFormat="1" ht="38.25">
      <c r="A21" s="208" t="s">
        <v>9</v>
      </c>
      <c r="B21" s="259" t="s">
        <v>26</v>
      </c>
      <c r="C21" s="209">
        <v>27437934</v>
      </c>
      <c r="D21" s="209">
        <v>28784301</v>
      </c>
      <c r="E21" s="209">
        <v>30067248</v>
      </c>
      <c r="F21" s="281"/>
      <c r="G21" s="281"/>
      <c r="H21" s="281"/>
    </row>
    <row r="22" spans="1:8" s="186" customFormat="1" ht="27.75" customHeight="1">
      <c r="A22" s="207" t="s">
        <v>10</v>
      </c>
      <c r="B22" s="259" t="s">
        <v>27</v>
      </c>
      <c r="C22" s="206">
        <v>27437934</v>
      </c>
      <c r="D22" s="206">
        <v>28784301</v>
      </c>
      <c r="E22" s="206">
        <v>30067248</v>
      </c>
      <c r="F22" s="281"/>
      <c r="G22" s="281"/>
      <c r="H22" s="281"/>
    </row>
    <row r="23" spans="1:8" s="186" customFormat="1">
      <c r="A23" s="207"/>
      <c r="B23" s="259"/>
      <c r="C23" s="206"/>
      <c r="D23" s="206"/>
      <c r="E23" s="206"/>
      <c r="F23" s="281"/>
      <c r="G23" s="281"/>
      <c r="H23" s="281"/>
    </row>
    <row r="24" spans="1:8">
      <c r="A24" s="208" t="s">
        <v>2</v>
      </c>
      <c r="B24" s="259" t="s">
        <v>28</v>
      </c>
      <c r="C24" s="206">
        <v>15183598</v>
      </c>
      <c r="D24" s="206">
        <v>15772620</v>
      </c>
      <c r="E24" s="206">
        <v>16398792</v>
      </c>
    </row>
    <row r="25" spans="1:8" ht="25.5">
      <c r="A25" s="207" t="s">
        <v>58</v>
      </c>
      <c r="B25" s="259" t="s">
        <v>29</v>
      </c>
      <c r="C25" s="206">
        <v>12329000</v>
      </c>
      <c r="D25" s="206">
        <v>12807365</v>
      </c>
      <c r="E25" s="206">
        <v>13315817</v>
      </c>
    </row>
    <row r="26" spans="1:8">
      <c r="A26" s="207" t="s">
        <v>344</v>
      </c>
      <c r="B26" s="259" t="s">
        <v>345</v>
      </c>
      <c r="C26" s="206">
        <v>598</v>
      </c>
      <c r="D26" s="206">
        <v>520</v>
      </c>
      <c r="E26" s="206">
        <v>540</v>
      </c>
    </row>
    <row r="27" spans="1:8" ht="14.25" customHeight="1">
      <c r="A27" s="207" t="s">
        <v>346</v>
      </c>
      <c r="B27" s="259" t="s">
        <v>347</v>
      </c>
      <c r="C27" s="206">
        <v>2854000</v>
      </c>
      <c r="D27" s="206">
        <v>2964735</v>
      </c>
      <c r="E27" s="206">
        <v>3082435</v>
      </c>
    </row>
    <row r="28" spans="1:8">
      <c r="A28" s="207"/>
      <c r="B28" s="259"/>
      <c r="C28" s="206"/>
      <c r="D28" s="206"/>
      <c r="E28" s="206"/>
    </row>
    <row r="29" spans="1:8">
      <c r="A29" s="208" t="s">
        <v>56</v>
      </c>
      <c r="B29" s="259" t="s">
        <v>37</v>
      </c>
      <c r="C29" s="209">
        <v>4659077</v>
      </c>
      <c r="D29" s="209">
        <v>4820115</v>
      </c>
      <c r="E29" s="209">
        <v>4988093</v>
      </c>
      <c r="F29" s="193">
        <v>-151923</v>
      </c>
      <c r="G29" s="193">
        <v>-148885</v>
      </c>
      <c r="H29" s="193">
        <v>-145907</v>
      </c>
    </row>
    <row r="30" spans="1:8" ht="28.5" customHeight="1">
      <c r="A30" s="207" t="s">
        <v>348</v>
      </c>
      <c r="B30" s="259" t="s">
        <v>349</v>
      </c>
      <c r="C30" s="209">
        <v>3559077</v>
      </c>
      <c r="D30" s="209">
        <v>3684115</v>
      </c>
      <c r="E30" s="209">
        <v>3814093</v>
      </c>
      <c r="F30" s="284"/>
    </row>
    <row r="31" spans="1:8" ht="37.5" customHeight="1">
      <c r="A31" s="207" t="s">
        <v>17</v>
      </c>
      <c r="B31" s="259" t="s">
        <v>38</v>
      </c>
      <c r="C31" s="209">
        <v>1100000</v>
      </c>
      <c r="D31" s="209">
        <v>1136000</v>
      </c>
      <c r="E31" s="209">
        <v>1174000</v>
      </c>
    </row>
    <row r="32" spans="1:8">
      <c r="A32" s="207"/>
      <c r="B32" s="259"/>
      <c r="C32" s="206"/>
      <c r="D32" s="206"/>
      <c r="E32" s="206"/>
    </row>
    <row r="33" spans="1:8" ht="38.25">
      <c r="A33" s="204" t="s">
        <v>13</v>
      </c>
      <c r="B33" s="259" t="s">
        <v>39</v>
      </c>
      <c r="C33" s="209">
        <v>16492800</v>
      </c>
      <c r="D33" s="209">
        <v>16110600</v>
      </c>
      <c r="E33" s="209">
        <v>16110600</v>
      </c>
      <c r="F33" s="284"/>
    </row>
    <row r="34" spans="1:8" ht="37.5" customHeight="1">
      <c r="A34" s="207" t="s">
        <v>60</v>
      </c>
      <c r="B34" s="259" t="s">
        <v>41</v>
      </c>
      <c r="C34" s="209">
        <v>11488800</v>
      </c>
      <c r="D34" s="209">
        <v>11106600</v>
      </c>
      <c r="E34" s="209">
        <v>11106600</v>
      </c>
    </row>
    <row r="35" spans="1:8" s="185" customFormat="1" ht="37.5" customHeight="1">
      <c r="A35" s="212" t="s">
        <v>80</v>
      </c>
      <c r="B35" s="259" t="s">
        <v>77</v>
      </c>
      <c r="C35" s="209">
        <v>5004000</v>
      </c>
      <c r="D35" s="209">
        <v>5004000</v>
      </c>
      <c r="E35" s="209">
        <v>5004000</v>
      </c>
      <c r="F35" s="281"/>
      <c r="G35" s="281"/>
      <c r="H35" s="281"/>
    </row>
    <row r="36" spans="1:8" s="185" customFormat="1">
      <c r="A36" s="212"/>
      <c r="B36" s="259"/>
      <c r="C36" s="206"/>
      <c r="D36" s="206"/>
      <c r="E36" s="206"/>
      <c r="F36" s="281"/>
      <c r="G36" s="281"/>
      <c r="H36" s="281"/>
    </row>
    <row r="37" spans="1:8" s="185" customFormat="1" ht="25.5">
      <c r="A37" s="208" t="s">
        <v>19</v>
      </c>
      <c r="B37" s="259" t="s">
        <v>43</v>
      </c>
      <c r="C37" s="206">
        <v>138600</v>
      </c>
      <c r="D37" s="206">
        <v>138600</v>
      </c>
      <c r="E37" s="206">
        <v>138600</v>
      </c>
      <c r="F37" s="281"/>
      <c r="G37" s="281"/>
      <c r="H37" s="281"/>
    </row>
    <row r="38" spans="1:8" s="185" customFormat="1">
      <c r="A38" s="207"/>
      <c r="B38" s="259"/>
      <c r="C38" s="206"/>
      <c r="D38" s="206"/>
      <c r="E38" s="206"/>
      <c r="F38" s="281"/>
      <c r="G38" s="281"/>
      <c r="H38" s="281"/>
    </row>
    <row r="39" spans="1:8" s="185" customFormat="1" ht="25.5">
      <c r="A39" s="208" t="s">
        <v>141</v>
      </c>
      <c r="B39" s="259" t="s">
        <v>46</v>
      </c>
      <c r="C39" s="206">
        <v>100000</v>
      </c>
      <c r="D39" s="206">
        <v>100000</v>
      </c>
      <c r="E39" s="206">
        <v>100000</v>
      </c>
      <c r="F39" s="281"/>
      <c r="G39" s="281"/>
      <c r="H39" s="281"/>
    </row>
    <row r="40" spans="1:8" s="185" customFormat="1" ht="16.5" customHeight="1">
      <c r="A40" s="207" t="s">
        <v>67</v>
      </c>
      <c r="B40" s="259" t="s">
        <v>70</v>
      </c>
      <c r="C40" s="206">
        <v>100000</v>
      </c>
      <c r="D40" s="206">
        <v>100000</v>
      </c>
      <c r="E40" s="206">
        <v>100000</v>
      </c>
      <c r="F40" s="281"/>
      <c r="G40" s="281"/>
      <c r="H40" s="281"/>
    </row>
    <row r="41" spans="1:8" s="185" customFormat="1">
      <c r="A41" s="207"/>
      <c r="B41" s="259"/>
      <c r="C41" s="206"/>
      <c r="D41" s="206"/>
      <c r="E41" s="206"/>
      <c r="F41" s="281"/>
      <c r="G41" s="281"/>
      <c r="H41" s="281"/>
    </row>
    <row r="42" spans="1:8" s="185" customFormat="1" ht="25.5">
      <c r="A42" s="208" t="s">
        <v>20</v>
      </c>
      <c r="B42" s="259" t="s">
        <v>47</v>
      </c>
      <c r="C42" s="209">
        <v>2199000</v>
      </c>
      <c r="D42" s="209">
        <v>1589300</v>
      </c>
      <c r="E42" s="209">
        <v>1463700</v>
      </c>
      <c r="F42" s="281"/>
      <c r="G42" s="281"/>
      <c r="H42" s="281"/>
    </row>
    <row r="43" spans="1:8" s="185" customFormat="1" ht="39.75" customHeight="1">
      <c r="A43" s="207" t="s">
        <v>339</v>
      </c>
      <c r="B43" s="259" t="s">
        <v>340</v>
      </c>
      <c r="C43" s="209">
        <v>1599000</v>
      </c>
      <c r="D43" s="209">
        <v>989300</v>
      </c>
      <c r="E43" s="209">
        <v>863700</v>
      </c>
      <c r="F43" s="281"/>
      <c r="G43" s="281"/>
      <c r="H43" s="281"/>
    </row>
    <row r="44" spans="1:8" s="185" customFormat="1" ht="25.5">
      <c r="A44" s="207" t="s">
        <v>79</v>
      </c>
      <c r="B44" s="259" t="s">
        <v>55</v>
      </c>
      <c r="C44" s="209">
        <v>600000</v>
      </c>
      <c r="D44" s="209">
        <v>600000</v>
      </c>
      <c r="E44" s="209">
        <v>600000</v>
      </c>
      <c r="F44" s="281"/>
      <c r="G44" s="281"/>
      <c r="H44" s="281"/>
    </row>
    <row r="45" spans="1:8" s="185" customFormat="1">
      <c r="A45" s="207"/>
      <c r="B45" s="259"/>
      <c r="C45" s="206"/>
      <c r="D45" s="206"/>
      <c r="E45" s="206"/>
      <c r="F45" s="281"/>
      <c r="G45" s="281"/>
      <c r="H45" s="281"/>
    </row>
    <row r="46" spans="1:8" s="185" customFormat="1">
      <c r="A46" s="208" t="s">
        <v>15</v>
      </c>
      <c r="B46" s="259" t="s">
        <v>350</v>
      </c>
      <c r="C46" s="206">
        <v>2771000</v>
      </c>
      <c r="D46" s="206">
        <v>2771000</v>
      </c>
      <c r="E46" s="206">
        <v>2771000</v>
      </c>
      <c r="F46" s="281"/>
      <c r="G46" s="281"/>
      <c r="H46" s="281"/>
    </row>
    <row r="47" spans="1:8" s="185" customFormat="1">
      <c r="A47" s="207"/>
      <c r="B47" s="259"/>
      <c r="C47" s="206"/>
      <c r="D47" s="206"/>
      <c r="E47" s="206"/>
      <c r="F47" s="281"/>
      <c r="G47" s="281"/>
      <c r="H47" s="281"/>
    </row>
    <row r="48" spans="1:8" s="185" customFormat="1">
      <c r="A48" s="208" t="s">
        <v>351</v>
      </c>
      <c r="B48" s="259" t="s">
        <v>352</v>
      </c>
      <c r="C48" s="206">
        <v>0</v>
      </c>
      <c r="D48" s="206">
        <v>0</v>
      </c>
      <c r="E48" s="206">
        <v>0</v>
      </c>
      <c r="F48" s="281"/>
      <c r="G48" s="281"/>
      <c r="H48" s="281"/>
    </row>
    <row r="49" spans="1:8" s="186" customFormat="1">
      <c r="A49" s="207"/>
      <c r="B49" s="259"/>
      <c r="C49" s="206"/>
      <c r="D49" s="206"/>
      <c r="E49" s="206"/>
      <c r="F49" s="285"/>
      <c r="G49" s="286"/>
      <c r="H49" s="286"/>
    </row>
    <row r="50" spans="1:8" s="186" customFormat="1">
      <c r="A50" s="199" t="s">
        <v>270</v>
      </c>
      <c r="B50" s="260" t="s">
        <v>271</v>
      </c>
      <c r="C50" s="215">
        <v>1588921046.8899999</v>
      </c>
      <c r="D50" s="215">
        <v>1169149512.0900002</v>
      </c>
      <c r="E50" s="215">
        <v>1353926413.9100003</v>
      </c>
      <c r="F50" s="285">
        <v>1588921046.8899999</v>
      </c>
      <c r="G50" s="286">
        <v>1169149512.0900002</v>
      </c>
      <c r="H50" s="286">
        <v>1353926413.9100001</v>
      </c>
    </row>
    <row r="51" spans="1:8" s="186" customFormat="1">
      <c r="A51" s="207"/>
      <c r="B51" s="261"/>
      <c r="C51" s="217"/>
      <c r="D51" s="217"/>
      <c r="E51" s="217"/>
      <c r="F51" s="285">
        <f>C50-F50</f>
        <v>0</v>
      </c>
      <c r="G51" s="286">
        <f>D50-G50</f>
        <v>0</v>
      </c>
      <c r="H51" s="286">
        <f>E50-H50</f>
        <v>0</v>
      </c>
    </row>
    <row r="52" spans="1:8" s="186" customFormat="1" ht="38.25">
      <c r="A52" s="204" t="s">
        <v>65</v>
      </c>
      <c r="B52" s="252" t="s">
        <v>57</v>
      </c>
      <c r="C52" s="219">
        <v>1587705466.7299998</v>
      </c>
      <c r="D52" s="219">
        <v>1166924037.0900002</v>
      </c>
      <c r="E52" s="219">
        <v>1351700938.9100003</v>
      </c>
      <c r="F52" s="285">
        <v>1587705466.7299998</v>
      </c>
      <c r="G52" s="286">
        <v>1166924037.0900002</v>
      </c>
      <c r="H52" s="286">
        <v>1351700938.9100003</v>
      </c>
    </row>
    <row r="53" spans="1:8" s="186" customFormat="1" ht="25.5">
      <c r="A53" s="207" t="s">
        <v>75</v>
      </c>
      <c r="B53" s="252" t="s">
        <v>134</v>
      </c>
      <c r="C53" s="209">
        <v>39711547.200000003</v>
      </c>
      <c r="D53" s="209">
        <v>41122395.399999999</v>
      </c>
      <c r="E53" s="209">
        <v>18316568.02</v>
      </c>
      <c r="F53" s="285">
        <f>C52-F52</f>
        <v>0</v>
      </c>
      <c r="G53" s="285">
        <f>D52-G52</f>
        <v>0</v>
      </c>
      <c r="H53" s="285">
        <f>E52-H52</f>
        <v>0</v>
      </c>
    </row>
    <row r="54" spans="1:8" s="186" customFormat="1" ht="24.75" customHeight="1">
      <c r="A54" s="220" t="s">
        <v>353</v>
      </c>
      <c r="B54" s="252" t="s">
        <v>354</v>
      </c>
      <c r="C54" s="209">
        <v>39711547.200000003</v>
      </c>
      <c r="D54" s="209">
        <v>41122395.399999999</v>
      </c>
      <c r="E54" s="209">
        <v>18316568.02</v>
      </c>
      <c r="F54" s="285"/>
      <c r="G54" s="286"/>
      <c r="H54" s="286"/>
    </row>
    <row r="55" spans="1:8" s="186" customFormat="1">
      <c r="A55" s="221"/>
      <c r="B55" s="262"/>
      <c r="C55" s="209"/>
      <c r="D55" s="209"/>
      <c r="E55" s="209"/>
      <c r="F55" s="285"/>
      <c r="G55" s="286"/>
      <c r="H55" s="286"/>
    </row>
    <row r="56" spans="1:8" s="186" customFormat="1" ht="28.5" customHeight="1">
      <c r="A56" s="207" t="s">
        <v>71</v>
      </c>
      <c r="B56" s="252" t="s">
        <v>135</v>
      </c>
      <c r="C56" s="209">
        <f t="shared" ref="C56:D56" si="0">SUM(C62:C90)</f>
        <v>602218183.14999998</v>
      </c>
      <c r="D56" s="209">
        <f t="shared" si="0"/>
        <v>323093072.04000002</v>
      </c>
      <c r="E56" s="209">
        <f>SUM(E62:E90)</f>
        <v>525312261.05000007</v>
      </c>
      <c r="F56" s="285">
        <v>602218183.14999998</v>
      </c>
      <c r="G56" s="286">
        <v>323093072.04000002</v>
      </c>
      <c r="H56" s="286">
        <v>525312261.05000007</v>
      </c>
    </row>
    <row r="57" spans="1:8" s="186" customFormat="1" ht="67.150000000000006" hidden="1" customHeight="1">
      <c r="A57" s="220" t="s">
        <v>371</v>
      </c>
      <c r="B57" s="252" t="s">
        <v>355</v>
      </c>
      <c r="C57" s="209">
        <v>0</v>
      </c>
      <c r="D57" s="209">
        <v>0</v>
      </c>
      <c r="E57" s="209">
        <v>0</v>
      </c>
      <c r="F57" s="281"/>
      <c r="G57" s="287"/>
      <c r="H57" s="287"/>
    </row>
    <row r="58" spans="1:8" s="186" customFormat="1" ht="67.150000000000006" hidden="1" customHeight="1">
      <c r="A58" s="220" t="s">
        <v>372</v>
      </c>
      <c r="B58" s="252" t="s">
        <v>355</v>
      </c>
      <c r="C58" s="209">
        <v>0</v>
      </c>
      <c r="D58" s="209">
        <v>0</v>
      </c>
      <c r="E58" s="209">
        <v>0</v>
      </c>
      <c r="F58" s="281"/>
      <c r="G58" s="287"/>
      <c r="H58" s="287"/>
    </row>
    <row r="59" spans="1:8" s="186" customFormat="1" ht="39.75" hidden="1" customHeight="1">
      <c r="A59" s="220" t="s">
        <v>373</v>
      </c>
      <c r="B59" s="263" t="s">
        <v>355</v>
      </c>
      <c r="C59" s="209">
        <v>0</v>
      </c>
      <c r="D59" s="209">
        <v>0</v>
      </c>
      <c r="E59" s="209">
        <v>0</v>
      </c>
      <c r="F59" s="281"/>
      <c r="G59" s="287"/>
      <c r="H59" s="287"/>
    </row>
    <row r="60" spans="1:8" s="186" customFormat="1" ht="54" hidden="1" customHeight="1">
      <c r="A60" s="220" t="s">
        <v>376</v>
      </c>
      <c r="B60" s="252" t="s">
        <v>355</v>
      </c>
      <c r="C60" s="209">
        <v>0</v>
      </c>
      <c r="D60" s="209">
        <v>0</v>
      </c>
      <c r="E60" s="209">
        <v>0</v>
      </c>
      <c r="F60" s="281"/>
      <c r="G60" s="287"/>
      <c r="H60" s="287"/>
    </row>
    <row r="61" spans="1:8" s="186" customFormat="1" ht="51" hidden="1" customHeight="1">
      <c r="A61" s="220" t="s">
        <v>375</v>
      </c>
      <c r="B61" s="263" t="s">
        <v>369</v>
      </c>
      <c r="C61" s="209">
        <v>0</v>
      </c>
      <c r="D61" s="209">
        <v>0</v>
      </c>
      <c r="E61" s="209">
        <v>0</v>
      </c>
      <c r="F61" s="281"/>
      <c r="G61" s="287"/>
      <c r="H61" s="287"/>
    </row>
    <row r="62" spans="1:8" s="186" customFormat="1" ht="54" customHeight="1">
      <c r="A62" s="220" t="s">
        <v>374</v>
      </c>
      <c r="B62" s="263" t="s">
        <v>356</v>
      </c>
      <c r="C62" s="209">
        <v>5870000</v>
      </c>
      <c r="D62" s="209">
        <v>6002250</v>
      </c>
      <c r="E62" s="209">
        <v>6136750</v>
      </c>
      <c r="F62" s="284">
        <f>C56-F56</f>
        <v>0</v>
      </c>
      <c r="G62" s="288">
        <f>D56-G56</f>
        <v>0</v>
      </c>
      <c r="H62" s="288">
        <f>E56-H56</f>
        <v>0</v>
      </c>
    </row>
    <row r="63" spans="1:8" s="186" customFormat="1" ht="124.9" customHeight="1">
      <c r="A63" s="230" t="s">
        <v>375</v>
      </c>
      <c r="B63" s="263" t="s">
        <v>369</v>
      </c>
      <c r="C63" s="209">
        <v>34300000</v>
      </c>
      <c r="D63" s="209">
        <v>0</v>
      </c>
      <c r="E63" s="209">
        <v>193987877.08000001</v>
      </c>
      <c r="F63" s="281"/>
      <c r="G63" s="287"/>
      <c r="H63" s="287"/>
    </row>
    <row r="64" spans="1:8" s="186" customFormat="1" ht="124.9" customHeight="1">
      <c r="A64" s="230" t="s">
        <v>376</v>
      </c>
      <c r="B64" s="263" t="s">
        <v>410</v>
      </c>
      <c r="C64" s="209">
        <v>665000</v>
      </c>
      <c r="D64" s="209">
        <v>0</v>
      </c>
      <c r="E64" s="209">
        <v>3924347.0699999994</v>
      </c>
      <c r="F64" s="281"/>
      <c r="G64" s="287"/>
      <c r="H64" s="287"/>
    </row>
    <row r="65" spans="1:8" s="186" customFormat="1" ht="38.25">
      <c r="A65" s="220" t="s">
        <v>377</v>
      </c>
      <c r="B65" s="252" t="s">
        <v>357</v>
      </c>
      <c r="C65" s="209">
        <v>18064123.59</v>
      </c>
      <c r="D65" s="209">
        <v>17519750.07</v>
      </c>
      <c r="E65" s="209">
        <v>17882216.52</v>
      </c>
      <c r="F65" s="193"/>
      <c r="G65" s="287"/>
      <c r="H65" s="287"/>
    </row>
    <row r="66" spans="1:8" s="186" customFormat="1" ht="51">
      <c r="A66" s="220" t="s">
        <v>378</v>
      </c>
      <c r="B66" s="252" t="s">
        <v>379</v>
      </c>
      <c r="C66" s="209">
        <v>0</v>
      </c>
      <c r="D66" s="209">
        <v>1250000</v>
      </c>
      <c r="E66" s="209">
        <v>0</v>
      </c>
      <c r="F66" s="193"/>
      <c r="G66" s="287"/>
      <c r="H66" s="287"/>
    </row>
    <row r="67" spans="1:8" s="186" customFormat="1" ht="31.15" customHeight="1">
      <c r="A67" s="255" t="s">
        <v>412</v>
      </c>
      <c r="B67" s="252" t="s">
        <v>411</v>
      </c>
      <c r="C67" s="209">
        <v>2469919.84</v>
      </c>
      <c r="D67" s="209"/>
      <c r="E67" s="209"/>
      <c r="F67" s="193"/>
      <c r="G67" s="287"/>
      <c r="H67" s="287"/>
    </row>
    <row r="68" spans="1:8" s="186" customFormat="1" ht="38.25">
      <c r="A68" s="220" t="s">
        <v>380</v>
      </c>
      <c r="B68" s="252" t="s">
        <v>381</v>
      </c>
      <c r="C68" s="209">
        <v>0</v>
      </c>
      <c r="D68" s="209">
        <v>4472402.3899999997</v>
      </c>
      <c r="E68" s="209">
        <v>0</v>
      </c>
      <c r="F68" s="193"/>
      <c r="G68" s="287"/>
      <c r="H68" s="287"/>
    </row>
    <row r="69" spans="1:8" s="186" customFormat="1" ht="25.15" customHeight="1">
      <c r="A69" s="220" t="s">
        <v>382</v>
      </c>
      <c r="B69" s="263" t="s">
        <v>413</v>
      </c>
      <c r="C69" s="209">
        <v>10807941.98</v>
      </c>
      <c r="D69" s="209"/>
      <c r="E69" s="209"/>
      <c r="F69" s="193"/>
      <c r="G69" s="287"/>
      <c r="H69" s="287"/>
    </row>
    <row r="70" spans="1:8" s="186" customFormat="1" ht="25.5" hidden="1">
      <c r="A70" s="220" t="s">
        <v>382</v>
      </c>
      <c r="B70" s="263" t="s">
        <v>381</v>
      </c>
      <c r="C70" s="209">
        <v>0</v>
      </c>
      <c r="D70" s="209">
        <v>0</v>
      </c>
      <c r="E70" s="209">
        <v>0</v>
      </c>
      <c r="F70" s="193"/>
      <c r="G70" s="287"/>
      <c r="H70" s="287"/>
    </row>
    <row r="71" spans="1:8" s="186" customFormat="1" ht="38.25">
      <c r="A71" s="231" t="s">
        <v>415</v>
      </c>
      <c r="B71" s="263" t="s">
        <v>381</v>
      </c>
      <c r="C71" s="209">
        <v>55555.56</v>
      </c>
      <c r="D71" s="209">
        <v>0</v>
      </c>
      <c r="E71" s="209">
        <v>0</v>
      </c>
      <c r="F71" s="193"/>
      <c r="G71" s="287"/>
      <c r="H71" s="287"/>
    </row>
    <row r="72" spans="1:8" s="186" customFormat="1" ht="56.45" customHeight="1">
      <c r="A72" s="232" t="s">
        <v>416</v>
      </c>
      <c r="B72" s="263" t="s">
        <v>381</v>
      </c>
      <c r="C72" s="209">
        <v>441398.08</v>
      </c>
      <c r="D72" s="209">
        <v>441398.08</v>
      </c>
      <c r="E72" s="209">
        <v>441398.08</v>
      </c>
      <c r="F72" s="193"/>
      <c r="G72" s="287"/>
      <c r="H72" s="287"/>
    </row>
    <row r="73" spans="1:8" s="186" customFormat="1" ht="25.5" hidden="1">
      <c r="A73" s="220" t="s">
        <v>383</v>
      </c>
      <c r="B73" s="263" t="s">
        <v>381</v>
      </c>
      <c r="C73" s="209">
        <v>0</v>
      </c>
      <c r="D73" s="209">
        <v>0</v>
      </c>
      <c r="E73" s="209">
        <v>0</v>
      </c>
      <c r="F73" s="193"/>
      <c r="G73" s="287"/>
      <c r="H73" s="287"/>
    </row>
    <row r="74" spans="1:8" s="186" customFormat="1" ht="32.450000000000003" customHeight="1">
      <c r="A74" s="220" t="s">
        <v>383</v>
      </c>
      <c r="B74" s="263" t="s">
        <v>414</v>
      </c>
      <c r="C74" s="209">
        <v>3980174.3</v>
      </c>
      <c r="D74" s="209"/>
      <c r="E74" s="209"/>
      <c r="F74" s="193"/>
      <c r="G74" s="287"/>
      <c r="H74" s="287"/>
    </row>
    <row r="75" spans="1:8" s="186" customFormat="1" ht="32.450000000000003" customHeight="1">
      <c r="A75" s="231" t="s">
        <v>418</v>
      </c>
      <c r="B75" s="263" t="s">
        <v>417</v>
      </c>
      <c r="C75" s="209">
        <v>2236977.84</v>
      </c>
      <c r="D75" s="209"/>
      <c r="E75" s="209"/>
      <c r="F75" s="193"/>
      <c r="G75" s="287"/>
      <c r="H75" s="287"/>
    </row>
    <row r="76" spans="1:8" s="186" customFormat="1" ht="92.45" customHeight="1">
      <c r="A76" s="230" t="s">
        <v>432</v>
      </c>
      <c r="B76" s="263" t="s">
        <v>431</v>
      </c>
      <c r="C76" s="209">
        <v>222222222</v>
      </c>
      <c r="D76" s="209"/>
      <c r="E76" s="209"/>
      <c r="F76" s="193"/>
      <c r="G76" s="287"/>
      <c r="H76" s="287"/>
    </row>
    <row r="77" spans="1:8" s="186" customFormat="1" ht="38.25">
      <c r="A77" s="220" t="s">
        <v>384</v>
      </c>
      <c r="B77" s="263" t="s">
        <v>358</v>
      </c>
      <c r="C77" s="209">
        <v>414715</v>
      </c>
      <c r="D77" s="209">
        <v>234922</v>
      </c>
      <c r="E77" s="209">
        <v>232368</v>
      </c>
      <c r="F77" s="281"/>
      <c r="G77" s="287"/>
      <c r="H77" s="287"/>
    </row>
    <row r="78" spans="1:8" s="186" customFormat="1" ht="51" hidden="1">
      <c r="A78" s="220" t="s">
        <v>385</v>
      </c>
      <c r="B78" s="263" t="s">
        <v>358</v>
      </c>
      <c r="C78" s="209">
        <v>0</v>
      </c>
      <c r="D78" s="209">
        <v>0</v>
      </c>
      <c r="E78" s="209">
        <v>0</v>
      </c>
      <c r="F78" s="281"/>
      <c r="G78" s="287"/>
      <c r="H78" s="287"/>
    </row>
    <row r="79" spans="1:8" s="186" customFormat="1" ht="51">
      <c r="A79" s="233" t="s">
        <v>385</v>
      </c>
      <c r="B79" s="263" t="s">
        <v>358</v>
      </c>
      <c r="C79" s="209">
        <v>108843.52</v>
      </c>
      <c r="D79" s="209"/>
      <c r="E79" s="209"/>
      <c r="F79" s="281"/>
      <c r="G79" s="287"/>
      <c r="H79" s="287"/>
    </row>
    <row r="80" spans="1:8" s="186" customFormat="1" ht="78" customHeight="1">
      <c r="A80" s="220" t="s">
        <v>386</v>
      </c>
      <c r="B80" s="263" t="s">
        <v>358</v>
      </c>
      <c r="C80" s="209">
        <v>257020</v>
      </c>
      <c r="D80" s="209">
        <v>267250</v>
      </c>
      <c r="E80" s="209">
        <v>277950</v>
      </c>
      <c r="F80" s="281"/>
      <c r="G80" s="287"/>
      <c r="H80" s="287"/>
    </row>
    <row r="81" spans="1:8" s="186" customFormat="1" ht="25.5" customHeight="1">
      <c r="A81" s="220" t="s">
        <v>387</v>
      </c>
      <c r="B81" s="263" t="s">
        <v>358</v>
      </c>
      <c r="C81" s="209">
        <v>291249912.5</v>
      </c>
      <c r="D81" s="209">
        <v>291349912.5</v>
      </c>
      <c r="E81" s="209">
        <v>300874167.30000001</v>
      </c>
      <c r="F81" s="281"/>
      <c r="G81" s="287"/>
      <c r="H81" s="287"/>
    </row>
    <row r="82" spans="1:8" s="186" customFormat="1" ht="76.5">
      <c r="A82" s="220" t="s">
        <v>388</v>
      </c>
      <c r="B82" s="263" t="s">
        <v>358</v>
      </c>
      <c r="C82" s="209">
        <v>901734</v>
      </c>
      <c r="D82" s="209">
        <v>901734</v>
      </c>
      <c r="E82" s="209">
        <v>901734</v>
      </c>
      <c r="F82" s="281"/>
      <c r="G82" s="287"/>
      <c r="H82" s="287"/>
    </row>
    <row r="83" spans="1:8" s="186" customFormat="1" ht="38.25">
      <c r="A83" s="220" t="s">
        <v>389</v>
      </c>
      <c r="B83" s="263" t="s">
        <v>358</v>
      </c>
      <c r="C83" s="209">
        <v>112643.68</v>
      </c>
      <c r="D83" s="209">
        <v>53402</v>
      </c>
      <c r="E83" s="209">
        <v>53402</v>
      </c>
      <c r="F83" s="281"/>
      <c r="G83" s="287"/>
      <c r="H83" s="287"/>
    </row>
    <row r="84" spans="1:8" s="186" customFormat="1" ht="38.25">
      <c r="A84" s="220" t="s">
        <v>390</v>
      </c>
      <c r="B84" s="263" t="s">
        <v>358</v>
      </c>
      <c r="C84" s="209">
        <v>600051</v>
      </c>
      <c r="D84" s="209">
        <v>600051</v>
      </c>
      <c r="E84" s="209">
        <v>600051</v>
      </c>
      <c r="F84" s="281"/>
      <c r="G84" s="287"/>
      <c r="H84" s="287"/>
    </row>
    <row r="85" spans="1:8" s="186" customFormat="1" ht="54.6" customHeight="1">
      <c r="A85" s="220" t="s">
        <v>439</v>
      </c>
      <c r="B85" s="263" t="s">
        <v>358</v>
      </c>
      <c r="C85" s="209">
        <v>1404820</v>
      </c>
      <c r="D85" s="209"/>
      <c r="E85" s="209">
        <v>0</v>
      </c>
      <c r="F85" s="281"/>
      <c r="G85" s="287"/>
      <c r="H85" s="287"/>
    </row>
    <row r="86" spans="1:8" s="186" customFormat="1" ht="54.6" customHeight="1">
      <c r="A86" s="220" t="s">
        <v>441</v>
      </c>
      <c r="B86" s="263" t="s">
        <v>358</v>
      </c>
      <c r="C86" s="209">
        <v>323511</v>
      </c>
      <c r="D86" s="209"/>
      <c r="E86" s="209"/>
      <c r="F86" s="281"/>
      <c r="G86" s="287"/>
      <c r="H86" s="287"/>
    </row>
    <row r="87" spans="1:8" s="186" customFormat="1" ht="47.45" customHeight="1">
      <c r="A87" s="220" t="s">
        <v>445</v>
      </c>
      <c r="B87" s="263" t="s">
        <v>444</v>
      </c>
      <c r="C87" s="209">
        <v>1500000</v>
      </c>
      <c r="D87" s="209"/>
      <c r="E87" s="209"/>
      <c r="F87" s="281"/>
      <c r="G87" s="287"/>
      <c r="H87" s="287"/>
    </row>
    <row r="88" spans="1:8" s="186" customFormat="1" ht="48.6" customHeight="1">
      <c r="A88" s="220" t="s">
        <v>443</v>
      </c>
      <c r="B88" s="263" t="s">
        <v>358</v>
      </c>
      <c r="C88" s="209">
        <v>3878219.26</v>
      </c>
      <c r="D88" s="209"/>
      <c r="E88" s="209"/>
      <c r="F88" s="281"/>
      <c r="G88" s="287"/>
      <c r="H88" s="287"/>
    </row>
    <row r="89" spans="1:8" s="186" customFormat="1" ht="43.9" customHeight="1">
      <c r="A89" s="220" t="s">
        <v>440</v>
      </c>
      <c r="B89" s="263" t="s">
        <v>358</v>
      </c>
      <c r="C89" s="209">
        <v>231000</v>
      </c>
      <c r="D89" s="209"/>
      <c r="E89" s="209"/>
      <c r="F89" s="281"/>
      <c r="G89" s="287"/>
      <c r="H89" s="287"/>
    </row>
    <row r="90" spans="1:8" s="186" customFormat="1" ht="26.45" customHeight="1">
      <c r="A90" s="220" t="s">
        <v>438</v>
      </c>
      <c r="B90" s="263" t="s">
        <v>358</v>
      </c>
      <c r="C90" s="209">
        <v>122400</v>
      </c>
      <c r="D90" s="209"/>
      <c r="E90" s="209"/>
      <c r="F90" s="281"/>
      <c r="G90" s="287"/>
      <c r="H90" s="287"/>
    </row>
    <row r="91" spans="1:8" s="186" customFormat="1">
      <c r="A91" s="221"/>
      <c r="B91" s="262"/>
      <c r="C91" s="224"/>
      <c r="D91" s="224"/>
      <c r="E91" s="224"/>
      <c r="F91" s="281"/>
      <c r="G91" s="287"/>
      <c r="H91" s="287"/>
    </row>
    <row r="92" spans="1:8" s="186" customFormat="1" ht="25.5">
      <c r="A92" s="207" t="s">
        <v>76</v>
      </c>
      <c r="B92" s="252" t="s">
        <v>112</v>
      </c>
      <c r="C92" s="209">
        <v>780137303.55999994</v>
      </c>
      <c r="D92" s="209">
        <v>754198510.5</v>
      </c>
      <c r="E92" s="209">
        <v>807104229.21000004</v>
      </c>
      <c r="F92" s="281"/>
      <c r="G92" s="287"/>
      <c r="H92" s="287"/>
    </row>
    <row r="93" spans="1:8" s="186" customFormat="1" ht="63.75">
      <c r="A93" s="220" t="s">
        <v>391</v>
      </c>
      <c r="B93" s="263" t="s">
        <v>359</v>
      </c>
      <c r="C93" s="209">
        <v>6314750.5</v>
      </c>
      <c r="D93" s="209">
        <v>5061414</v>
      </c>
      <c r="E93" s="209">
        <v>5051800.4000000004</v>
      </c>
      <c r="F93" s="281"/>
      <c r="G93" s="287"/>
      <c r="H93" s="287"/>
    </row>
    <row r="94" spans="1:8" s="186" customFormat="1" ht="38.25">
      <c r="A94" s="220" t="s">
        <v>392</v>
      </c>
      <c r="B94" s="252" t="s">
        <v>359</v>
      </c>
      <c r="C94" s="209">
        <v>369351.5</v>
      </c>
      <c r="D94" s="209">
        <v>382325.56</v>
      </c>
      <c r="E94" s="209">
        <v>395818.58</v>
      </c>
      <c r="F94" s="281"/>
      <c r="G94" s="287"/>
      <c r="H94" s="287"/>
    </row>
    <row r="95" spans="1:8" s="186" customFormat="1" ht="76.5">
      <c r="A95" s="220" t="s">
        <v>393</v>
      </c>
      <c r="B95" s="252" t="s">
        <v>359</v>
      </c>
      <c r="C95" s="209">
        <v>14000</v>
      </c>
      <c r="D95" s="209">
        <v>14000</v>
      </c>
      <c r="E95" s="209">
        <v>14000</v>
      </c>
      <c r="F95" s="281"/>
      <c r="G95" s="287"/>
      <c r="H95" s="287"/>
    </row>
    <row r="96" spans="1:8" s="186" customFormat="1" ht="38.25">
      <c r="A96" s="220" t="s">
        <v>394</v>
      </c>
      <c r="B96" s="252" t="s">
        <v>359</v>
      </c>
      <c r="C96" s="209">
        <v>35000</v>
      </c>
      <c r="D96" s="209">
        <v>35000</v>
      </c>
      <c r="E96" s="209">
        <v>35000</v>
      </c>
      <c r="F96" s="281"/>
      <c r="G96" s="287"/>
      <c r="H96" s="287"/>
    </row>
    <row r="97" spans="1:8" s="186" customFormat="1" ht="63.75">
      <c r="A97" s="220" t="s">
        <v>395</v>
      </c>
      <c r="B97" s="252" t="s">
        <v>359</v>
      </c>
      <c r="C97" s="209">
        <v>4369412.5599999996</v>
      </c>
      <c r="D97" s="209">
        <v>4369412.54</v>
      </c>
      <c r="E97" s="209">
        <v>4369412.5599999996</v>
      </c>
      <c r="F97" s="281"/>
      <c r="G97" s="287"/>
      <c r="H97" s="287"/>
    </row>
    <row r="98" spans="1:8" s="186" customFormat="1" ht="63.75">
      <c r="A98" s="220" t="s">
        <v>396</v>
      </c>
      <c r="B98" s="252" t="s">
        <v>359</v>
      </c>
      <c r="C98" s="209">
        <v>46785972</v>
      </c>
      <c r="D98" s="209">
        <v>47525978</v>
      </c>
      <c r="E98" s="209">
        <v>52557201</v>
      </c>
      <c r="F98" s="281"/>
      <c r="G98" s="287"/>
      <c r="H98" s="287"/>
    </row>
    <row r="99" spans="1:8" s="186" customFormat="1" ht="114.75">
      <c r="A99" s="234" t="s">
        <v>423</v>
      </c>
      <c r="B99" s="252" t="s">
        <v>359</v>
      </c>
      <c r="C99" s="209">
        <v>7179088</v>
      </c>
      <c r="D99" s="209"/>
      <c r="E99" s="209"/>
      <c r="F99" s="281"/>
      <c r="G99" s="287"/>
      <c r="H99" s="287"/>
    </row>
    <row r="100" spans="1:8" s="186" customFormat="1" ht="89.25">
      <c r="A100" s="234" t="s">
        <v>419</v>
      </c>
      <c r="B100" s="252" t="s">
        <v>359</v>
      </c>
      <c r="C100" s="209">
        <v>146512</v>
      </c>
      <c r="D100" s="209"/>
      <c r="E100" s="209"/>
      <c r="F100" s="281"/>
      <c r="G100" s="287"/>
      <c r="H100" s="287"/>
    </row>
    <row r="101" spans="1:8" s="186" customFormat="1" ht="66" customHeight="1">
      <c r="A101" s="220" t="s">
        <v>397</v>
      </c>
      <c r="B101" s="252" t="s">
        <v>360</v>
      </c>
      <c r="C101" s="209">
        <v>7326409.3799999999</v>
      </c>
      <c r="D101" s="209">
        <v>8040737.3899999997</v>
      </c>
      <c r="E101" s="209">
        <v>8417019.6300000008</v>
      </c>
      <c r="F101" s="281"/>
      <c r="G101" s="287"/>
      <c r="H101" s="287"/>
    </row>
    <row r="102" spans="1:8" s="186" customFormat="1" ht="65.25" customHeight="1">
      <c r="A102" s="220" t="s">
        <v>398</v>
      </c>
      <c r="B102" s="252" t="s">
        <v>361</v>
      </c>
      <c r="C102" s="209">
        <v>5925317.3300000001</v>
      </c>
      <c r="D102" s="209">
        <v>6237176.1399999997</v>
      </c>
      <c r="E102" s="209">
        <v>6237176.1399999997</v>
      </c>
      <c r="F102" s="281"/>
      <c r="G102" s="287"/>
      <c r="H102" s="287"/>
    </row>
    <row r="103" spans="1:8" s="186" customFormat="1" ht="51">
      <c r="A103" s="220" t="s">
        <v>399</v>
      </c>
      <c r="B103" s="252" t="s">
        <v>362</v>
      </c>
      <c r="C103" s="209">
        <v>3543964.0500000007</v>
      </c>
      <c r="D103" s="209">
        <v>3663447.8400000003</v>
      </c>
      <c r="E103" s="209">
        <v>3793072.2099999981</v>
      </c>
      <c r="F103" s="281"/>
      <c r="G103" s="287"/>
      <c r="H103" s="287"/>
    </row>
    <row r="104" spans="1:8" s="186" customFormat="1" ht="51">
      <c r="A104" s="220" t="s">
        <v>400</v>
      </c>
      <c r="B104" s="252" t="s">
        <v>363</v>
      </c>
      <c r="C104" s="209">
        <v>124287.62999999999</v>
      </c>
      <c r="D104" s="209">
        <v>4134.4299999999994</v>
      </c>
      <c r="E104" s="209">
        <v>3685.6099999999997</v>
      </c>
      <c r="F104" s="281"/>
      <c r="G104" s="287"/>
      <c r="H104" s="287"/>
    </row>
    <row r="105" spans="1:8" s="186" customFormat="1" ht="45.6" customHeight="1">
      <c r="A105" s="220" t="s">
        <v>401</v>
      </c>
      <c r="B105" s="252" t="s">
        <v>368</v>
      </c>
      <c r="C105" s="209">
        <v>30279350</v>
      </c>
      <c r="D105" s="209">
        <v>30279350</v>
      </c>
      <c r="E105" s="209">
        <v>31162470</v>
      </c>
      <c r="F105" s="281"/>
      <c r="G105" s="287"/>
      <c r="H105" s="287"/>
    </row>
    <row r="106" spans="1:8" ht="51">
      <c r="A106" s="220" t="s">
        <v>424</v>
      </c>
      <c r="B106" s="252" t="s">
        <v>364</v>
      </c>
      <c r="C106" s="209">
        <v>7608975.5700000003</v>
      </c>
      <c r="D106" s="209">
        <v>7829534.5999999996</v>
      </c>
      <c r="E106" s="209">
        <v>8058915.9800000004</v>
      </c>
    </row>
    <row r="107" spans="1:8" ht="89.25">
      <c r="A107" s="220" t="s">
        <v>425</v>
      </c>
      <c r="B107" s="252" t="s">
        <v>367</v>
      </c>
      <c r="C107" s="209">
        <v>24177843.039999999</v>
      </c>
      <c r="D107" s="209">
        <v>0</v>
      </c>
      <c r="E107" s="209">
        <v>25971157.100000001</v>
      </c>
    </row>
    <row r="108" spans="1:8" ht="70.150000000000006" customHeight="1">
      <c r="A108" s="220" t="s">
        <v>442</v>
      </c>
      <c r="B108" s="252" t="s">
        <v>402</v>
      </c>
      <c r="C108" s="209">
        <v>6948870</v>
      </c>
      <c r="D108" s="209"/>
      <c r="E108" s="209"/>
    </row>
    <row r="109" spans="1:8" ht="25.5">
      <c r="A109" s="220" t="s">
        <v>426</v>
      </c>
      <c r="B109" s="252" t="s">
        <v>402</v>
      </c>
      <c r="C109" s="209">
        <v>628988200</v>
      </c>
      <c r="D109" s="209">
        <v>640756000</v>
      </c>
      <c r="E109" s="209">
        <v>661037500</v>
      </c>
    </row>
    <row r="110" spans="1:8">
      <c r="A110" s="220"/>
      <c r="B110" s="262"/>
      <c r="C110" s="209"/>
      <c r="D110" s="209"/>
      <c r="E110" s="209"/>
    </row>
    <row r="111" spans="1:8">
      <c r="A111" s="207" t="s">
        <v>54</v>
      </c>
      <c r="B111" s="252" t="s">
        <v>130</v>
      </c>
      <c r="C111" s="209">
        <v>165638432.81999999</v>
      </c>
      <c r="D111" s="209">
        <v>48510059.150000006</v>
      </c>
      <c r="E111" s="209">
        <v>967880.63</v>
      </c>
    </row>
    <row r="112" spans="1:8" ht="42.6" customHeight="1">
      <c r="A112" s="232" t="s">
        <v>422</v>
      </c>
      <c r="B112" s="252" t="s">
        <v>421</v>
      </c>
      <c r="C112" s="209">
        <v>43750</v>
      </c>
      <c r="D112" s="209">
        <v>35000</v>
      </c>
      <c r="E112" s="209"/>
    </row>
    <row r="113" spans="1:8" ht="55.9" customHeight="1">
      <c r="A113" s="232" t="s">
        <v>434</v>
      </c>
      <c r="B113" s="252" t="s">
        <v>421</v>
      </c>
      <c r="C113" s="209">
        <v>67827</v>
      </c>
      <c r="D113" s="209">
        <v>0</v>
      </c>
      <c r="E113" s="209"/>
    </row>
    <row r="114" spans="1:8" ht="55.9" customHeight="1">
      <c r="A114" s="232" t="s">
        <v>433</v>
      </c>
      <c r="B114" s="252" t="s">
        <v>421</v>
      </c>
      <c r="C114" s="209">
        <v>68921</v>
      </c>
      <c r="D114" s="209">
        <v>0</v>
      </c>
      <c r="E114" s="209"/>
    </row>
    <row r="115" spans="1:8" ht="38.25">
      <c r="A115" s="220" t="s">
        <v>427</v>
      </c>
      <c r="B115" s="252" t="s">
        <v>365</v>
      </c>
      <c r="C115" s="209">
        <v>1482009.99</v>
      </c>
      <c r="D115" s="209">
        <v>7498.49</v>
      </c>
      <c r="E115" s="209">
        <v>967880.63</v>
      </c>
    </row>
    <row r="116" spans="1:8" ht="114.75">
      <c r="A116" s="220" t="s">
        <v>428</v>
      </c>
      <c r="B116" s="252" t="s">
        <v>370</v>
      </c>
      <c r="C116" s="209">
        <v>25702.6</v>
      </c>
      <c r="D116" s="209">
        <v>0</v>
      </c>
      <c r="E116" s="209">
        <v>0</v>
      </c>
    </row>
    <row r="117" spans="1:8" ht="38.25">
      <c r="A117" s="232" t="s">
        <v>429</v>
      </c>
      <c r="B117" s="252" t="s">
        <v>370</v>
      </c>
      <c r="C117" s="209">
        <v>151950222.22999999</v>
      </c>
      <c r="D117" s="209">
        <v>29229333.340000004</v>
      </c>
      <c r="E117" s="209"/>
    </row>
    <row r="118" spans="1:8" ht="25.5">
      <c r="A118" s="232" t="s">
        <v>420</v>
      </c>
      <c r="B118" s="252" t="s">
        <v>370</v>
      </c>
      <c r="C118" s="209">
        <v>12000000</v>
      </c>
      <c r="D118" s="209">
        <v>0</v>
      </c>
      <c r="E118" s="209"/>
    </row>
    <row r="119" spans="1:8" ht="40.15" customHeight="1">
      <c r="A119" s="232" t="s">
        <v>430</v>
      </c>
      <c r="B119" s="252" t="s">
        <v>370</v>
      </c>
      <c r="C119" s="209"/>
      <c r="D119" s="209">
        <v>19238227.32</v>
      </c>
      <c r="E119" s="209"/>
    </row>
    <row r="120" spans="1:8">
      <c r="A120" s="221"/>
      <c r="B120" s="264"/>
      <c r="C120" s="241"/>
      <c r="D120" s="241"/>
      <c r="E120" s="241"/>
    </row>
    <row r="121" spans="1:8">
      <c r="A121" s="208" t="s">
        <v>256</v>
      </c>
      <c r="B121" s="265" t="s">
        <v>257</v>
      </c>
      <c r="C121" s="209">
        <v>1215580.1599999999</v>
      </c>
      <c r="D121" s="209">
        <v>2225475</v>
      </c>
      <c r="E121" s="209">
        <v>2225475</v>
      </c>
    </row>
    <row r="122" spans="1:8" ht="25.5">
      <c r="A122" s="207" t="s">
        <v>258</v>
      </c>
      <c r="B122" s="252" t="s">
        <v>366</v>
      </c>
      <c r="C122" s="209">
        <v>1215580.1599999999</v>
      </c>
      <c r="D122" s="209">
        <v>2225475</v>
      </c>
      <c r="E122" s="209">
        <v>2225475</v>
      </c>
    </row>
    <row r="123" spans="1:8">
      <c r="A123" s="207"/>
      <c r="B123" s="252"/>
      <c r="C123" s="209"/>
      <c r="D123" s="209"/>
      <c r="E123" s="209"/>
    </row>
    <row r="124" spans="1:8" ht="51">
      <c r="A124" s="204" t="s">
        <v>405</v>
      </c>
      <c r="B124" s="252" t="s">
        <v>406</v>
      </c>
      <c r="C124" s="209">
        <v>0</v>
      </c>
      <c r="D124" s="209">
        <v>0</v>
      </c>
      <c r="E124" s="209">
        <v>0</v>
      </c>
    </row>
    <row r="125" spans="1:8" ht="51">
      <c r="A125" s="204" t="s">
        <v>407</v>
      </c>
      <c r="B125" s="252" t="s">
        <v>408</v>
      </c>
      <c r="C125" s="209">
        <v>0</v>
      </c>
      <c r="D125" s="209">
        <v>0</v>
      </c>
      <c r="E125" s="209">
        <v>0</v>
      </c>
    </row>
    <row r="126" spans="1:8">
      <c r="A126" s="199" t="s">
        <v>66</v>
      </c>
      <c r="B126" s="266"/>
      <c r="C126" s="195">
        <v>1860185338.8899999</v>
      </c>
      <c r="D126" s="195">
        <v>1447351548.0900002</v>
      </c>
      <c r="E126" s="195">
        <v>1646941446.9100003</v>
      </c>
    </row>
    <row r="127" spans="1:8" s="186" customFormat="1">
      <c r="A127" s="183"/>
      <c r="B127" s="256"/>
      <c r="C127" s="239">
        <v>0</v>
      </c>
      <c r="D127" s="239">
        <v>0</v>
      </c>
      <c r="E127" s="239">
        <v>0</v>
      </c>
      <c r="F127" s="281"/>
      <c r="G127" s="287"/>
      <c r="H127" s="287"/>
    </row>
    <row r="128" spans="1:8" s="281" customFormat="1">
      <c r="B128" s="282"/>
      <c r="C128" s="283">
        <v>1860185338.8900001</v>
      </c>
      <c r="D128" s="283">
        <v>1447351548.0900002</v>
      </c>
      <c r="E128" s="283">
        <v>1646941446.9100003</v>
      </c>
    </row>
    <row r="129" spans="1:8" s="186" customFormat="1">
      <c r="A129" s="183"/>
      <c r="B129" s="256"/>
      <c r="C129" s="239"/>
      <c r="D129" s="239"/>
      <c r="E129" s="239"/>
      <c r="F129" s="281"/>
      <c r="G129" s="287"/>
      <c r="H129" s="287"/>
    </row>
  </sheetData>
  <mergeCells count="12">
    <mergeCell ref="C9:D9"/>
    <mergeCell ref="C10:D10"/>
    <mergeCell ref="A11:D11"/>
    <mergeCell ref="A13:A14"/>
    <mergeCell ref="B13:B14"/>
    <mergeCell ref="C13:E13"/>
    <mergeCell ref="C7:D7"/>
    <mergeCell ref="C1:D1"/>
    <mergeCell ref="C2:D2"/>
    <mergeCell ref="C3:D3"/>
    <mergeCell ref="C4:D4"/>
    <mergeCell ref="C6:D6"/>
  </mergeCells>
  <pageMargins left="0.87" right="0.27559055118110237" top="0.19685039370078741" bottom="0.35433070866141736" header="0.15748031496062992" footer="0.15748031496062992"/>
  <pageSetup paperSize="9" scale="77"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для руководства</vt:lpstr>
      <vt:lpstr>доходы по федер бюдж</vt:lpstr>
      <vt:lpstr>Прил.№2</vt:lpstr>
      <vt:lpstr>ПЗ</vt:lpstr>
      <vt:lpstr>СД_12.05</vt:lpstr>
      <vt:lpstr>'для руководства'!Заголовки_для_печати</vt:lpstr>
      <vt:lpstr>'доходы по федер бюдж'!Заголовки_для_печати</vt:lpstr>
      <vt:lpstr>ПЗ!Заголовки_для_печати</vt:lpstr>
      <vt:lpstr>Прил.№2!Заголовки_для_печати</vt:lpstr>
      <vt:lpstr>СД_12.05!Заголовки_для_печати</vt:lpstr>
      <vt:lpstr>'для руководства'!Область_печати</vt:lpstr>
      <vt:lpstr>'доходы по федер бюдж'!Область_печати</vt:lpstr>
      <vt:lpstr>ПЗ!Область_печати</vt:lpstr>
      <vt:lpstr>Прил.№2!Область_печати</vt:lpstr>
      <vt:lpstr>СД_12.05!Область_печати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2022-05-12T09:37:32Z</cp:lastPrinted>
  <dcterms:created xsi:type="dcterms:W3CDTF">2004-09-13T07:20:24Z</dcterms:created>
  <dcterms:modified xsi:type="dcterms:W3CDTF">2022-05-23T07:19:05Z</dcterms:modified>
</cp:coreProperties>
</file>