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5"/>
  </bookViews>
  <sheets>
    <sheet name="для руководства" sheetId="7" state="hidden" r:id="rId1"/>
    <sheet name="доходы по федер бюдж" sheetId="5" state="hidden" r:id="rId2"/>
    <sheet name="доходы МР_24.12" sheetId="9" r:id="rId3"/>
    <sheet name="Прил.№2" sheetId="10" r:id="rId4"/>
    <sheet name="ПЗ" sheetId="12" r:id="rId5"/>
    <sheet name="СД" sheetId="15" r:id="rId6"/>
  </sheets>
  <definedNames>
    <definedName name="OLE_LINK1" localSheetId="0">'для руководства'!#REF!</definedName>
    <definedName name="OLE_LINK1" localSheetId="2">'доходы МР_24.12'!#REF!</definedName>
    <definedName name="OLE_LINK1" localSheetId="1">'доходы по федер бюдж'!#REF!</definedName>
    <definedName name="OLE_LINK1" localSheetId="4">ПЗ!#REF!</definedName>
    <definedName name="OLE_LINK1" localSheetId="3">Прил.№2!#REF!</definedName>
    <definedName name="OLE_LINK1" localSheetId="5">СД!#REF!</definedName>
    <definedName name="_xlnm.Print_Titles" localSheetId="0">'для руководства'!$10:$12</definedName>
    <definedName name="_xlnm.Print_Titles" localSheetId="2">'доходы МР_24.12'!$5:$6</definedName>
    <definedName name="_xlnm.Print_Titles" localSheetId="1">'доходы по федер бюдж'!$10:$12</definedName>
    <definedName name="_xlnm.Print_Titles" localSheetId="4">ПЗ!$3:$4</definedName>
    <definedName name="_xlnm.Print_Titles" localSheetId="3">Прил.№2!$5:$6</definedName>
    <definedName name="_xlnm.Print_Titles" localSheetId="5">СД!$11:$12</definedName>
    <definedName name="_xlnm.Print_Area" localSheetId="0">'для руководства'!$A$1:$K$193</definedName>
    <definedName name="_xlnm.Print_Area" localSheetId="2">'доходы МР_24.12'!$A$1:$E$92</definedName>
    <definedName name="_xlnm.Print_Area" localSheetId="1">'доходы по федер бюдж'!$A$1:$K$193</definedName>
    <definedName name="_xlnm.Print_Area" localSheetId="4">ПЗ!$A$1:$O$110</definedName>
    <definedName name="_xlnm.Print_Area" localSheetId="3">Прил.№2!$A$42:$Q$112</definedName>
    <definedName name="_xlnm.Print_Area" localSheetId="5">СД!$A$1:$E$110</definedName>
  </definedNames>
  <calcPr calcId="124519"/>
</workbook>
</file>

<file path=xl/calcChain.xml><?xml version="1.0" encoding="utf-8"?>
<calcChain xmlns="http://schemas.openxmlformats.org/spreadsheetml/2006/main">
  <c r="G77" i="10"/>
  <c r="F46" i="12"/>
  <c r="G75"/>
  <c r="Q77" i="10"/>
  <c r="P105" i="12"/>
  <c r="P95"/>
  <c r="P77"/>
  <c r="P46"/>
  <c r="P32"/>
  <c r="P29"/>
  <c r="P23"/>
  <c r="P19"/>
  <c r="P14"/>
  <c r="P6" s="1"/>
  <c r="P11"/>
  <c r="P8"/>
  <c r="K105"/>
  <c r="K95"/>
  <c r="K77"/>
  <c r="K46"/>
  <c r="K32"/>
  <c r="K29"/>
  <c r="K23"/>
  <c r="K19"/>
  <c r="K14"/>
  <c r="K11"/>
  <c r="K8"/>
  <c r="F105"/>
  <c r="F95"/>
  <c r="F77"/>
  <c r="F32"/>
  <c r="F29"/>
  <c r="F23"/>
  <c r="F19"/>
  <c r="F14"/>
  <c r="F11"/>
  <c r="F8"/>
  <c r="F6" s="1"/>
  <c r="K6" l="1"/>
  <c r="P42"/>
  <c r="P40" s="1"/>
  <c r="K42"/>
  <c r="K40" s="1"/>
  <c r="K110" s="1"/>
  <c r="F42"/>
  <c r="F40" s="1"/>
  <c r="F110" s="1"/>
  <c r="P110"/>
  <c r="P107" i="10" l="1"/>
  <c r="P97"/>
  <c r="P79"/>
  <c r="P48"/>
  <c r="P34"/>
  <c r="P31"/>
  <c r="P25"/>
  <c r="P21"/>
  <c r="P16"/>
  <c r="P13"/>
  <c r="P10"/>
  <c r="K107"/>
  <c r="K97"/>
  <c r="K79"/>
  <c r="K48"/>
  <c r="K44" s="1"/>
  <c r="K42" s="1"/>
  <c r="K34"/>
  <c r="K31"/>
  <c r="K25"/>
  <c r="K21"/>
  <c r="K16"/>
  <c r="K13"/>
  <c r="K10"/>
  <c r="K8" s="1"/>
  <c r="F107"/>
  <c r="F97"/>
  <c r="F79"/>
  <c r="F48"/>
  <c r="F44" s="1"/>
  <c r="F34"/>
  <c r="F31"/>
  <c r="F25"/>
  <c r="F21"/>
  <c r="F16"/>
  <c r="F13"/>
  <c r="F10"/>
  <c r="F8"/>
  <c r="E110" i="15"/>
  <c r="D110"/>
  <c r="C110"/>
  <c r="C105"/>
  <c r="C16"/>
  <c r="C19"/>
  <c r="C22"/>
  <c r="C27"/>
  <c r="F27" s="1"/>
  <c r="C32"/>
  <c r="C33"/>
  <c r="C37"/>
  <c r="C40"/>
  <c r="C51"/>
  <c r="D106" i="12"/>
  <c r="E106" s="1"/>
  <c r="D108" i="10"/>
  <c r="D107" s="1"/>
  <c r="E98" i="12"/>
  <c r="G98" s="1"/>
  <c r="E97"/>
  <c r="G97" s="1"/>
  <c r="E99" i="10"/>
  <c r="G99" s="1"/>
  <c r="E100"/>
  <c r="G100" s="1"/>
  <c r="E105" i="15"/>
  <c r="D105"/>
  <c r="E71"/>
  <c r="D71"/>
  <c r="E51"/>
  <c r="D51"/>
  <c r="E40"/>
  <c r="D40"/>
  <c r="E37"/>
  <c r="D37"/>
  <c r="E32"/>
  <c r="D32"/>
  <c r="D31" s="1"/>
  <c r="E28"/>
  <c r="D28"/>
  <c r="E22"/>
  <c r="D22"/>
  <c r="E19"/>
  <c r="D19"/>
  <c r="E16"/>
  <c r="D16"/>
  <c r="O109" i="12"/>
  <c r="Q109" s="1"/>
  <c r="J109"/>
  <c r="L109" s="1"/>
  <c r="E109"/>
  <c r="G109" s="1"/>
  <c r="O108"/>
  <c r="Q108" s="1"/>
  <c r="J108"/>
  <c r="L108" s="1"/>
  <c r="E108"/>
  <c r="G108" s="1"/>
  <c r="O106"/>
  <c r="J106"/>
  <c r="L106" s="1"/>
  <c r="L105" s="1"/>
  <c r="N105"/>
  <c r="M105"/>
  <c r="I105"/>
  <c r="H105"/>
  <c r="C105"/>
  <c r="J103"/>
  <c r="L103" s="1"/>
  <c r="J102"/>
  <c r="L102" s="1"/>
  <c r="E102"/>
  <c r="G102" s="1"/>
  <c r="J101"/>
  <c r="L101" s="1"/>
  <c r="E101"/>
  <c r="G101" s="1"/>
  <c r="O100"/>
  <c r="J100"/>
  <c r="L100" s="1"/>
  <c r="E100"/>
  <c r="G100" s="1"/>
  <c r="O99"/>
  <c r="Q99" s="1"/>
  <c r="J99"/>
  <c r="L99" s="1"/>
  <c r="E99"/>
  <c r="G99" s="1"/>
  <c r="E96"/>
  <c r="N95"/>
  <c r="M95"/>
  <c r="I95"/>
  <c r="H95"/>
  <c r="D95"/>
  <c r="C95"/>
  <c r="O93"/>
  <c r="Q93" s="1"/>
  <c r="J93"/>
  <c r="L93" s="1"/>
  <c r="E93"/>
  <c r="G93" s="1"/>
  <c r="O92"/>
  <c r="Q92" s="1"/>
  <c r="J92"/>
  <c r="L92" s="1"/>
  <c r="E92"/>
  <c r="G92" s="1"/>
  <c r="O91"/>
  <c r="Q91" s="1"/>
  <c r="J91"/>
  <c r="L91" s="1"/>
  <c r="E91"/>
  <c r="G91" s="1"/>
  <c r="O90"/>
  <c r="Q90" s="1"/>
  <c r="J90"/>
  <c r="L90" s="1"/>
  <c r="E90"/>
  <c r="G90" s="1"/>
  <c r="O89"/>
  <c r="Q89" s="1"/>
  <c r="J89"/>
  <c r="L89" s="1"/>
  <c r="E89"/>
  <c r="G89" s="1"/>
  <c r="O88"/>
  <c r="Q88" s="1"/>
  <c r="J88"/>
  <c r="L88" s="1"/>
  <c r="E88"/>
  <c r="G88" s="1"/>
  <c r="O87"/>
  <c r="Q87" s="1"/>
  <c r="J87"/>
  <c r="L87" s="1"/>
  <c r="E87"/>
  <c r="G87" s="1"/>
  <c r="O86"/>
  <c r="Q86" s="1"/>
  <c r="J86"/>
  <c r="L86" s="1"/>
  <c r="E86"/>
  <c r="G86" s="1"/>
  <c r="E85"/>
  <c r="G85" s="1"/>
  <c r="E84"/>
  <c r="G84" s="1"/>
  <c r="O83"/>
  <c r="Q83" s="1"/>
  <c r="J83"/>
  <c r="L83" s="1"/>
  <c r="E83"/>
  <c r="G83" s="1"/>
  <c r="O82"/>
  <c r="Q82" s="1"/>
  <c r="J82"/>
  <c r="L82" s="1"/>
  <c r="E82"/>
  <c r="G82" s="1"/>
  <c r="O81"/>
  <c r="Q81" s="1"/>
  <c r="J81"/>
  <c r="L81" s="1"/>
  <c r="E81"/>
  <c r="G81" s="1"/>
  <c r="O80"/>
  <c r="Q80" s="1"/>
  <c r="J80"/>
  <c r="L80" s="1"/>
  <c r="E80"/>
  <c r="G80" s="1"/>
  <c r="O79"/>
  <c r="Q79" s="1"/>
  <c r="J79"/>
  <c r="L79" s="1"/>
  <c r="E79"/>
  <c r="G79" s="1"/>
  <c r="O78"/>
  <c r="Q78" s="1"/>
  <c r="J78"/>
  <c r="L78" s="1"/>
  <c r="E78"/>
  <c r="N77"/>
  <c r="M77"/>
  <c r="I77"/>
  <c r="H77"/>
  <c r="D77"/>
  <c r="C77"/>
  <c r="O74"/>
  <c r="Q74" s="1"/>
  <c r="J74"/>
  <c r="L74" s="1"/>
  <c r="E74"/>
  <c r="G74" s="1"/>
  <c r="O73"/>
  <c r="Q73" s="1"/>
  <c r="J73"/>
  <c r="L73" s="1"/>
  <c r="E73"/>
  <c r="G73" s="1"/>
  <c r="O72"/>
  <c r="Q72" s="1"/>
  <c r="J72"/>
  <c r="L72" s="1"/>
  <c r="E72"/>
  <c r="G72" s="1"/>
  <c r="M71"/>
  <c r="O71" s="1"/>
  <c r="Q71" s="1"/>
  <c r="H71"/>
  <c r="J71" s="1"/>
  <c r="L71" s="1"/>
  <c r="E71"/>
  <c r="G71" s="1"/>
  <c r="O70"/>
  <c r="Q70" s="1"/>
  <c r="J70"/>
  <c r="L70" s="1"/>
  <c r="E70"/>
  <c r="G70" s="1"/>
  <c r="E69"/>
  <c r="G69" s="1"/>
  <c r="O68"/>
  <c r="Q68" s="1"/>
  <c r="J68"/>
  <c r="L68" s="1"/>
  <c r="E68"/>
  <c r="G68" s="1"/>
  <c r="O67"/>
  <c r="Q67" s="1"/>
  <c r="J67"/>
  <c r="L67" s="1"/>
  <c r="E67"/>
  <c r="G67" s="1"/>
  <c r="E66"/>
  <c r="G66" s="1"/>
  <c r="E65"/>
  <c r="G65" s="1"/>
  <c r="E64"/>
  <c r="G64" s="1"/>
  <c r="O63"/>
  <c r="Q63" s="1"/>
  <c r="J63"/>
  <c r="L63" s="1"/>
  <c r="E63"/>
  <c r="G63" s="1"/>
  <c r="O62"/>
  <c r="Q62" s="1"/>
  <c r="J62"/>
  <c r="L62" s="1"/>
  <c r="E62"/>
  <c r="G62" s="1"/>
  <c r="O61"/>
  <c r="Q61" s="1"/>
  <c r="J61"/>
  <c r="L61" s="1"/>
  <c r="E61"/>
  <c r="G61" s="1"/>
  <c r="O60"/>
  <c r="Q60" s="1"/>
  <c r="J60"/>
  <c r="L60" s="1"/>
  <c r="E60"/>
  <c r="G60" s="1"/>
  <c r="E59"/>
  <c r="G59" s="1"/>
  <c r="O58"/>
  <c r="Q58" s="1"/>
  <c r="J58"/>
  <c r="L58" s="1"/>
  <c r="E58"/>
  <c r="G58" s="1"/>
  <c r="E57"/>
  <c r="G57" s="1"/>
  <c r="O56"/>
  <c r="Q56" s="1"/>
  <c r="J56"/>
  <c r="L56" s="1"/>
  <c r="E56"/>
  <c r="G56" s="1"/>
  <c r="O55"/>
  <c r="Q55" s="1"/>
  <c r="J55"/>
  <c r="L55" s="1"/>
  <c r="E55"/>
  <c r="G55" s="1"/>
  <c r="O54"/>
  <c r="Q54" s="1"/>
  <c r="J54"/>
  <c r="L54" s="1"/>
  <c r="E54"/>
  <c r="G54" s="1"/>
  <c r="O53"/>
  <c r="Q53" s="1"/>
  <c r="J53"/>
  <c r="L53" s="1"/>
  <c r="E53"/>
  <c r="G53" s="1"/>
  <c r="O52"/>
  <c r="Q52" s="1"/>
  <c r="J52"/>
  <c r="L52" s="1"/>
  <c r="E52"/>
  <c r="G52" s="1"/>
  <c r="O51"/>
  <c r="Q51" s="1"/>
  <c r="J51"/>
  <c r="L51" s="1"/>
  <c r="E51"/>
  <c r="G51" s="1"/>
  <c r="O50"/>
  <c r="Q50" s="1"/>
  <c r="J50"/>
  <c r="L50" s="1"/>
  <c r="E50"/>
  <c r="G50" s="1"/>
  <c r="O49"/>
  <c r="Q49" s="1"/>
  <c r="J49"/>
  <c r="L49" s="1"/>
  <c r="E49"/>
  <c r="G49" s="1"/>
  <c r="O48"/>
  <c r="Q48" s="1"/>
  <c r="J48"/>
  <c r="L48" s="1"/>
  <c r="E48"/>
  <c r="G48" s="1"/>
  <c r="O47"/>
  <c r="Q47" s="1"/>
  <c r="J47"/>
  <c r="L47" s="1"/>
  <c r="E47"/>
  <c r="N46"/>
  <c r="M46"/>
  <c r="I46"/>
  <c r="H46"/>
  <c r="D46"/>
  <c r="D42" s="1"/>
  <c r="C46"/>
  <c r="C42" s="1"/>
  <c r="C40" s="1"/>
  <c r="O44"/>
  <c r="Q44" s="1"/>
  <c r="J44"/>
  <c r="L44" s="1"/>
  <c r="E44"/>
  <c r="G44" s="1"/>
  <c r="M43"/>
  <c r="O43" s="1"/>
  <c r="Q43" s="1"/>
  <c r="H43"/>
  <c r="J43" s="1"/>
  <c r="L43" s="1"/>
  <c r="C43"/>
  <c r="E43" s="1"/>
  <c r="G43" s="1"/>
  <c r="N42"/>
  <c r="N40" s="1"/>
  <c r="I42"/>
  <c r="I40" s="1"/>
  <c r="O38"/>
  <c r="Q38" s="1"/>
  <c r="J38"/>
  <c r="L38" s="1"/>
  <c r="E38"/>
  <c r="G38" s="1"/>
  <c r="O36"/>
  <c r="Q36" s="1"/>
  <c r="J36"/>
  <c r="L36" s="1"/>
  <c r="E36"/>
  <c r="G36" s="1"/>
  <c r="O34"/>
  <c r="Q34" s="1"/>
  <c r="J34"/>
  <c r="L34" s="1"/>
  <c r="E34"/>
  <c r="G34" s="1"/>
  <c r="O33"/>
  <c r="Q33" s="1"/>
  <c r="J33"/>
  <c r="E33"/>
  <c r="G33" s="1"/>
  <c r="G32" s="1"/>
  <c r="N32"/>
  <c r="M32"/>
  <c r="I32"/>
  <c r="H32"/>
  <c r="D32"/>
  <c r="C32"/>
  <c r="O30"/>
  <c r="Q30" s="1"/>
  <c r="Q29" s="1"/>
  <c r="J30"/>
  <c r="E30"/>
  <c r="G30" s="1"/>
  <c r="G29" s="1"/>
  <c r="O29"/>
  <c r="N29"/>
  <c r="M29"/>
  <c r="I29"/>
  <c r="H29"/>
  <c r="D29"/>
  <c r="C29"/>
  <c r="O27"/>
  <c r="Q27" s="1"/>
  <c r="J27"/>
  <c r="L27" s="1"/>
  <c r="E27"/>
  <c r="G27" s="1"/>
  <c r="O25"/>
  <c r="Q25" s="1"/>
  <c r="J25"/>
  <c r="L25" s="1"/>
  <c r="C25"/>
  <c r="E25" s="1"/>
  <c r="G25" s="1"/>
  <c r="M24"/>
  <c r="O24" s="1"/>
  <c r="H24"/>
  <c r="J24" s="1"/>
  <c r="C24"/>
  <c r="E24" s="1"/>
  <c r="N23"/>
  <c r="M23"/>
  <c r="I23"/>
  <c r="D23"/>
  <c r="C23"/>
  <c r="O21"/>
  <c r="Q21" s="1"/>
  <c r="J21"/>
  <c r="L21" s="1"/>
  <c r="E21"/>
  <c r="G21" s="1"/>
  <c r="M20"/>
  <c r="O20" s="1"/>
  <c r="H20"/>
  <c r="J20" s="1"/>
  <c r="L20" s="1"/>
  <c r="L19" s="1"/>
  <c r="E20"/>
  <c r="N19"/>
  <c r="I19"/>
  <c r="D19"/>
  <c r="C19"/>
  <c r="R19" s="1"/>
  <c r="O17"/>
  <c r="Q17" s="1"/>
  <c r="J17"/>
  <c r="L17" s="1"/>
  <c r="E17"/>
  <c r="G17" s="1"/>
  <c r="O16"/>
  <c r="Q16" s="1"/>
  <c r="J16"/>
  <c r="L16" s="1"/>
  <c r="E16"/>
  <c r="G16" s="1"/>
  <c r="O15"/>
  <c r="Q15" s="1"/>
  <c r="J15"/>
  <c r="L15" s="1"/>
  <c r="E15"/>
  <c r="G15" s="1"/>
  <c r="G14" s="1"/>
  <c r="N14"/>
  <c r="M14"/>
  <c r="I14"/>
  <c r="H14"/>
  <c r="D14"/>
  <c r="C14"/>
  <c r="O12"/>
  <c r="J12"/>
  <c r="L12" s="1"/>
  <c r="L11" s="1"/>
  <c r="E12"/>
  <c r="N11"/>
  <c r="M11"/>
  <c r="J11"/>
  <c r="I11"/>
  <c r="H11"/>
  <c r="D11"/>
  <c r="C11"/>
  <c r="O9"/>
  <c r="J9"/>
  <c r="L9" s="1"/>
  <c r="L8" s="1"/>
  <c r="E9"/>
  <c r="N8"/>
  <c r="M8"/>
  <c r="J8"/>
  <c r="I8"/>
  <c r="I6" s="1"/>
  <c r="H8"/>
  <c r="D8"/>
  <c r="D6" s="1"/>
  <c r="C8"/>
  <c r="N48" i="10"/>
  <c r="I48"/>
  <c r="N97"/>
  <c r="M97"/>
  <c r="I97"/>
  <c r="H97"/>
  <c r="O63"/>
  <c r="Q63" s="1"/>
  <c r="O64"/>
  <c r="Q64" s="1"/>
  <c r="J63"/>
  <c r="L63" s="1"/>
  <c r="J64"/>
  <c r="L64" s="1"/>
  <c r="E68"/>
  <c r="G68" s="1"/>
  <c r="O55"/>
  <c r="Q55" s="1"/>
  <c r="O56"/>
  <c r="Q56" s="1"/>
  <c r="J55"/>
  <c r="L55" s="1"/>
  <c r="J56"/>
  <c r="L56" s="1"/>
  <c r="J104"/>
  <c r="L104" s="1"/>
  <c r="J105"/>
  <c r="L105" s="1"/>
  <c r="J102"/>
  <c r="L102" s="1"/>
  <c r="J103"/>
  <c r="L103" s="1"/>
  <c r="D97"/>
  <c r="C97"/>
  <c r="E98"/>
  <c r="G98" s="1"/>
  <c r="E103"/>
  <c r="G103" s="1"/>
  <c r="E104"/>
  <c r="G104" s="1"/>
  <c r="E86"/>
  <c r="G86" s="1"/>
  <c r="E87"/>
  <c r="G87" s="1"/>
  <c r="E67"/>
  <c r="G67" s="1"/>
  <c r="E71"/>
  <c r="G71" s="1"/>
  <c r="E63"/>
  <c r="G63" s="1"/>
  <c r="E64"/>
  <c r="G64" s="1"/>
  <c r="E66"/>
  <c r="G66" s="1"/>
  <c r="E61"/>
  <c r="G61" s="1"/>
  <c r="E62"/>
  <c r="G62" s="1"/>
  <c r="E59"/>
  <c r="G59" s="1"/>
  <c r="E56"/>
  <c r="G56" s="1"/>
  <c r="E55"/>
  <c r="G55" s="1"/>
  <c r="C34"/>
  <c r="D31"/>
  <c r="H31"/>
  <c r="I31"/>
  <c r="M31"/>
  <c r="N31"/>
  <c r="C31"/>
  <c r="D34"/>
  <c r="H34"/>
  <c r="I34"/>
  <c r="M34"/>
  <c r="N34"/>
  <c r="D10"/>
  <c r="H10"/>
  <c r="I10"/>
  <c r="M10"/>
  <c r="N10"/>
  <c r="C10"/>
  <c r="D13"/>
  <c r="H13"/>
  <c r="I13"/>
  <c r="M13"/>
  <c r="N13"/>
  <c r="C13"/>
  <c r="C21"/>
  <c r="C16"/>
  <c r="D16"/>
  <c r="H16"/>
  <c r="I16"/>
  <c r="M16"/>
  <c r="N16"/>
  <c r="D21"/>
  <c r="I21"/>
  <c r="N21"/>
  <c r="D25"/>
  <c r="I25"/>
  <c r="N25"/>
  <c r="H107"/>
  <c r="I107"/>
  <c r="M107"/>
  <c r="N107"/>
  <c r="C107"/>
  <c r="D79"/>
  <c r="H79"/>
  <c r="I79"/>
  <c r="M79"/>
  <c r="N79"/>
  <c r="C79"/>
  <c r="D48"/>
  <c r="C48"/>
  <c r="O110"/>
  <c r="Q110" s="1"/>
  <c r="O111"/>
  <c r="Q111" s="1"/>
  <c r="J110"/>
  <c r="L110" s="1"/>
  <c r="J111"/>
  <c r="L111" s="1"/>
  <c r="E110"/>
  <c r="G110" s="1"/>
  <c r="E111"/>
  <c r="G111" s="1"/>
  <c r="J14" i="12" l="1"/>
  <c r="M19"/>
  <c r="H19"/>
  <c r="S19" s="1"/>
  <c r="E29"/>
  <c r="O32"/>
  <c r="D105"/>
  <c r="D40" s="1"/>
  <c r="D110" s="1"/>
  <c r="C31" i="15"/>
  <c r="P44" i="10"/>
  <c r="P42" s="1"/>
  <c r="I110" i="12"/>
  <c r="C6"/>
  <c r="C110" s="1"/>
  <c r="L14"/>
  <c r="L6" s="1"/>
  <c r="Q14"/>
  <c r="E32"/>
  <c r="Q32"/>
  <c r="G47"/>
  <c r="G46" s="1"/>
  <c r="E46"/>
  <c r="Q77"/>
  <c r="J105"/>
  <c r="D44" i="10"/>
  <c r="D42" s="1"/>
  <c r="Q46" i="12"/>
  <c r="L95"/>
  <c r="L77"/>
  <c r="L46"/>
  <c r="L42" s="1"/>
  <c r="L40" s="1"/>
  <c r="E8"/>
  <c r="G9"/>
  <c r="G8" s="1"/>
  <c r="O8"/>
  <c r="O6" s="1"/>
  <c r="Q9"/>
  <c r="Q8" s="1"/>
  <c r="Q6" s="1"/>
  <c r="E11"/>
  <c r="G12"/>
  <c r="G11" s="1"/>
  <c r="O11"/>
  <c r="Q12"/>
  <c r="Q11" s="1"/>
  <c r="E23"/>
  <c r="G24"/>
  <c r="G23" s="1"/>
  <c r="J29"/>
  <c r="L30"/>
  <c r="L29" s="1"/>
  <c r="E77"/>
  <c r="G78"/>
  <c r="G77" s="1"/>
  <c r="E95"/>
  <c r="G96"/>
  <c r="G95" s="1"/>
  <c r="O95"/>
  <c r="Q100"/>
  <c r="O105"/>
  <c r="Q106"/>
  <c r="Q105" s="1"/>
  <c r="E19"/>
  <c r="G20"/>
  <c r="G19" s="1"/>
  <c r="O19"/>
  <c r="Q20"/>
  <c r="Q19" s="1"/>
  <c r="J23"/>
  <c r="L24"/>
  <c r="L23" s="1"/>
  <c r="O23"/>
  <c r="Q24"/>
  <c r="Q23" s="1"/>
  <c r="J32"/>
  <c r="L33"/>
  <c r="L32" s="1"/>
  <c r="E105"/>
  <c r="G106"/>
  <c r="G105" s="1"/>
  <c r="Q95"/>
  <c r="Q42" s="1"/>
  <c r="K112" i="10"/>
  <c r="P8"/>
  <c r="P112" s="1"/>
  <c r="F42"/>
  <c r="F112" s="1"/>
  <c r="E27" i="15"/>
  <c r="G27" s="1"/>
  <c r="E31"/>
  <c r="D27"/>
  <c r="N44" i="10"/>
  <c r="N42" s="1"/>
  <c r="N6" i="12"/>
  <c r="N110" s="1"/>
  <c r="O77"/>
  <c r="J77"/>
  <c r="E14"/>
  <c r="O14"/>
  <c r="M42"/>
  <c r="M40" s="1"/>
  <c r="O46"/>
  <c r="J19"/>
  <c r="H23"/>
  <c r="H42"/>
  <c r="H40" s="1"/>
  <c r="E42"/>
  <c r="E40" s="1"/>
  <c r="J95"/>
  <c r="J46"/>
  <c r="O42"/>
  <c r="O40" s="1"/>
  <c r="D8" i="10"/>
  <c r="H6" i="12" l="1"/>
  <c r="H110" s="1"/>
  <c r="O110"/>
  <c r="T19"/>
  <c r="M6"/>
  <c r="M110" s="1"/>
  <c r="O111" s="1"/>
  <c r="G42"/>
  <c r="G40" s="1"/>
  <c r="L110"/>
  <c r="O2"/>
  <c r="Q2"/>
  <c r="J42"/>
  <c r="J40" s="1"/>
  <c r="J6"/>
  <c r="L2" s="1"/>
  <c r="E6"/>
  <c r="E110" s="1"/>
  <c r="E111" s="1"/>
  <c r="Q40"/>
  <c r="Q110" s="1"/>
  <c r="G6"/>
  <c r="E2"/>
  <c r="O108" i="10"/>
  <c r="O102"/>
  <c r="Q102" s="1"/>
  <c r="O101"/>
  <c r="Q101" s="1"/>
  <c r="O95"/>
  <c r="Q95" s="1"/>
  <c r="O94"/>
  <c r="Q94" s="1"/>
  <c r="O93"/>
  <c r="Q93" s="1"/>
  <c r="O92"/>
  <c r="Q92" s="1"/>
  <c r="O91"/>
  <c r="Q91" s="1"/>
  <c r="O90"/>
  <c r="Q90" s="1"/>
  <c r="O89"/>
  <c r="Q89" s="1"/>
  <c r="O88"/>
  <c r="Q88" s="1"/>
  <c r="O85"/>
  <c r="Q85" s="1"/>
  <c r="O84"/>
  <c r="Q84" s="1"/>
  <c r="O83"/>
  <c r="Q83" s="1"/>
  <c r="O82"/>
  <c r="Q82" s="1"/>
  <c r="O81"/>
  <c r="Q81" s="1"/>
  <c r="O80"/>
  <c r="Q80" s="1"/>
  <c r="O76"/>
  <c r="Q76" s="1"/>
  <c r="O75"/>
  <c r="Q75" s="1"/>
  <c r="O74"/>
  <c r="Q74" s="1"/>
  <c r="O72"/>
  <c r="Q72" s="1"/>
  <c r="O70"/>
  <c r="Q70" s="1"/>
  <c r="O69"/>
  <c r="Q69" s="1"/>
  <c r="O65"/>
  <c r="Q65" s="1"/>
  <c r="O62"/>
  <c r="Q62" s="1"/>
  <c r="O60"/>
  <c r="Q60" s="1"/>
  <c r="O58"/>
  <c r="Q58" s="1"/>
  <c r="O57"/>
  <c r="Q57" s="1"/>
  <c r="O54"/>
  <c r="Q54" s="1"/>
  <c r="O53"/>
  <c r="Q53" s="1"/>
  <c r="O52"/>
  <c r="Q52" s="1"/>
  <c r="O51"/>
  <c r="Q51" s="1"/>
  <c r="O50"/>
  <c r="Q50" s="1"/>
  <c r="O49"/>
  <c r="Q49" s="1"/>
  <c r="O46"/>
  <c r="Q46" s="1"/>
  <c r="O40"/>
  <c r="Q40" s="1"/>
  <c r="O38"/>
  <c r="Q38" s="1"/>
  <c r="O36"/>
  <c r="Q36" s="1"/>
  <c r="O35"/>
  <c r="Q35" s="1"/>
  <c r="O32"/>
  <c r="O29"/>
  <c r="Q29" s="1"/>
  <c r="O27"/>
  <c r="Q27" s="1"/>
  <c r="O23"/>
  <c r="Q23" s="1"/>
  <c r="O19"/>
  <c r="Q19" s="1"/>
  <c r="O18"/>
  <c r="Q18" s="1"/>
  <c r="O17"/>
  <c r="Q17" s="1"/>
  <c r="O14"/>
  <c r="O11"/>
  <c r="N8"/>
  <c r="J108"/>
  <c r="J101"/>
  <c r="J95"/>
  <c r="L95" s="1"/>
  <c r="J94"/>
  <c r="L94" s="1"/>
  <c r="J93"/>
  <c r="L93" s="1"/>
  <c r="J92"/>
  <c r="L92" s="1"/>
  <c r="J91"/>
  <c r="L91" s="1"/>
  <c r="J90"/>
  <c r="L90" s="1"/>
  <c r="J89"/>
  <c r="L89" s="1"/>
  <c r="J88"/>
  <c r="L88" s="1"/>
  <c r="J85"/>
  <c r="L85" s="1"/>
  <c r="J84"/>
  <c r="L84" s="1"/>
  <c r="J83"/>
  <c r="L83" s="1"/>
  <c r="J82"/>
  <c r="L82" s="1"/>
  <c r="J81"/>
  <c r="L81" s="1"/>
  <c r="J80"/>
  <c r="L80" s="1"/>
  <c r="J76"/>
  <c r="L76" s="1"/>
  <c r="J75"/>
  <c r="L75" s="1"/>
  <c r="J74"/>
  <c r="L74" s="1"/>
  <c r="J72"/>
  <c r="L72" s="1"/>
  <c r="J70"/>
  <c r="L70" s="1"/>
  <c r="J69"/>
  <c r="L69" s="1"/>
  <c r="J65"/>
  <c r="L65" s="1"/>
  <c r="J62"/>
  <c r="L62" s="1"/>
  <c r="J60"/>
  <c r="L60" s="1"/>
  <c r="J58"/>
  <c r="L58" s="1"/>
  <c r="J57"/>
  <c r="L57" s="1"/>
  <c r="J54"/>
  <c r="L54" s="1"/>
  <c r="J53"/>
  <c r="L53" s="1"/>
  <c r="J52"/>
  <c r="L52" s="1"/>
  <c r="J51"/>
  <c r="L51" s="1"/>
  <c r="J50"/>
  <c r="L50" s="1"/>
  <c r="J49"/>
  <c r="L49" s="1"/>
  <c r="J46"/>
  <c r="L46" s="1"/>
  <c r="J40"/>
  <c r="L40" s="1"/>
  <c r="J38"/>
  <c r="L38" s="1"/>
  <c r="J36"/>
  <c r="L36" s="1"/>
  <c r="J35"/>
  <c r="L35" s="1"/>
  <c r="L34" s="1"/>
  <c r="J32"/>
  <c r="J29"/>
  <c r="L29" s="1"/>
  <c r="J27"/>
  <c r="L27" s="1"/>
  <c r="J23"/>
  <c r="L23" s="1"/>
  <c r="J19"/>
  <c r="L19" s="1"/>
  <c r="J18"/>
  <c r="L18" s="1"/>
  <c r="J17"/>
  <c r="L17" s="1"/>
  <c r="J14"/>
  <c r="J11"/>
  <c r="I8"/>
  <c r="D112"/>
  <c r="E108"/>
  <c r="E102"/>
  <c r="G102" s="1"/>
  <c r="E101"/>
  <c r="G101" s="1"/>
  <c r="E95"/>
  <c r="G95" s="1"/>
  <c r="E94"/>
  <c r="G94" s="1"/>
  <c r="E93"/>
  <c r="G93" s="1"/>
  <c r="E92"/>
  <c r="G92" s="1"/>
  <c r="E91"/>
  <c r="G91" s="1"/>
  <c r="E90"/>
  <c r="G90" s="1"/>
  <c r="E89"/>
  <c r="G89" s="1"/>
  <c r="E88"/>
  <c r="G88" s="1"/>
  <c r="E85"/>
  <c r="G85" s="1"/>
  <c r="E84"/>
  <c r="G84" s="1"/>
  <c r="E83"/>
  <c r="G83" s="1"/>
  <c r="E82"/>
  <c r="G82" s="1"/>
  <c r="E81"/>
  <c r="G81" s="1"/>
  <c r="E80"/>
  <c r="G80" s="1"/>
  <c r="E76"/>
  <c r="G76" s="1"/>
  <c r="E75"/>
  <c r="G75" s="1"/>
  <c r="E74"/>
  <c r="G74" s="1"/>
  <c r="E73"/>
  <c r="G73" s="1"/>
  <c r="E72"/>
  <c r="G72" s="1"/>
  <c r="E70"/>
  <c r="G70" s="1"/>
  <c r="E69"/>
  <c r="G69" s="1"/>
  <c r="E65"/>
  <c r="G65" s="1"/>
  <c r="E60"/>
  <c r="G60" s="1"/>
  <c r="E58"/>
  <c r="G58" s="1"/>
  <c r="E57"/>
  <c r="G57" s="1"/>
  <c r="E54"/>
  <c r="G54" s="1"/>
  <c r="E53"/>
  <c r="G53" s="1"/>
  <c r="E52"/>
  <c r="G52" s="1"/>
  <c r="E51"/>
  <c r="G51" s="1"/>
  <c r="E50"/>
  <c r="G50" s="1"/>
  <c r="E49"/>
  <c r="G49" s="1"/>
  <c r="E46"/>
  <c r="G46" s="1"/>
  <c r="E40"/>
  <c r="G40" s="1"/>
  <c r="E38"/>
  <c r="G38" s="1"/>
  <c r="E36"/>
  <c r="G36" s="1"/>
  <c r="E35"/>
  <c r="G35" s="1"/>
  <c r="E32"/>
  <c r="E29"/>
  <c r="G29" s="1"/>
  <c r="E23"/>
  <c r="G23" s="1"/>
  <c r="E22"/>
  <c r="G22" s="1"/>
  <c r="E19"/>
  <c r="G19" s="1"/>
  <c r="E18"/>
  <c r="G18" s="1"/>
  <c r="E17"/>
  <c r="G17" s="1"/>
  <c r="E14"/>
  <c r="E11"/>
  <c r="M73"/>
  <c r="M48" s="1"/>
  <c r="H73"/>
  <c r="H48" s="1"/>
  <c r="M45"/>
  <c r="H45"/>
  <c r="C45"/>
  <c r="C27"/>
  <c r="E27" s="1"/>
  <c r="G27" s="1"/>
  <c r="M26"/>
  <c r="H26"/>
  <c r="C26"/>
  <c r="M22"/>
  <c r="H22"/>
  <c r="R21"/>
  <c r="E63" i="9"/>
  <c r="E48" s="1"/>
  <c r="D63"/>
  <c r="D48" s="1"/>
  <c r="G42"/>
  <c r="E89"/>
  <c r="D89"/>
  <c r="C89"/>
  <c r="E85"/>
  <c r="D85"/>
  <c r="C85"/>
  <c r="E68"/>
  <c r="D68"/>
  <c r="C68"/>
  <c r="C48"/>
  <c r="E45"/>
  <c r="D45"/>
  <c r="C45"/>
  <c r="G55"/>
  <c r="J110" i="12" l="1"/>
  <c r="Q34" i="10"/>
  <c r="Q97"/>
  <c r="G110" i="12"/>
  <c r="J2"/>
  <c r="G111"/>
  <c r="G2"/>
  <c r="Q79" i="10"/>
  <c r="L79"/>
  <c r="J10"/>
  <c r="L11"/>
  <c r="L10" s="1"/>
  <c r="J31"/>
  <c r="L32"/>
  <c r="L31" s="1"/>
  <c r="J107"/>
  <c r="L108"/>
  <c r="L107" s="1"/>
  <c r="O10"/>
  <c r="Q11"/>
  <c r="Q10" s="1"/>
  <c r="O31"/>
  <c r="Q32"/>
  <c r="Q31" s="1"/>
  <c r="G16"/>
  <c r="G48"/>
  <c r="L16"/>
  <c r="Q16"/>
  <c r="J13"/>
  <c r="L14"/>
  <c r="L13" s="1"/>
  <c r="J97"/>
  <c r="L101"/>
  <c r="L97" s="1"/>
  <c r="O13"/>
  <c r="Q14"/>
  <c r="Q13" s="1"/>
  <c r="O107"/>
  <c r="Q108"/>
  <c r="Q107" s="1"/>
  <c r="E13"/>
  <c r="G14"/>
  <c r="G13" s="1"/>
  <c r="E107"/>
  <c r="G108"/>
  <c r="G107" s="1"/>
  <c r="G21"/>
  <c r="G34"/>
  <c r="G79"/>
  <c r="G97"/>
  <c r="E10"/>
  <c r="G11"/>
  <c r="G10" s="1"/>
  <c r="E31"/>
  <c r="G32"/>
  <c r="G31" s="1"/>
  <c r="M44"/>
  <c r="M42" s="1"/>
  <c r="H44"/>
  <c r="H42" s="1"/>
  <c r="O16"/>
  <c r="E48"/>
  <c r="E97"/>
  <c r="O97"/>
  <c r="C25"/>
  <c r="C8" s="1"/>
  <c r="J34"/>
  <c r="J79"/>
  <c r="E21"/>
  <c r="E34"/>
  <c r="O73"/>
  <c r="J26"/>
  <c r="H25"/>
  <c r="E45"/>
  <c r="G45" s="1"/>
  <c r="C44"/>
  <c r="C42" s="1"/>
  <c r="O45"/>
  <c r="Q45" s="1"/>
  <c r="E79"/>
  <c r="O79"/>
  <c r="O26"/>
  <c r="M25"/>
  <c r="M21"/>
  <c r="T21" s="1"/>
  <c r="E16"/>
  <c r="J16"/>
  <c r="O34"/>
  <c r="H21"/>
  <c r="S21" s="1"/>
  <c r="J22"/>
  <c r="J73"/>
  <c r="O22"/>
  <c r="N112"/>
  <c r="E26"/>
  <c r="C44" i="9"/>
  <c r="C42" s="1"/>
  <c r="E44"/>
  <c r="E42" s="1"/>
  <c r="D44"/>
  <c r="D42" s="1"/>
  <c r="E26"/>
  <c r="E25" s="1"/>
  <c r="D26"/>
  <c r="D25" s="1"/>
  <c r="C26"/>
  <c r="E34"/>
  <c r="D34"/>
  <c r="C34"/>
  <c r="E31"/>
  <c r="D31"/>
  <c r="C31"/>
  <c r="C27"/>
  <c r="E22"/>
  <c r="E21" s="1"/>
  <c r="D22"/>
  <c r="D21" s="1"/>
  <c r="C21"/>
  <c r="G21" s="1"/>
  <c r="E16"/>
  <c r="D16"/>
  <c r="C16"/>
  <c r="E13"/>
  <c r="D13"/>
  <c r="C13"/>
  <c r="E10"/>
  <c r="D10"/>
  <c r="C10"/>
  <c r="O25" i="10" l="1"/>
  <c r="Q26"/>
  <c r="Q25" s="1"/>
  <c r="O21"/>
  <c r="O8" s="1"/>
  <c r="Q22"/>
  <c r="Q21" s="1"/>
  <c r="Q8" s="1"/>
  <c r="J21"/>
  <c r="L22"/>
  <c r="L21" s="1"/>
  <c r="J25"/>
  <c r="J8" s="1"/>
  <c r="L26"/>
  <c r="L25" s="1"/>
  <c r="O48"/>
  <c r="O44" s="1"/>
  <c r="O42" s="1"/>
  <c r="Q73"/>
  <c r="Q48" s="1"/>
  <c r="Q44" s="1"/>
  <c r="Q42" s="1"/>
  <c r="L8"/>
  <c r="J48"/>
  <c r="L73"/>
  <c r="L48" s="1"/>
  <c r="E25"/>
  <c r="G26"/>
  <c r="G25" s="1"/>
  <c r="G8" s="1"/>
  <c r="G44"/>
  <c r="G42" s="1"/>
  <c r="E44"/>
  <c r="E42" s="1"/>
  <c r="H8"/>
  <c r="E8"/>
  <c r="M8"/>
  <c r="C25" i="9"/>
  <c r="C8" s="1"/>
  <c r="C92" s="1"/>
  <c r="E8"/>
  <c r="E92" s="1"/>
  <c r="I21"/>
  <c r="D8"/>
  <c r="D92" s="1"/>
  <c r="H21"/>
  <c r="J4" i="10" l="1"/>
  <c r="Q112"/>
  <c r="Q4"/>
  <c r="L4"/>
  <c r="G112"/>
  <c r="E4"/>
  <c r="G4"/>
  <c r="H112"/>
  <c r="O4"/>
  <c r="O112"/>
  <c r="Q113" s="1"/>
  <c r="M112"/>
  <c r="E112"/>
  <c r="C112"/>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G113" i="10" l="1"/>
  <c r="O113"/>
  <c r="E113"/>
  <c r="F14" i="7"/>
  <c r="K31"/>
  <c r="K36"/>
  <c r="K70"/>
  <c r="I36"/>
  <c r="J52"/>
  <c r="I62"/>
  <c r="I70"/>
  <c r="H71"/>
  <c r="C76"/>
  <c r="C70" s="1"/>
  <c r="C68" s="1"/>
  <c r="F145"/>
  <c r="J70"/>
  <c r="K68"/>
  <c r="F169"/>
  <c r="K52"/>
  <c r="D70"/>
  <c r="K16"/>
  <c r="J36"/>
  <c r="J40"/>
  <c r="J47"/>
  <c r="I26"/>
  <c r="E14"/>
  <c r="J16"/>
  <c r="J26"/>
  <c r="I47"/>
  <c r="E70"/>
  <c r="E68" s="1"/>
  <c r="H145"/>
  <c r="I16"/>
  <c r="K26"/>
  <c r="H76"/>
  <c r="F71"/>
  <c r="H169"/>
  <c r="J31"/>
  <c r="K40"/>
  <c r="J62"/>
  <c r="C14"/>
  <c r="G76"/>
  <c r="H14"/>
  <c r="I31"/>
  <c r="I40"/>
  <c r="I52"/>
  <c r="K62"/>
  <c r="G169"/>
  <c r="D14"/>
  <c r="D68"/>
  <c r="K47"/>
  <c r="G71"/>
  <c r="G14"/>
  <c r="G145"/>
  <c r="F76"/>
  <c r="F70" s="1"/>
  <c r="F68" s="1"/>
  <c r="F193" s="1"/>
  <c r="I68"/>
  <c r="J68"/>
  <c r="E193" l="1"/>
  <c r="C193"/>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I44" i="10"/>
  <c r="I42" s="1"/>
  <c r="I112" s="1"/>
  <c r="J45"/>
  <c r="J44" l="1"/>
  <c r="J42" s="1"/>
  <c r="J112" s="1"/>
  <c r="L45"/>
  <c r="L44" s="1"/>
  <c r="L42" s="1"/>
  <c r="L112" s="1"/>
  <c r="J113"/>
  <c r="L113" l="1"/>
</calcChain>
</file>

<file path=xl/sharedStrings.xml><?xml version="1.0" encoding="utf-8"?>
<sst xmlns="http://schemas.openxmlformats.org/spreadsheetml/2006/main" count="1371" uniqueCount="449">
  <si>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</si>
  <si>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</si>
  <si>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</si>
  <si>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</si>
  <si>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</si>
  <si>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</si>
  <si>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</si>
  <si>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</si>
  <si>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</si>
  <si>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</si>
  <si>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</si>
  <si>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</si>
  <si>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</si>
  <si>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</si>
  <si>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</si>
  <si>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</si>
  <si>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</si>
  <si>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</si>
  <si>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</si>
  <si>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</si>
  <si>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</si>
  <si>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</si>
  <si>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</si>
  <si>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</si>
  <si>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</si>
  <si>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</si>
  <si>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</si>
  <si>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</si>
  <si>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</si>
  <si>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</si>
  <si>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</si>
  <si>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</si>
  <si>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</si>
  <si>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</si>
  <si>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</si>
  <si>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</si>
  <si>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</si>
  <si>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</si>
  <si>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</si>
  <si>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</si>
  <si>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</si>
  <si>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</si>
  <si>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</si>
  <si>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</si>
  <si>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</si>
  <si>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</si>
  <si>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</si>
  <si>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</si>
  <si>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</si>
  <si>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</si>
  <si>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</si>
  <si>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</si>
  <si>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</si>
  <si>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</si>
  <si>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</si>
  <si>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</si>
  <si>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</si>
  <si>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</si>
  <si>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</si>
  <si>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</si>
  <si>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</si>
  <si>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</si>
  <si>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</si>
  <si>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</si>
  <si>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</si>
  <si>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</si>
  <si>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</si>
  <si>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</si>
  <si>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</si>
  <si>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</si>
  <si>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</si>
  <si>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</si>
  <si>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</si>
  <si>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</si>
  <si>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</si>
  <si>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</si>
  <si>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</si>
  <si>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</si>
  <si>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</si>
  <si>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</si>
  <si>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</si>
  <si>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</si>
  <si>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</si>
  <si>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</si>
  <si>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</si>
  <si>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</si>
  <si>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</si>
  <si>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</si>
  <si>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</si>
  <si>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</si>
  <si>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</si>
  <si>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</si>
  <si>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</si>
  <si>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</si>
  <si>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</si>
  <si>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</si>
  <si>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</si>
  <si>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</si>
  <si>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</si>
  <si>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</si>
  <si>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</si>
  <si>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</si>
  <si>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</si>
  <si>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</si>
  <si>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</si>
  <si>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</si>
  <si>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</si>
  <si>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</si>
  <si>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</si>
  <si>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</si>
  <si>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</si>
  <si>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</si>
  <si>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</si>
  <si>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</si>
  <si>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</si>
  <si>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</si>
  <si>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</si>
  <si>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</si>
  <si>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</si>
  <si>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</si>
  <si>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</si>
  <si>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</si>
  <si>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</si>
  <si>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</si>
  <si>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</si>
  <si>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</si>
  <si>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</si>
  <si>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</si>
  <si>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</si>
  <si>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</si>
  <si>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</si>
  <si>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</si>
  <si>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</si>
  <si>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</si>
  <si>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</si>
  <si>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</si>
  <si>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</si>
  <si>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</si>
  <si>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</si>
  <si>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</si>
  <si>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</si>
  <si>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</si>
  <si>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</si>
  <si>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</si>
  <si>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</si>
  <si>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</si>
  <si>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</si>
  <si>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</si>
  <si>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</si>
  <si>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</si>
  <si>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</si>
  <si>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</si>
  <si>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</si>
  <si>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</si>
  <si>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</si>
  <si>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</si>
  <si>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</si>
  <si>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</si>
  <si>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</si>
  <si>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</si>
  <si>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</si>
  <si>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</si>
  <si>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</si>
  <si>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</si>
  <si>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</si>
  <si>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</si>
  <si>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</si>
  <si>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</si>
  <si>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</si>
  <si>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</si>
  <si>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</si>
  <si>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</si>
  <si>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</si>
  <si>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</si>
  <si>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</si>
  <si>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</si>
  <si>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</si>
  <si>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</si>
  <si>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</si>
  <si>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</si>
  <si>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</si>
  <si>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</si>
  <si>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</si>
  <si>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</si>
  <si>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</si>
  <si>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</si>
  <si>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</si>
  <si>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</si>
  <si>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</si>
  <si>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</si>
  <si>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</si>
  <si>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</si>
  <si>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</si>
  <si>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</si>
  <si>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</si>
  <si>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</si>
  <si>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</si>
  <si>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</si>
  <si>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</si>
  <si>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</si>
  <si>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</si>
  <si>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</si>
  <si>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</si>
  <si>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</si>
  <si>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</si>
  <si>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</si>
  <si>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</si>
  <si>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</si>
  <si>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</si>
  <si>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</si>
  <si>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</si>
  <si>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</si>
  <si>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</si>
  <si>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</si>
  <si>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</si>
  <si>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</si>
  <si>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</si>
  <si>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</si>
  <si>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</si>
  <si>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</si>
  <si>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</si>
  <si>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</si>
  <si>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</si>
  <si>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</si>
  <si>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</si>
  <si>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</si>
  <si>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</si>
  <si>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</si>
  <si>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</si>
  <si>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</si>
  <si>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</si>
  <si>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</si>
  <si>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</si>
  <si>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</si>
  <si>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</si>
  <si>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</si>
  <si>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</si>
  <si>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</si>
  <si>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</si>
  <si>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</si>
  <si>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</si>
  <si>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</si>
  <si>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</si>
  <si>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</si>
  <si>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</si>
  <si>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</si>
  <si>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</si>
  <si>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</si>
  <si>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</si>
  <si>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</si>
  <si>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</si>
  <si>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</si>
  <si>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</si>
  <si>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</si>
  <si>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</si>
  <si>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</si>
  <si>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</si>
  <si>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</si>
  <si>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</si>
  <si>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</si>
  <si>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</si>
  <si>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</si>
  <si>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</si>
  <si>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</si>
  <si>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</si>
  <si>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</si>
  <si>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</si>
  <si>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</si>
  <si>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</si>
  <si>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</si>
  <si>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</si>
  <si>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</si>
  <si>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</si>
  <si>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</si>
  <si>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</si>
  <si>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</si>
  <si>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</si>
  <si>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</si>
  <si>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</si>
  <si>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</si>
  <si>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</si>
  <si>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</si>
  <si>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</si>
  <si>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</si>
  <si>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</si>
  <si>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</si>
  <si>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</si>
  <si>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</si>
  <si>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</si>
  <si>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</si>
  <si>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</si>
  <si>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</si>
  <si>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</si>
  <si>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</si>
  <si>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</si>
  <si>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</si>
  <si>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</si>
  <si>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</si>
  <si>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</si>
  <si>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</si>
  <si>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</si>
  <si>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</si>
  <si>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</si>
  <si>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</si>
  <si>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</si>
  <si>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</si>
  <si>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</si>
  <si>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</si>
  <si>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</si>
  <si>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</si>
  <si>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</si>
  <si>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</si>
  <si>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</si>
  <si>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</si>
  <si>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</si>
  <si>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</si>
  <si>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</si>
  <si>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</si>
  <si>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</si>
  <si>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</si>
  <si>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</si>
  <si>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</si>
  <si>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</si>
  <si>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</si>
  <si>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</si>
  <si>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</si>
  <si>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</si>
  <si>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</si>
  <si>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</si>
  <si>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</si>
  <si>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</si>
  <si>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</si>
  <si>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</si>
  <si>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</si>
  <si>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</si>
  <si>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</si>
  <si>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</si>
  <si>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</si>
  <si>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</si>
  <si>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</si>
  <si>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</si>
  <si>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</si>
  <si>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</si>
  <si>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</si>
  <si>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</si>
  <si>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</si>
  <si>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</si>
  <si>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</si>
  <si>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</si>
  <si>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</si>
  <si>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</si>
  <si>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</si>
  <si>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</si>
  <si>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</si>
  <si>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</si>
  <si>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</si>
  <si>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</si>
  <si>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</si>
  <si>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</si>
  <si>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</si>
  <si>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</si>
  <si>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</si>
  <si>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</si>
  <si>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</si>
  <si>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</si>
  <si>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</si>
  <si>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</si>
  <si>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</si>
  <si>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</si>
  <si>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</si>
  <si>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</si>
  <si>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Иные межбюджетные трансферты бюджетам  на развитие территориального общественного самоуправления</t>
  </si>
  <si>
    <t>Иные межбюджетные трансферты бюджетам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</si>
  <si>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</si>
  <si>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</si>
  <si>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</si>
  <si>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</si>
  <si>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</si>
  <si>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</si>
  <si>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</si>
  <si>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</si>
  <si>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</si>
  <si>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</si>
  <si>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</si>
  <si>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</si>
  <si>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</si>
  <si>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</si>
  <si>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</si>
  <si>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</si>
  <si>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</si>
  <si>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</si>
  <si>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</si>
  <si>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</si>
  <si>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</si>
  <si>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</si>
  <si>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</si>
  <si>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</si>
  <si>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</si>
  <si>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</si>
  <si>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</si>
  <si>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</si>
  <si>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</si>
  <si>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</si>
  <si>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</si>
  <si>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Субвенции бюджету МО на проведение Всероссийской переписи населения </t>
  </si>
  <si>
    <t>2 02 35469 05 0000 150</t>
  </si>
  <si>
    <t>Единая субвенция бюджету (организация и осуществление деятельности по опеке и попечительству, создание КДН, административных комиссий)</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</si>
  <si>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</si>
  <si>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бюджету МО  на реализацию образовательных программ </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</si>
  <si>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</si>
  <si>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</si>
  <si>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</si>
  <si>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к решению сессии шестого созыва Собрания депутатов №---                             от 24 декабря 2021 года</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</si>
  <si>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</si>
  <si>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</si>
  <si>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</si>
  <si>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</si>
  <si>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</si>
  <si>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</si>
  <si>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</si>
  <si>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</si>
  <si>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</si>
  <si>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</si>
  <si>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</si>
  <si>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</si>
  <si>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</si>
  <si>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</si>
  <si>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</si>
  <si>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</si>
  <si>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</si>
  <si>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</si>
  <si>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</si>
  <si>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</si>
  <si>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</si>
  <si>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</si>
  <si>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</si>
  <si>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</si>
  <si>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</si>
  <si>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</si>
  <si>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</si>
  <si>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</si>
  <si>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</si>
  <si>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</si>
  <si>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</si>
  <si>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t>Субсидии на разработку проектно-сметной документации по строительству,модернизации объектов питьевого водоснабжения</t>
  </si>
  <si>
    <t>Приложение № 1</t>
  </si>
  <si>
    <t>к решению сессии шестого созыва Собрания депутатов № 453                             от 18 февраля 2022 года</t>
  </si>
  <si>
    <t>к решению сессии шестого созыва Собрания депутатов № 467                        от 25 марта 2022 года</t>
  </si>
  <si>
    <t>к решению сессии шестого созыва Собрания депутатов № 439                           от 24 декабря 2021 года</t>
  </si>
</sst>
</file>

<file path=xl/styles.xml><?xml version="1.0" encoding="utf-8"?>
<styleSheet xmlns="http://schemas.openxmlformats.org/spreadsheetml/2006/main">
  <numFmts count="3">
    <numFmt numFmtId="43" formatCode="_-* #,##0.00\ _₽_-;\-* #,##0.00\ _₽_-;_-* &quot;-&quot;??\ _₽_-;_-@_-"/>
    <numFmt numFmtId="164" formatCode="_-* #,##0.0_р_._-;\-* #,##0.0_р_._-;_-* &quot;-&quot;?_р_._-;_-@_-"/>
    <numFmt numFmtId="165" formatCode="_-* #,##0.00_р_._-;\-* #,##0.00_р_._-;_-* &quot;-&quot;?_р_._-;_-@_-"/>
  </numFmts>
  <fonts count="37">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i/>
      <sz val="8"/>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43" fontId="1" fillId="0" borderId="0" applyFont="0" applyFill="0" applyBorder="0" applyAlignment="0" applyProtection="0"/>
  </cellStyleXfs>
  <cellXfs count="357">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applyAlignment="1">
      <alignment horizontal="right"/>
    </xf>
    <xf numFmtId="0" fontId="19" fillId="0" borderId="0" xfId="0" applyFont="1" applyFill="1" applyAlignment="1">
      <alignment horizontal="right"/>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4" fillId="0" borderId="2" xfId="0" applyFont="1" applyFill="1" applyBorder="1" applyAlignment="1">
      <alignment vertical="center" wrapText="1"/>
    </xf>
    <xf numFmtId="49" fontId="24" fillId="0" borderId="13" xfId="0" applyNumberFormat="1" applyFont="1" applyFill="1" applyBorder="1" applyAlignment="1">
      <alignment horizontal="center" vertical="center"/>
    </xf>
    <xf numFmtId="3" fontId="26" fillId="4" borderId="9" xfId="0" applyNumberFormat="1" applyFont="1" applyFill="1" applyBorder="1" applyAlignment="1">
      <alignment horizontal="right"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3" fontId="19" fillId="0" borderId="0" xfId="0" applyNumberFormat="1" applyFont="1" applyFill="1"/>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7" fillId="0" borderId="2" xfId="0" applyFont="1" applyFill="1" applyBorder="1" applyAlignment="1">
      <alignment horizontal="left" vertical="center" wrapText="1" indent="2"/>
    </xf>
    <xf numFmtId="0" fontId="28" fillId="0" borderId="0" xfId="0" applyFont="1" applyFill="1" applyAlignment="1">
      <alignment vertical="center" wrapText="1"/>
    </xf>
    <xf numFmtId="164" fontId="19" fillId="0" borderId="0" xfId="0" applyNumberFormat="1" applyFont="1" applyFill="1"/>
    <xf numFmtId="0" fontId="18" fillId="0" borderId="0" xfId="0" applyFont="1" applyFill="1" applyAlignment="1">
      <alignment wrapText="1"/>
    </xf>
    <xf numFmtId="4" fontId="29" fillId="0" borderId="0" xfId="0" applyNumberFormat="1" applyFont="1" applyFill="1"/>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0" fontId="24" fillId="0" borderId="10" xfId="0" applyFont="1" applyFill="1" applyBorder="1" applyAlignment="1">
      <alignment vertical="center" wrapText="1"/>
    </xf>
    <xf numFmtId="49" fontId="24" fillId="4" borderId="13" xfId="0" applyNumberFormat="1" applyFont="1" applyFill="1" applyBorder="1" applyAlignment="1">
      <alignment horizontal="center" vertical="center"/>
    </xf>
    <xf numFmtId="4" fontId="25" fillId="4" borderId="9" xfId="0" applyNumberFormat="1" applyFont="1" applyFill="1" applyBorder="1" applyAlignment="1">
      <alignment horizontal="right" vertical="center"/>
    </xf>
    <xf numFmtId="4" fontId="25" fillId="4" borderId="21" xfId="0" applyNumberFormat="1" applyFont="1" applyFill="1" applyBorder="1" applyAlignment="1">
      <alignment horizontal="right" vertical="center"/>
    </xf>
    <xf numFmtId="4" fontId="25" fillId="4" borderId="22" xfId="0" applyNumberFormat="1" applyFont="1" applyFill="1" applyBorder="1" applyAlignment="1">
      <alignment horizontal="right" vertical="center"/>
    </xf>
    <xf numFmtId="4" fontId="26" fillId="4" borderId="21" xfId="3" applyNumberFormat="1" applyFont="1" applyFill="1" applyBorder="1" applyAlignment="1">
      <alignment horizontal="right" vertical="center"/>
    </xf>
    <xf numFmtId="4" fontId="26" fillId="4" borderId="22" xfId="3" applyNumberFormat="1" applyFont="1" applyFill="1" applyBorder="1" applyAlignment="1">
      <alignment horizontal="right" vertical="center"/>
    </xf>
    <xf numFmtId="4" fontId="19" fillId="4" borderId="9" xfId="0" applyNumberFormat="1" applyFont="1" applyFill="1" applyBorder="1" applyAlignment="1">
      <alignment horizontal="right" vertical="center"/>
    </xf>
    <xf numFmtId="4" fontId="19" fillId="4" borderId="21" xfId="0" applyNumberFormat="1" applyFont="1" applyFill="1" applyBorder="1" applyAlignment="1">
      <alignment horizontal="right" vertical="center"/>
    </xf>
    <xf numFmtId="4" fontId="19" fillId="4" borderId="22" xfId="0" applyNumberFormat="1" applyFont="1" applyFill="1" applyBorder="1" applyAlignment="1">
      <alignment horizontal="right" vertical="center"/>
    </xf>
    <xf numFmtId="4" fontId="18" fillId="4" borderId="9" xfId="0" applyNumberFormat="1" applyFont="1" applyFill="1" applyBorder="1" applyAlignment="1">
      <alignment horizontal="right"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9" fillId="0" borderId="9" xfId="0" applyNumberFormat="1" applyFont="1" applyFill="1" applyBorder="1" applyAlignment="1">
      <alignment horizontal="right" vertical="center"/>
    </xf>
    <xf numFmtId="4" fontId="19" fillId="0" borderId="21" xfId="0" applyNumberFormat="1" applyFont="1" applyFill="1" applyBorder="1" applyAlignment="1">
      <alignment horizontal="right" vertical="center"/>
    </xf>
    <xf numFmtId="4" fontId="19" fillId="0"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4" fontId="18" fillId="0" borderId="0" xfId="0" applyNumberFormat="1" applyFont="1" applyAlignment="1">
      <alignment horizontal="right" vertical="center"/>
    </xf>
    <xf numFmtId="4" fontId="19" fillId="0" borderId="0" xfId="0" applyNumberFormat="1" applyFont="1" applyFill="1"/>
    <xf numFmtId="164" fontId="30"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7"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7" fillId="0" borderId="13" xfId="0"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4" fontId="31" fillId="4" borderId="9" xfId="0" applyNumberFormat="1" applyFont="1" applyFill="1" applyBorder="1" applyAlignment="1">
      <alignment horizontal="right" vertical="center"/>
    </xf>
    <xf numFmtId="4" fontId="31" fillId="4" borderId="21" xfId="0" applyNumberFormat="1" applyFont="1" applyFill="1" applyBorder="1" applyAlignment="1">
      <alignment horizontal="right" vertical="center"/>
    </xf>
    <xf numFmtId="4" fontId="31" fillId="4" borderId="22" xfId="0" applyNumberFormat="1" applyFont="1" applyFill="1" applyBorder="1" applyAlignment="1">
      <alignment horizontal="right" vertical="center"/>
    </xf>
    <xf numFmtId="4" fontId="32" fillId="4" borderId="9" xfId="0" applyNumberFormat="1" applyFont="1" applyFill="1" applyBorder="1" applyAlignment="1">
      <alignment horizontal="right" vertical="center"/>
    </xf>
    <xf numFmtId="4" fontId="32" fillId="4" borderId="21" xfId="0" applyNumberFormat="1" applyFont="1" applyFill="1" applyBorder="1" applyAlignment="1">
      <alignment horizontal="right" vertical="center"/>
    </xf>
    <xf numFmtId="4" fontId="32" fillId="4" borderId="22" xfId="0" applyNumberFormat="1" applyFont="1" applyFill="1" applyBorder="1" applyAlignment="1">
      <alignment horizontal="right" vertical="center"/>
    </xf>
    <xf numFmtId="4" fontId="33" fillId="4" borderId="9" xfId="0" applyNumberFormat="1" applyFont="1" applyFill="1" applyBorder="1" applyAlignment="1">
      <alignment horizontal="right" vertical="center"/>
    </xf>
    <xf numFmtId="4" fontId="33" fillId="4" borderId="21" xfId="0" applyNumberFormat="1" applyFont="1" applyFill="1" applyBorder="1" applyAlignment="1">
      <alignment horizontal="right" vertical="center"/>
    </xf>
    <xf numFmtId="4" fontId="33" fillId="4" borderId="22" xfId="0" applyNumberFormat="1" applyFont="1" applyFill="1" applyBorder="1" applyAlignment="1">
      <alignment horizontal="right" vertical="center"/>
    </xf>
    <xf numFmtId="4" fontId="27" fillId="4" borderId="9" xfId="0" applyNumberFormat="1" applyFont="1" applyFill="1" applyBorder="1" applyAlignment="1">
      <alignment horizontal="right" vertical="center"/>
    </xf>
    <xf numFmtId="4" fontId="27" fillId="4" borderId="21" xfId="0" applyNumberFormat="1" applyFont="1" applyFill="1" applyBorder="1" applyAlignment="1">
      <alignment horizontal="right" vertical="center"/>
    </xf>
    <xf numFmtId="4" fontId="27" fillId="4" borderId="22" xfId="0" applyNumberFormat="1" applyFont="1" applyFill="1" applyBorder="1" applyAlignment="1">
      <alignment horizontal="right" vertical="center"/>
    </xf>
    <xf numFmtId="4" fontId="34" fillId="4" borderId="23" xfId="0" applyNumberFormat="1" applyFont="1" applyFill="1" applyBorder="1" applyAlignment="1">
      <alignment horizontal="right" vertical="center"/>
    </xf>
    <xf numFmtId="4" fontId="34" fillId="4" borderId="24" xfId="0" applyNumberFormat="1" applyFont="1" applyFill="1" applyBorder="1" applyAlignment="1">
      <alignment horizontal="right" vertical="center"/>
    </xf>
    <xf numFmtId="4" fontId="34" fillId="4" borderId="25" xfId="0" applyNumberFormat="1" applyFont="1" applyFill="1" applyBorder="1" applyAlignment="1">
      <alignment horizontal="right" vertical="center"/>
    </xf>
    <xf numFmtId="4" fontId="30" fillId="4" borderId="3" xfId="0" applyNumberFormat="1" applyFont="1" applyFill="1" applyBorder="1" applyAlignment="1">
      <alignment horizontal="right" vertical="center"/>
    </xf>
    <xf numFmtId="4" fontId="30" fillId="4" borderId="30" xfId="0" applyNumberFormat="1" applyFont="1" applyFill="1" applyBorder="1" applyAlignment="1">
      <alignment horizontal="right" vertical="center"/>
    </xf>
    <xf numFmtId="0" fontId="22" fillId="0" borderId="30" xfId="0" applyFont="1" applyFill="1" applyBorder="1" applyAlignment="1">
      <alignment horizontal="center" vertical="center"/>
    </xf>
    <xf numFmtId="0" fontId="22" fillId="0" borderId="30"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4" fillId="0" borderId="30" xfId="0" applyFont="1" applyFill="1" applyBorder="1" applyAlignment="1">
      <alignment vertical="center" wrapText="1"/>
    </xf>
    <xf numFmtId="4" fontId="25" fillId="4" borderId="30" xfId="0" applyNumberFormat="1" applyFont="1" applyFill="1" applyBorder="1" applyAlignment="1">
      <alignment horizontal="right" vertical="center"/>
    </xf>
    <xf numFmtId="49" fontId="24" fillId="0" borderId="30" xfId="0" applyNumberFormat="1" applyFont="1" applyFill="1" applyBorder="1" applyAlignment="1">
      <alignment horizontal="center" vertical="center"/>
    </xf>
    <xf numFmtId="3" fontId="26" fillId="4" borderId="30" xfId="0" applyNumberFormat="1" applyFont="1" applyFill="1" applyBorder="1" applyAlignment="1">
      <alignment horizontal="right" vertical="center"/>
    </xf>
    <xf numFmtId="4" fontId="26" fillId="4" borderId="30" xfId="3"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9"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0" applyNumberFormat="1" applyFont="1" applyFill="1" applyBorder="1" applyAlignment="1">
      <alignment horizontal="right" vertical="center"/>
    </xf>
    <xf numFmtId="4" fontId="19" fillId="0" borderId="30" xfId="0" applyNumberFormat="1" applyFont="1" applyFill="1" applyBorder="1" applyAlignment="1">
      <alignment horizontal="right" vertical="center"/>
    </xf>
    <xf numFmtId="4" fontId="18" fillId="0" borderId="30" xfId="0" applyNumberFormat="1" applyFont="1" applyFill="1" applyBorder="1" applyAlignment="1">
      <alignment horizontal="right" vertic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30" fillId="0" borderId="30" xfId="0" applyNumberFormat="1" applyFont="1" applyFill="1" applyBorder="1" applyAlignment="1">
      <alignment horizontal="center" vertical="center" wrapText="1"/>
    </xf>
    <xf numFmtId="4" fontId="31" fillId="4" borderId="30" xfId="0" applyNumberFormat="1" applyFont="1" applyFill="1" applyBorder="1" applyAlignment="1">
      <alignment horizontal="right" vertical="center"/>
    </xf>
    <xf numFmtId="49" fontId="18" fillId="0" borderId="30" xfId="0" applyNumberFormat="1" applyFont="1" applyFill="1" applyBorder="1" applyAlignment="1">
      <alignment horizontal="center" vertical="center" wrapText="1"/>
    </xf>
    <xf numFmtId="4" fontId="32"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33"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27" fillId="0" borderId="30" xfId="0" applyFont="1" applyFill="1" applyBorder="1" applyAlignment="1">
      <alignment horizontal="left" vertical="center" wrapText="1" indent="2"/>
    </xf>
    <xf numFmtId="164" fontId="27" fillId="0" borderId="30"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27" fillId="4" borderId="30" xfId="0" applyNumberFormat="1" applyFont="1" applyFill="1" applyBorder="1" applyAlignment="1">
      <alignment horizontal="right" vertical="center"/>
    </xf>
    <xf numFmtId="0" fontId="27" fillId="0" borderId="30" xfId="0" applyFont="1" applyFill="1" applyBorder="1" applyAlignment="1">
      <alignment horizontal="center" vertical="center" wrapText="1"/>
    </xf>
    <xf numFmtId="164" fontId="24" fillId="0" borderId="30" xfId="0" applyNumberFormat="1" applyFont="1" applyFill="1" applyBorder="1" applyAlignment="1">
      <alignment horizontal="center" vertical="center" wrapText="1"/>
    </xf>
    <xf numFmtId="49" fontId="30" fillId="4" borderId="30" xfId="0" applyNumberFormat="1" applyFont="1" applyFill="1" applyBorder="1" applyAlignment="1">
      <alignment horizontal="center" vertical="center"/>
    </xf>
    <xf numFmtId="164" fontId="34" fillId="0" borderId="30" xfId="0" applyNumberFormat="1" applyFont="1" applyFill="1" applyBorder="1" applyAlignment="1">
      <alignment horizontal="center" vertical="center" wrapText="1"/>
    </xf>
    <xf numFmtId="164" fontId="19" fillId="0" borderId="30" xfId="0" applyNumberFormat="1" applyFont="1" applyFill="1" applyBorder="1"/>
    <xf numFmtId="0" fontId="18" fillId="4" borderId="30" xfId="0" applyNumberFormat="1" applyFont="1" applyFill="1" applyBorder="1" applyAlignment="1">
      <alignment horizontal="left" vertical="center" wrapText="1" indent="2"/>
    </xf>
    <xf numFmtId="0" fontId="18" fillId="4" borderId="30" xfId="0" applyNumberFormat="1"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31" xfId="0" applyFont="1" applyFill="1" applyBorder="1" applyAlignment="1">
      <alignment horizontal="left" vertical="top" wrapText="1" indent="2"/>
    </xf>
    <xf numFmtId="0" fontId="18" fillId="4" borderId="30" xfId="0" applyFont="1" applyFill="1" applyBorder="1" applyAlignment="1">
      <alignment horizontal="left" vertical="center" wrapText="1" indent="2"/>
    </xf>
    <xf numFmtId="0" fontId="19" fillId="0" borderId="4"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4" borderId="0" xfId="0" applyFont="1" applyFill="1"/>
    <xf numFmtId="43" fontId="19" fillId="4" borderId="0" xfId="0" applyNumberFormat="1" applyFont="1" applyFill="1" applyAlignment="1">
      <alignment horizontal="right"/>
    </xf>
    <xf numFmtId="0" fontId="23" fillId="4" borderId="30" xfId="0" applyFont="1" applyFill="1" applyBorder="1" applyAlignment="1">
      <alignment horizontal="center" vertical="center" wrapText="1"/>
    </xf>
    <xf numFmtId="164" fontId="19" fillId="4" borderId="0" xfId="0" applyNumberFormat="1" applyFont="1" applyFill="1"/>
    <xf numFmtId="0" fontId="19" fillId="4" borderId="0" xfId="0" applyFont="1" applyFill="1" applyAlignment="1">
      <alignment horizontal="right"/>
    </xf>
    <xf numFmtId="164" fontId="19" fillId="4" borderId="30" xfId="0" applyNumberFormat="1" applyFont="1" applyFill="1" applyBorder="1"/>
    <xf numFmtId="4" fontId="18" fillId="0" borderId="0" xfId="0" applyNumberFormat="1" applyFont="1" applyFill="1"/>
    <xf numFmtId="165" fontId="19" fillId="0" borderId="0" xfId="0" applyNumberFormat="1" applyFont="1" applyFill="1"/>
    <xf numFmtId="43" fontId="32" fillId="0" borderId="0" xfId="4" applyFont="1" applyFill="1"/>
    <xf numFmtId="0" fontId="32" fillId="0" borderId="0" xfId="0" applyFont="1" applyFill="1"/>
    <xf numFmtId="4" fontId="19" fillId="4" borderId="0" xfId="0" applyNumberFormat="1" applyFont="1" applyFill="1"/>
    <xf numFmtId="0" fontId="35" fillId="4" borderId="0" xfId="0" applyFont="1" applyFill="1" applyAlignment="1">
      <alignment horizontal="center" vertical="center" wrapText="1"/>
    </xf>
    <xf numFmtId="0" fontId="20" fillId="4" borderId="0" xfId="0" applyFont="1" applyFill="1" applyAlignment="1">
      <alignment horizontal="center" vertical="center"/>
    </xf>
    <xf numFmtId="0" fontId="19" fillId="4" borderId="0" xfId="0" applyFont="1" applyFill="1" applyAlignment="1">
      <alignment horizontal="center" vertical="top" wrapText="1"/>
    </xf>
    <xf numFmtId="0" fontId="18" fillId="0" borderId="30"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35"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Alignment="1">
      <alignment wrapText="1"/>
    </xf>
    <xf numFmtId="0" fontId="0" fillId="0" borderId="0" xfId="0" applyAlignment="1">
      <alignment wrapText="1"/>
    </xf>
    <xf numFmtId="0" fontId="19" fillId="0" borderId="0" xfId="0" applyFont="1" applyFill="1" applyAlignment="1">
      <alignment horizontal="center" vertical="top" wrapText="1"/>
    </xf>
    <xf numFmtId="0" fontId="18" fillId="0" borderId="30"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0" fillId="0" borderId="30" xfId="0" applyBorder="1" applyAlignment="1">
      <alignment horizontal="center" vertical="center" wrapText="1"/>
    </xf>
    <xf numFmtId="0" fontId="19" fillId="0" borderId="14"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8" fillId="0" borderId="0" xfId="0" applyFont="1" applyFill="1" applyAlignment="1">
      <alignment horizontal="left" vertical="center"/>
    </xf>
  </cellXfs>
  <cellStyles count="5">
    <cellStyle name="xl25" xfId="2"/>
    <cellStyle name="Обычный" xfId="0" builtinId="0"/>
    <cellStyle name="Обычный 3" xfId="1"/>
    <cellStyle name="Процентный" xfId="3" builtinId="5"/>
    <cellStyle name="Финансовый" xfId="4" builtinId="3"/>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4" t="s">
        <v>336</v>
      </c>
      <c r="B8" s="324"/>
      <c r="C8" s="325"/>
      <c r="D8" s="325"/>
      <c r="E8" s="325"/>
      <c r="F8" s="325"/>
      <c r="G8" s="325"/>
      <c r="H8" s="325"/>
      <c r="I8" s="325"/>
      <c r="J8" s="325"/>
      <c r="K8" s="128"/>
      <c r="L8" s="128"/>
    </row>
    <row r="9" spans="1:12" ht="12" customHeight="1">
      <c r="A9" s="3"/>
      <c r="B9" s="5"/>
      <c r="C9" s="5"/>
      <c r="D9" s="5"/>
      <c r="E9" s="5"/>
      <c r="F9" s="5"/>
      <c r="G9" s="5"/>
      <c r="H9" s="5"/>
      <c r="I9" s="5"/>
      <c r="J9" s="5"/>
      <c r="K9" s="5"/>
      <c r="L9" s="11"/>
    </row>
    <row r="10" spans="1:12" ht="30" customHeight="1">
      <c r="A10" s="326" t="s">
        <v>50</v>
      </c>
      <c r="B10" s="328" t="s">
        <v>51</v>
      </c>
      <c r="C10" s="330" t="s">
        <v>337</v>
      </c>
      <c r="D10" s="331"/>
      <c r="E10" s="332"/>
      <c r="F10" s="330" t="s">
        <v>290</v>
      </c>
      <c r="G10" s="331"/>
      <c r="H10" s="332"/>
      <c r="I10" s="333" t="s">
        <v>338</v>
      </c>
      <c r="J10" s="334"/>
      <c r="K10" s="335"/>
      <c r="L10" s="11"/>
    </row>
    <row r="11" spans="1:12" ht="22.5" customHeight="1">
      <c r="A11" s="327"/>
      <c r="B11" s="32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4" t="s">
        <v>292</v>
      </c>
      <c r="B8" s="324"/>
      <c r="C8" s="325"/>
      <c r="D8" s="325"/>
      <c r="E8" s="325"/>
      <c r="F8" s="325"/>
      <c r="G8" s="325"/>
      <c r="H8" s="325"/>
      <c r="I8" s="325"/>
      <c r="J8" s="325"/>
      <c r="K8" s="19"/>
      <c r="L8" s="19"/>
    </row>
    <row r="9" spans="1:12" ht="12" customHeight="1">
      <c r="A9" s="3"/>
      <c r="B9" s="5"/>
      <c r="C9" s="5"/>
      <c r="D9" s="5"/>
      <c r="E9" s="5"/>
      <c r="F9" s="5"/>
      <c r="G9" s="5"/>
      <c r="H9" s="5"/>
      <c r="I9" s="5"/>
      <c r="J9" s="5"/>
      <c r="K9" s="5"/>
      <c r="L9" s="11"/>
    </row>
    <row r="10" spans="1:12" ht="20.25" customHeight="1">
      <c r="A10" s="326" t="s">
        <v>50</v>
      </c>
      <c r="B10" s="328" t="s">
        <v>51</v>
      </c>
      <c r="C10" s="330" t="s">
        <v>289</v>
      </c>
      <c r="D10" s="331"/>
      <c r="E10" s="332"/>
      <c r="F10" s="330" t="s">
        <v>290</v>
      </c>
      <c r="G10" s="331"/>
      <c r="H10" s="332"/>
      <c r="I10" s="333" t="s">
        <v>291</v>
      </c>
      <c r="J10" s="334"/>
      <c r="K10" s="335"/>
      <c r="L10" s="11"/>
    </row>
    <row r="11" spans="1:12" ht="22.5" customHeight="1">
      <c r="A11" s="327"/>
      <c r="B11" s="329"/>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98"/>
  <sheetViews>
    <sheetView zoomScaleSheetLayoutView="100" workbookViewId="0">
      <pane xSplit="1" ySplit="10" topLeftCell="B11" activePane="bottomRight" state="frozen"/>
      <selection pane="topRight" activeCell="B1" sqref="B1"/>
      <selection pane="bottomLeft" activeCell="A14" sqref="A14"/>
      <selection pane="bottomRight" sqref="A1:XFD2"/>
    </sheetView>
  </sheetViews>
  <sheetFormatPr defaultColWidth="9.140625" defaultRowHeight="12.75"/>
  <cols>
    <col min="1" max="1" width="47" style="183" customWidth="1"/>
    <col min="2" max="2" width="22.85546875" style="184" customWidth="1"/>
    <col min="3" max="5" width="15.85546875" style="185" customWidth="1"/>
    <col min="6" max="6" width="2.28515625" style="186" customWidth="1"/>
    <col min="7" max="7" width="20.7109375" style="185" customWidth="1"/>
    <col min="8" max="9" width="20.7109375" style="183" customWidth="1"/>
    <col min="10" max="16384" width="9.140625" style="183"/>
  </cols>
  <sheetData>
    <row r="1" spans="1:9" ht="15.75">
      <c r="D1" s="336" t="s">
        <v>410</v>
      </c>
      <c r="E1" s="336"/>
    </row>
    <row r="2" spans="1:9" ht="41.25" customHeight="1">
      <c r="D2" s="344" t="s">
        <v>412</v>
      </c>
      <c r="E2" s="345"/>
    </row>
    <row r="3" spans="1:9" ht="42" customHeight="1">
      <c r="A3" s="337" t="s">
        <v>411</v>
      </c>
      <c r="B3" s="337"/>
      <c r="C3" s="338"/>
      <c r="D3" s="338"/>
      <c r="E3" s="338"/>
    </row>
    <row r="4" spans="1:9" ht="15.75">
      <c r="A4" s="187"/>
      <c r="C4" s="188"/>
      <c r="D4" s="189"/>
      <c r="E4" s="189"/>
    </row>
    <row r="5" spans="1:9">
      <c r="A5" s="339" t="s">
        <v>50</v>
      </c>
      <c r="B5" s="339" t="s">
        <v>51</v>
      </c>
      <c r="C5" s="341" t="s">
        <v>343</v>
      </c>
      <c r="D5" s="342"/>
      <c r="E5" s="343"/>
    </row>
    <row r="6" spans="1:9">
      <c r="A6" s="340"/>
      <c r="B6" s="340"/>
      <c r="C6" s="190" t="s">
        <v>191</v>
      </c>
      <c r="D6" s="191" t="s">
        <v>341</v>
      </c>
      <c r="E6" s="192" t="s">
        <v>342</v>
      </c>
    </row>
    <row r="7" spans="1:9">
      <c r="A7" s="193">
        <v>1</v>
      </c>
      <c r="B7" s="194">
        <v>2</v>
      </c>
      <c r="C7" s="195">
        <v>3</v>
      </c>
      <c r="D7" s="196">
        <v>4</v>
      </c>
      <c r="E7" s="197">
        <v>5</v>
      </c>
    </row>
    <row r="8" spans="1:9" s="186" customFormat="1">
      <c r="A8" s="198" t="s">
        <v>59</v>
      </c>
      <c r="B8" s="218" t="s">
        <v>22</v>
      </c>
      <c r="C8" s="219">
        <f>C10+C13+C16+C21+C25+C29+C31+C34+C38+C40</f>
        <v>271264292</v>
      </c>
      <c r="D8" s="220">
        <f>D10+D13+D16+D21+D25+D29+D31+D34+D38+D40</f>
        <v>278202036</v>
      </c>
      <c r="E8" s="221">
        <f>E10+E13+E16+E21+E25+E29+E31+E34+E38+E40</f>
        <v>293015033</v>
      </c>
      <c r="G8" s="185"/>
      <c r="H8" s="183"/>
      <c r="I8" s="183"/>
    </row>
    <row r="9" spans="1:9" s="186" customFormat="1">
      <c r="A9" s="198"/>
      <c r="B9" s="199"/>
      <c r="C9" s="200"/>
      <c r="D9" s="222"/>
      <c r="E9" s="223"/>
      <c r="G9" s="185"/>
      <c r="H9" s="183"/>
      <c r="I9" s="183"/>
    </row>
    <row r="10" spans="1:9" s="186" customFormat="1">
      <c r="A10" s="201" t="s">
        <v>18</v>
      </c>
      <c r="B10" s="202" t="s">
        <v>23</v>
      </c>
      <c r="C10" s="224">
        <f>C11</f>
        <v>202282283</v>
      </c>
      <c r="D10" s="225">
        <f t="shared" ref="D10:E10" si="0">D11</f>
        <v>208115500</v>
      </c>
      <c r="E10" s="226">
        <f t="shared" si="0"/>
        <v>220977000</v>
      </c>
      <c r="G10" s="185"/>
      <c r="H10" s="183"/>
      <c r="I10" s="183"/>
    </row>
    <row r="11" spans="1:9" s="186" customFormat="1">
      <c r="A11" s="203" t="s">
        <v>1</v>
      </c>
      <c r="B11" s="202" t="s">
        <v>25</v>
      </c>
      <c r="C11" s="224">
        <v>202282283</v>
      </c>
      <c r="D11" s="225">
        <v>208115500</v>
      </c>
      <c r="E11" s="226">
        <v>220977000</v>
      </c>
      <c r="G11" s="185"/>
      <c r="H11" s="183"/>
      <c r="I11" s="183"/>
    </row>
    <row r="12" spans="1:9" s="186" customFormat="1">
      <c r="A12" s="203"/>
      <c r="B12" s="202"/>
      <c r="C12" s="200"/>
      <c r="D12" s="222"/>
      <c r="E12" s="223"/>
      <c r="G12" s="185"/>
      <c r="H12" s="183"/>
      <c r="I12" s="183"/>
    </row>
    <row r="13" spans="1:9" s="186" customFormat="1" ht="38.25">
      <c r="A13" s="204" t="s">
        <v>9</v>
      </c>
      <c r="B13" s="202" t="s">
        <v>26</v>
      </c>
      <c r="C13" s="227">
        <f>C14</f>
        <v>27437934</v>
      </c>
      <c r="D13" s="228">
        <f>D14</f>
        <v>28784301</v>
      </c>
      <c r="E13" s="229">
        <f>E14</f>
        <v>30067248</v>
      </c>
      <c r="G13" s="185"/>
      <c r="H13" s="183"/>
      <c r="I13" s="183"/>
    </row>
    <row r="14" spans="1:9" s="186" customFormat="1" ht="29.25" customHeight="1">
      <c r="A14" s="203" t="s">
        <v>10</v>
      </c>
      <c r="B14" s="202" t="s">
        <v>27</v>
      </c>
      <c r="C14" s="230">
        <v>27437934</v>
      </c>
      <c r="D14" s="231">
        <v>28784301</v>
      </c>
      <c r="E14" s="232">
        <v>30067248</v>
      </c>
      <c r="G14" s="185"/>
      <c r="H14" s="183"/>
      <c r="I14" s="183"/>
    </row>
    <row r="15" spans="1:9" s="186" customFormat="1">
      <c r="A15" s="203"/>
      <c r="B15" s="202"/>
      <c r="C15" s="230"/>
      <c r="D15" s="222"/>
      <c r="E15" s="223"/>
      <c r="G15" s="185"/>
      <c r="H15" s="183"/>
      <c r="I15" s="183"/>
    </row>
    <row r="16" spans="1:9">
      <c r="A16" s="204" t="s">
        <v>2</v>
      </c>
      <c r="B16" s="202" t="s">
        <v>28</v>
      </c>
      <c r="C16" s="230">
        <f>C17+C18+C19</f>
        <v>15183598</v>
      </c>
      <c r="D16" s="231">
        <f>D17+D18+D19</f>
        <v>15772620</v>
      </c>
      <c r="E16" s="232">
        <f>E17+E18+E19</f>
        <v>16398792</v>
      </c>
    </row>
    <row r="17" spans="1:9" ht="25.5">
      <c r="A17" s="203" t="s">
        <v>58</v>
      </c>
      <c r="B17" s="202" t="s">
        <v>29</v>
      </c>
      <c r="C17" s="230">
        <v>12329000</v>
      </c>
      <c r="D17" s="231">
        <v>12807365</v>
      </c>
      <c r="E17" s="232">
        <v>13315817</v>
      </c>
    </row>
    <row r="18" spans="1:9">
      <c r="A18" s="203" t="s">
        <v>344</v>
      </c>
      <c r="B18" s="202" t="s">
        <v>345</v>
      </c>
      <c r="C18" s="230">
        <v>598</v>
      </c>
      <c r="D18" s="231">
        <v>520</v>
      </c>
      <c r="E18" s="232">
        <v>540</v>
      </c>
    </row>
    <row r="19" spans="1:9" ht="15" customHeight="1">
      <c r="A19" s="203" t="s">
        <v>346</v>
      </c>
      <c r="B19" s="202" t="s">
        <v>347</v>
      </c>
      <c r="C19" s="230">
        <v>2854000</v>
      </c>
      <c r="D19" s="231">
        <v>2964735</v>
      </c>
      <c r="E19" s="232">
        <v>3082435</v>
      </c>
    </row>
    <row r="20" spans="1:9">
      <c r="A20" s="203"/>
      <c r="B20" s="202"/>
      <c r="C20" s="230"/>
      <c r="D20" s="222"/>
      <c r="E20" s="223"/>
    </row>
    <row r="21" spans="1:9">
      <c r="A21" s="204" t="s">
        <v>56</v>
      </c>
      <c r="B21" s="202" t="s">
        <v>37</v>
      </c>
      <c r="C21" s="233">
        <f>SUM(C22:C23)</f>
        <v>4659077</v>
      </c>
      <c r="D21" s="234">
        <f t="shared" ref="D21:E21" si="1">SUM(D22:D23)</f>
        <v>4820115</v>
      </c>
      <c r="E21" s="235">
        <f t="shared" si="1"/>
        <v>4988093</v>
      </c>
      <c r="G21" s="214">
        <f>C21-4811000</f>
        <v>-151923</v>
      </c>
      <c r="H21" s="214">
        <f>D21-4969000</f>
        <v>-148885</v>
      </c>
      <c r="I21" s="214">
        <f>E21-5134000</f>
        <v>-145907</v>
      </c>
    </row>
    <row r="22" spans="1:9" ht="38.25">
      <c r="A22" s="203" t="s">
        <v>348</v>
      </c>
      <c r="B22" s="202" t="s">
        <v>349</v>
      </c>
      <c r="C22" s="233">
        <v>3559077</v>
      </c>
      <c r="D22" s="234">
        <f>4969000-148885-D23</f>
        <v>3684115</v>
      </c>
      <c r="E22" s="235">
        <f>5134000-E23-145907</f>
        <v>3814093</v>
      </c>
      <c r="G22" s="205"/>
    </row>
    <row r="23" spans="1:9" ht="37.5" customHeight="1">
      <c r="A23" s="203" t="s">
        <v>17</v>
      </c>
      <c r="B23" s="206" t="s">
        <v>38</v>
      </c>
      <c r="C23" s="236">
        <v>1100000</v>
      </c>
      <c r="D23" s="234">
        <v>1136000</v>
      </c>
      <c r="E23" s="235">
        <v>1174000</v>
      </c>
    </row>
    <row r="24" spans="1:9">
      <c r="A24" s="203"/>
      <c r="B24" s="202"/>
      <c r="C24" s="230"/>
      <c r="D24" s="222"/>
      <c r="E24" s="223"/>
      <c r="F24" s="207"/>
    </row>
    <row r="25" spans="1:9" ht="38.25">
      <c r="A25" s="201" t="s">
        <v>13</v>
      </c>
      <c r="B25" s="202" t="s">
        <v>39</v>
      </c>
      <c r="C25" s="233">
        <f>SUM(C26:C27)</f>
        <v>16492800</v>
      </c>
      <c r="D25" s="234">
        <f>SUM(D26:D27)</f>
        <v>16110600</v>
      </c>
      <c r="E25" s="235">
        <f>SUM(E26:E27)</f>
        <v>16110600</v>
      </c>
      <c r="F25" s="208"/>
      <c r="G25" s="205"/>
    </row>
    <row r="26" spans="1:9" ht="37.5" customHeight="1">
      <c r="A26" s="203" t="s">
        <v>60</v>
      </c>
      <c r="B26" s="202" t="s">
        <v>41</v>
      </c>
      <c r="C26" s="233">
        <f>7986800+1400000+330000+1772000</f>
        <v>11488800</v>
      </c>
      <c r="D26" s="234">
        <f>7721600+1400000+213000+1772000</f>
        <v>11106600</v>
      </c>
      <c r="E26" s="235">
        <f>7721600+1400000+213000+1772000</f>
        <v>11106600</v>
      </c>
      <c r="F26" s="208"/>
    </row>
    <row r="27" spans="1:9" s="185" customFormat="1" ht="37.5" customHeight="1">
      <c r="A27" s="209" t="s">
        <v>80</v>
      </c>
      <c r="B27" s="202" t="s">
        <v>77</v>
      </c>
      <c r="C27" s="233">
        <f>4900000+104000</f>
        <v>5004000</v>
      </c>
      <c r="D27" s="237">
        <v>5004000</v>
      </c>
      <c r="E27" s="235">
        <v>5004000</v>
      </c>
      <c r="F27" s="186"/>
    </row>
    <row r="28" spans="1:9" s="185" customFormat="1">
      <c r="A28" s="209"/>
      <c r="B28" s="202"/>
      <c r="C28" s="230"/>
      <c r="D28" s="231"/>
      <c r="E28" s="232"/>
      <c r="F28" s="186"/>
    </row>
    <row r="29" spans="1:9" s="185" customFormat="1" ht="25.5">
      <c r="A29" s="204" t="s">
        <v>19</v>
      </c>
      <c r="B29" s="202" t="s">
        <v>43</v>
      </c>
      <c r="C29" s="230">
        <v>138600</v>
      </c>
      <c r="D29" s="231">
        <v>138600</v>
      </c>
      <c r="E29" s="232">
        <v>138600</v>
      </c>
      <c r="F29" s="186"/>
    </row>
    <row r="30" spans="1:9" s="185" customFormat="1">
      <c r="A30" s="203"/>
      <c r="B30" s="202"/>
      <c r="C30" s="230"/>
      <c r="D30" s="231"/>
      <c r="E30" s="232"/>
      <c r="F30" s="186"/>
    </row>
    <row r="31" spans="1:9" s="185" customFormat="1" ht="25.5">
      <c r="A31" s="204" t="s">
        <v>141</v>
      </c>
      <c r="B31" s="202" t="s">
        <v>46</v>
      </c>
      <c r="C31" s="230">
        <f>SUM(C32:C32)</f>
        <v>100000</v>
      </c>
      <c r="D31" s="231">
        <f>SUM(D32:D32)</f>
        <v>100000</v>
      </c>
      <c r="E31" s="232">
        <f>SUM(E32:E32)</f>
        <v>100000</v>
      </c>
      <c r="F31" s="207"/>
    </row>
    <row r="32" spans="1:9" s="185" customFormat="1" ht="16.5" customHeight="1">
      <c r="A32" s="203" t="s">
        <v>67</v>
      </c>
      <c r="B32" s="202" t="s">
        <v>70</v>
      </c>
      <c r="C32" s="230">
        <v>100000</v>
      </c>
      <c r="D32" s="231">
        <v>100000</v>
      </c>
      <c r="E32" s="232">
        <v>100000</v>
      </c>
      <c r="F32" s="207"/>
    </row>
    <row r="33" spans="1:7" s="185" customFormat="1">
      <c r="A33" s="203"/>
      <c r="B33" s="202"/>
      <c r="C33" s="230"/>
      <c r="D33" s="231"/>
      <c r="E33" s="232"/>
      <c r="F33" s="186"/>
    </row>
    <row r="34" spans="1:7" s="185" customFormat="1" ht="25.5">
      <c r="A34" s="204" t="s">
        <v>20</v>
      </c>
      <c r="B34" s="202" t="s">
        <v>47</v>
      </c>
      <c r="C34" s="233">
        <f>C35+C36</f>
        <v>2199000</v>
      </c>
      <c r="D34" s="234">
        <f>D35+D36</f>
        <v>1589300</v>
      </c>
      <c r="E34" s="235">
        <f>E35+E36</f>
        <v>1463700</v>
      </c>
      <c r="F34" s="186"/>
    </row>
    <row r="35" spans="1:7" s="185" customFormat="1" ht="39.75" customHeight="1">
      <c r="A35" s="203" t="s">
        <v>339</v>
      </c>
      <c r="B35" s="202" t="s">
        <v>340</v>
      </c>
      <c r="C35" s="233">
        <v>1599000</v>
      </c>
      <c r="D35" s="234">
        <v>989300</v>
      </c>
      <c r="E35" s="235">
        <v>863700</v>
      </c>
      <c r="F35" s="186"/>
    </row>
    <row r="36" spans="1:7" s="185" customFormat="1" ht="25.5">
      <c r="A36" s="203" t="s">
        <v>79</v>
      </c>
      <c r="B36" s="202" t="s">
        <v>55</v>
      </c>
      <c r="C36" s="233">
        <v>600000</v>
      </c>
      <c r="D36" s="234">
        <v>600000</v>
      </c>
      <c r="E36" s="235">
        <v>600000</v>
      </c>
      <c r="F36" s="186"/>
    </row>
    <row r="37" spans="1:7" s="185" customFormat="1">
      <c r="A37" s="203"/>
      <c r="B37" s="202"/>
      <c r="C37" s="230"/>
      <c r="D37" s="231"/>
      <c r="E37" s="232"/>
      <c r="F37" s="186"/>
    </row>
    <row r="38" spans="1:7" s="185" customFormat="1">
      <c r="A38" s="204" t="s">
        <v>15</v>
      </c>
      <c r="B38" s="202" t="s">
        <v>350</v>
      </c>
      <c r="C38" s="230">
        <v>2771000</v>
      </c>
      <c r="D38" s="231">
        <v>2771000</v>
      </c>
      <c r="E38" s="232">
        <v>2771000</v>
      </c>
      <c r="F38" s="186"/>
    </row>
    <row r="39" spans="1:7" s="185" customFormat="1">
      <c r="A39" s="203"/>
      <c r="B39" s="202"/>
      <c r="C39" s="230"/>
      <c r="D39" s="231"/>
      <c r="E39" s="232"/>
      <c r="F39" s="186"/>
    </row>
    <row r="40" spans="1:7" s="185" customFormat="1">
      <c r="A40" s="204" t="s">
        <v>351</v>
      </c>
      <c r="B40" s="202" t="s">
        <v>352</v>
      </c>
      <c r="C40" s="230">
        <v>0</v>
      </c>
      <c r="D40" s="231">
        <v>0</v>
      </c>
      <c r="E40" s="232">
        <v>0</v>
      </c>
      <c r="F40" s="186"/>
    </row>
    <row r="41" spans="1:7" s="186" customFormat="1">
      <c r="A41" s="203"/>
      <c r="B41" s="202"/>
      <c r="C41" s="230"/>
      <c r="D41" s="231"/>
      <c r="E41" s="232"/>
      <c r="G41" s="185"/>
    </row>
    <row r="42" spans="1:7" s="186" customFormat="1">
      <c r="A42" s="198" t="s">
        <v>270</v>
      </c>
      <c r="B42" s="239" t="s">
        <v>271</v>
      </c>
      <c r="C42" s="250">
        <f>C44+C89</f>
        <v>1452902594.8100002</v>
      </c>
      <c r="D42" s="251">
        <f>D44+D89</f>
        <v>1502765164.0599999</v>
      </c>
      <c r="E42" s="252">
        <f>E44+E89</f>
        <v>1603027384.4900002</v>
      </c>
      <c r="G42" s="238">
        <f>1452902594.81-C46-C63</f>
        <v>1121941135.1099999</v>
      </c>
    </row>
    <row r="43" spans="1:7" s="186" customFormat="1">
      <c r="A43" s="203"/>
      <c r="B43" s="240"/>
      <c r="C43" s="253"/>
      <c r="D43" s="254"/>
      <c r="E43" s="255"/>
      <c r="G43" s="185"/>
    </row>
    <row r="44" spans="1:7" s="186" customFormat="1" ht="38.25">
      <c r="A44" s="201" t="s">
        <v>65</v>
      </c>
      <c r="B44" s="241" t="s">
        <v>57</v>
      </c>
      <c r="C44" s="256">
        <f>C45+C48+C68+C85</f>
        <v>1449672523.0800002</v>
      </c>
      <c r="D44" s="257">
        <f>D45+D48+D68+D85</f>
        <v>1502765164.0599999</v>
      </c>
      <c r="E44" s="258">
        <f>E45+E48+E68+E85</f>
        <v>1603027384.4900002</v>
      </c>
      <c r="G44" s="185"/>
    </row>
    <row r="45" spans="1:7" s="186" customFormat="1" ht="25.5">
      <c r="A45" s="203" t="s">
        <v>75</v>
      </c>
      <c r="B45" s="242" t="s">
        <v>134</v>
      </c>
      <c r="C45" s="227">
        <f>C46</f>
        <v>39711547.200000003</v>
      </c>
      <c r="D45" s="228">
        <f t="shared" ref="D45:E45" si="2">D46</f>
        <v>41122395.399999999</v>
      </c>
      <c r="E45" s="229">
        <f t="shared" si="2"/>
        <v>18316568.02</v>
      </c>
      <c r="G45" s="185"/>
    </row>
    <row r="46" spans="1:7" s="186" customFormat="1" ht="24.75" customHeight="1">
      <c r="A46" s="215" t="s">
        <v>353</v>
      </c>
      <c r="B46" s="241" t="s">
        <v>354</v>
      </c>
      <c r="C46" s="227">
        <v>39711547.200000003</v>
      </c>
      <c r="D46" s="228">
        <v>41122395.399999999</v>
      </c>
      <c r="E46" s="229">
        <v>18316568.02</v>
      </c>
      <c r="G46" s="185"/>
    </row>
    <row r="47" spans="1:7" s="186" customFormat="1">
      <c r="A47" s="210"/>
      <c r="B47" s="243"/>
      <c r="C47" s="227"/>
      <c r="D47" s="228"/>
      <c r="E47" s="229"/>
      <c r="G47" s="185"/>
    </row>
    <row r="48" spans="1:7" s="186" customFormat="1" ht="28.5" customHeight="1">
      <c r="A48" s="203" t="s">
        <v>71</v>
      </c>
      <c r="B48" s="241" t="s">
        <v>135</v>
      </c>
      <c r="C48" s="227">
        <f>SUM(C49:C67)</f>
        <v>654762523.96000004</v>
      </c>
      <c r="D48" s="228">
        <f>SUM(D49:D67)</f>
        <v>694794710.24000001</v>
      </c>
      <c r="E48" s="229">
        <f>SUM(E49:E67)</f>
        <v>776649200.25</v>
      </c>
      <c r="G48" s="185"/>
    </row>
    <row r="49" spans="1:7" s="186" customFormat="1" ht="28.5" customHeight="1">
      <c r="A49" s="215" t="s">
        <v>373</v>
      </c>
      <c r="B49" s="241" t="s">
        <v>355</v>
      </c>
      <c r="C49" s="227">
        <v>91066892</v>
      </c>
      <c r="D49" s="228">
        <v>364267568</v>
      </c>
      <c r="E49" s="229">
        <v>440229250.87</v>
      </c>
      <c r="G49" s="185"/>
    </row>
    <row r="50" spans="1:7" s="186" customFormat="1" ht="40.5" customHeight="1">
      <c r="A50" s="215" t="s">
        <v>374</v>
      </c>
      <c r="B50" s="241" t="s">
        <v>355</v>
      </c>
      <c r="C50" s="227">
        <v>1858508</v>
      </c>
      <c r="D50" s="228">
        <v>7434032</v>
      </c>
      <c r="E50" s="229">
        <v>8984270.4299999997</v>
      </c>
      <c r="G50" s="185"/>
    </row>
    <row r="51" spans="1:7" s="186" customFormat="1" ht="39.75" customHeight="1">
      <c r="A51" s="215" t="s">
        <v>375</v>
      </c>
      <c r="B51" s="244" t="s">
        <v>355</v>
      </c>
      <c r="C51" s="227">
        <v>222222222</v>
      </c>
      <c r="D51" s="228">
        <v>0</v>
      </c>
      <c r="E51" s="229">
        <v>0</v>
      </c>
      <c r="G51" s="185"/>
    </row>
    <row r="52" spans="1:7" s="186" customFormat="1" ht="54" customHeight="1">
      <c r="A52" s="215" t="s">
        <v>378</v>
      </c>
      <c r="B52" s="241" t="s">
        <v>355</v>
      </c>
      <c r="C52" s="227">
        <v>146512</v>
      </c>
      <c r="D52" s="228">
        <v>0</v>
      </c>
      <c r="E52" s="229">
        <v>0</v>
      </c>
      <c r="G52" s="185"/>
    </row>
    <row r="53" spans="1:7" s="186" customFormat="1" ht="51" customHeight="1">
      <c r="A53" s="215" t="s">
        <v>377</v>
      </c>
      <c r="B53" s="244" t="s">
        <v>369</v>
      </c>
      <c r="C53" s="227">
        <v>7179088</v>
      </c>
      <c r="D53" s="228">
        <v>0</v>
      </c>
      <c r="E53" s="229">
        <v>0</v>
      </c>
      <c r="G53" s="185"/>
    </row>
    <row r="54" spans="1:7" s="186" customFormat="1" ht="54" customHeight="1">
      <c r="A54" s="215" t="s">
        <v>376</v>
      </c>
      <c r="B54" s="245" t="s">
        <v>356</v>
      </c>
      <c r="C54" s="227">
        <v>5870000</v>
      </c>
      <c r="D54" s="228">
        <v>6002250</v>
      </c>
      <c r="E54" s="229">
        <v>6136750</v>
      </c>
      <c r="G54" s="185"/>
    </row>
    <row r="55" spans="1:7" s="186" customFormat="1" ht="38.25">
      <c r="A55" s="215" t="s">
        <v>379</v>
      </c>
      <c r="B55" s="241" t="s">
        <v>357</v>
      </c>
      <c r="C55" s="227">
        <v>17643155.100000001</v>
      </c>
      <c r="D55" s="228">
        <v>17519788.27</v>
      </c>
      <c r="E55" s="229">
        <v>17917858.57</v>
      </c>
      <c r="G55" s="238">
        <f>C55-222222222-91066892</f>
        <v>-295645958.89999998</v>
      </c>
    </row>
    <row r="56" spans="1:7" s="186" customFormat="1" ht="51">
      <c r="A56" s="215" t="s">
        <v>380</v>
      </c>
      <c r="B56" s="241" t="s">
        <v>381</v>
      </c>
      <c r="C56" s="227">
        <v>0</v>
      </c>
      <c r="D56" s="228">
        <v>1250000</v>
      </c>
      <c r="E56" s="229">
        <v>0</v>
      </c>
      <c r="G56" s="238"/>
    </row>
    <row r="57" spans="1:7" s="186" customFormat="1" ht="38.25">
      <c r="A57" s="215" t="s">
        <v>382</v>
      </c>
      <c r="B57" s="241" t="s">
        <v>383</v>
      </c>
      <c r="C57" s="227">
        <v>0</v>
      </c>
      <c r="D57" s="228">
        <v>4472402.3899999997</v>
      </c>
      <c r="E57" s="229">
        <v>0</v>
      </c>
      <c r="G57" s="238"/>
    </row>
    <row r="58" spans="1:7" s="186" customFormat="1" ht="25.5">
      <c r="A58" s="215" t="s">
        <v>384</v>
      </c>
      <c r="B58" s="244" t="s">
        <v>383</v>
      </c>
      <c r="C58" s="227">
        <v>10807941.98</v>
      </c>
      <c r="D58" s="228">
        <v>0</v>
      </c>
      <c r="E58" s="229">
        <v>0</v>
      </c>
      <c r="G58" s="238"/>
    </row>
    <row r="59" spans="1:7" s="186" customFormat="1" ht="25.5">
      <c r="A59" s="215" t="s">
        <v>385</v>
      </c>
      <c r="B59" s="244" t="s">
        <v>383</v>
      </c>
      <c r="C59" s="227">
        <v>3980174.3</v>
      </c>
      <c r="D59" s="228">
        <v>0</v>
      </c>
      <c r="E59" s="229">
        <v>0</v>
      </c>
      <c r="G59" s="238"/>
    </row>
    <row r="60" spans="1:7" s="186" customFormat="1" ht="38.25">
      <c r="A60" s="215" t="s">
        <v>386</v>
      </c>
      <c r="B60" s="244" t="s">
        <v>358</v>
      </c>
      <c r="C60" s="227">
        <v>414715</v>
      </c>
      <c r="D60" s="228">
        <v>234922</v>
      </c>
      <c r="E60" s="229">
        <v>232368</v>
      </c>
      <c r="G60" s="185"/>
    </row>
    <row r="61" spans="1:7" s="186" customFormat="1" ht="51">
      <c r="A61" s="215" t="s">
        <v>387</v>
      </c>
      <c r="B61" s="244" t="s">
        <v>358</v>
      </c>
      <c r="C61" s="227">
        <v>441398.08</v>
      </c>
      <c r="D61" s="228">
        <v>441398.08</v>
      </c>
      <c r="E61" s="229">
        <v>441398.08</v>
      </c>
      <c r="G61" s="185"/>
    </row>
    <row r="62" spans="1:7" s="186" customFormat="1" ht="78" customHeight="1">
      <c r="A62" s="215" t="s">
        <v>388</v>
      </c>
      <c r="B62" s="244" t="s">
        <v>358</v>
      </c>
      <c r="C62" s="227">
        <v>257020</v>
      </c>
      <c r="D62" s="228">
        <v>267250</v>
      </c>
      <c r="E62" s="229">
        <v>277950</v>
      </c>
      <c r="G62" s="185"/>
    </row>
    <row r="63" spans="1:7" s="186" customFormat="1" ht="25.5" customHeight="1">
      <c r="A63" s="215" t="s">
        <v>389</v>
      </c>
      <c r="B63" s="244" t="s">
        <v>358</v>
      </c>
      <c r="C63" s="227">
        <v>291249912.5</v>
      </c>
      <c r="D63" s="228">
        <f>291249912.5+446276-346276</f>
        <v>291349912.5</v>
      </c>
      <c r="E63" s="229">
        <f>291249912.5+9970530.8-346276</f>
        <v>300874167.30000001</v>
      </c>
      <c r="G63" s="185"/>
    </row>
    <row r="64" spans="1:7" s="186" customFormat="1" ht="76.5">
      <c r="A64" s="215" t="s">
        <v>390</v>
      </c>
      <c r="B64" s="244" t="s">
        <v>358</v>
      </c>
      <c r="C64" s="227">
        <v>901734</v>
      </c>
      <c r="D64" s="228">
        <v>901734</v>
      </c>
      <c r="E64" s="229">
        <v>901734</v>
      </c>
      <c r="G64" s="185"/>
    </row>
    <row r="65" spans="1:7" s="186" customFormat="1" ht="38.25">
      <c r="A65" s="215" t="s">
        <v>391</v>
      </c>
      <c r="B65" s="244" t="s">
        <v>358</v>
      </c>
      <c r="C65" s="227">
        <v>123200</v>
      </c>
      <c r="D65" s="228">
        <v>53402</v>
      </c>
      <c r="E65" s="229">
        <v>53402</v>
      </c>
      <c r="G65" s="185"/>
    </row>
    <row r="66" spans="1:7" s="186" customFormat="1" ht="38.25">
      <c r="A66" s="215" t="s">
        <v>392</v>
      </c>
      <c r="B66" s="244" t="s">
        <v>358</v>
      </c>
      <c r="C66" s="227">
        <v>600051</v>
      </c>
      <c r="D66" s="228">
        <v>600051</v>
      </c>
      <c r="E66" s="229">
        <v>600051</v>
      </c>
      <c r="G66" s="185"/>
    </row>
    <row r="67" spans="1:7" s="186" customFormat="1">
      <c r="A67" s="210"/>
      <c r="B67" s="243"/>
      <c r="C67" s="259"/>
      <c r="D67" s="228"/>
      <c r="E67" s="229"/>
      <c r="G67" s="185"/>
    </row>
    <row r="68" spans="1:7" s="186" customFormat="1" ht="25.5">
      <c r="A68" s="203" t="s">
        <v>76</v>
      </c>
      <c r="B68" s="241" t="s">
        <v>112</v>
      </c>
      <c r="C68" s="227">
        <f>SUM(C69:C84)</f>
        <v>753690739.33000004</v>
      </c>
      <c r="D68" s="228">
        <f>SUM(D69:D84)</f>
        <v>766840559.92999995</v>
      </c>
      <c r="E68" s="229">
        <f>SUM(E69:E84)</f>
        <v>807093735.59000003</v>
      </c>
      <c r="G68" s="185"/>
    </row>
    <row r="69" spans="1:7" s="186" customFormat="1" ht="63.75">
      <c r="A69" s="215" t="s">
        <v>393</v>
      </c>
      <c r="B69" s="244" t="s">
        <v>359</v>
      </c>
      <c r="C69" s="227">
        <v>6314750.5</v>
      </c>
      <c r="D69" s="228">
        <v>5061414</v>
      </c>
      <c r="E69" s="229">
        <v>5051800.4000000004</v>
      </c>
      <c r="G69" s="185"/>
    </row>
    <row r="70" spans="1:7" s="186" customFormat="1" ht="38.25">
      <c r="A70" s="215" t="s">
        <v>394</v>
      </c>
      <c r="B70" s="241" t="s">
        <v>359</v>
      </c>
      <c r="C70" s="227">
        <v>369351.5</v>
      </c>
      <c r="D70" s="228">
        <v>382325.56</v>
      </c>
      <c r="E70" s="229">
        <v>395818.58</v>
      </c>
      <c r="G70" s="185"/>
    </row>
    <row r="71" spans="1:7" s="186" customFormat="1" ht="76.5">
      <c r="A71" s="215" t="s">
        <v>395</v>
      </c>
      <c r="B71" s="241" t="s">
        <v>359</v>
      </c>
      <c r="C71" s="227">
        <v>14000</v>
      </c>
      <c r="D71" s="228">
        <v>14000</v>
      </c>
      <c r="E71" s="229">
        <v>14000</v>
      </c>
      <c r="G71" s="185"/>
    </row>
    <row r="72" spans="1:7" s="186" customFormat="1" ht="38.25">
      <c r="A72" s="215" t="s">
        <v>396</v>
      </c>
      <c r="B72" s="241" t="s">
        <v>359</v>
      </c>
      <c r="C72" s="227">
        <v>35000</v>
      </c>
      <c r="D72" s="228">
        <v>35000</v>
      </c>
      <c r="E72" s="229">
        <v>35000</v>
      </c>
      <c r="G72" s="185"/>
    </row>
    <row r="73" spans="1:7" s="186" customFormat="1" ht="63.75">
      <c r="A73" s="215" t="s">
        <v>397</v>
      </c>
      <c r="B73" s="241" t="s">
        <v>359</v>
      </c>
      <c r="C73" s="227">
        <v>4369412.5599999996</v>
      </c>
      <c r="D73" s="228">
        <v>4369412.54</v>
      </c>
      <c r="E73" s="229">
        <v>4369412.5599999996</v>
      </c>
      <c r="G73" s="185"/>
    </row>
    <row r="74" spans="1:7" s="186" customFormat="1" ht="63.75">
      <c r="A74" s="215" t="s">
        <v>398</v>
      </c>
      <c r="B74" s="241" t="s">
        <v>359</v>
      </c>
      <c r="C74" s="227">
        <v>46932987</v>
      </c>
      <c r="D74" s="228">
        <v>60167990</v>
      </c>
      <c r="E74" s="229">
        <v>52546673</v>
      </c>
      <c r="G74" s="185"/>
    </row>
    <row r="75" spans="1:7" s="186" customFormat="1" ht="49.5" customHeight="1">
      <c r="A75" s="215" t="s">
        <v>399</v>
      </c>
      <c r="B75" s="241" t="s">
        <v>360</v>
      </c>
      <c r="C75" s="227">
        <v>7326409.3799999999</v>
      </c>
      <c r="D75" s="228">
        <v>8040737.3899999997</v>
      </c>
      <c r="E75" s="229">
        <v>8417019.6300000008</v>
      </c>
      <c r="G75" s="185"/>
    </row>
    <row r="76" spans="1:7" s="186" customFormat="1" ht="90" customHeight="1">
      <c r="A76" s="215" t="s">
        <v>400</v>
      </c>
      <c r="B76" s="241" t="s">
        <v>361</v>
      </c>
      <c r="C76" s="227">
        <v>5925317.3300000001</v>
      </c>
      <c r="D76" s="228">
        <v>6237176.1399999997</v>
      </c>
      <c r="E76" s="229">
        <v>6237176.1399999997</v>
      </c>
      <c r="G76" s="185"/>
    </row>
    <row r="77" spans="1:7" s="186" customFormat="1" ht="51">
      <c r="A77" s="215" t="s">
        <v>401</v>
      </c>
      <c r="B77" s="241" t="s">
        <v>362</v>
      </c>
      <c r="C77" s="227">
        <v>3543964.0500000007</v>
      </c>
      <c r="D77" s="228">
        <v>3663447.8400000003</v>
      </c>
      <c r="E77" s="229">
        <v>3793072.2099999981</v>
      </c>
      <c r="G77" s="185"/>
    </row>
    <row r="78" spans="1:7" s="186" customFormat="1" ht="51">
      <c r="A78" s="215" t="s">
        <v>402</v>
      </c>
      <c r="B78" s="241" t="s">
        <v>363</v>
      </c>
      <c r="C78" s="227">
        <v>132378.4</v>
      </c>
      <c r="D78" s="228">
        <v>4171.8599999999997</v>
      </c>
      <c r="E78" s="229">
        <v>3719.99</v>
      </c>
      <c r="G78" s="185"/>
    </row>
    <row r="79" spans="1:7" s="186" customFormat="1" ht="15" customHeight="1">
      <c r="A79" s="215" t="s">
        <v>403</v>
      </c>
      <c r="B79" s="241" t="s">
        <v>368</v>
      </c>
      <c r="C79" s="227">
        <v>30279350</v>
      </c>
      <c r="D79" s="228">
        <v>30279350</v>
      </c>
      <c r="E79" s="229">
        <v>31162470</v>
      </c>
      <c r="G79" s="185"/>
    </row>
    <row r="80" spans="1:7" ht="21.75" customHeight="1">
      <c r="A80" s="215" t="s">
        <v>404</v>
      </c>
      <c r="B80" s="241" t="s">
        <v>405</v>
      </c>
      <c r="C80" s="227"/>
      <c r="D80" s="228"/>
      <c r="E80" s="229"/>
    </row>
    <row r="81" spans="1:7" ht="51">
      <c r="A81" s="215" t="s">
        <v>406</v>
      </c>
      <c r="B81" s="241" t="s">
        <v>364</v>
      </c>
      <c r="C81" s="227">
        <v>7608975.5700000003</v>
      </c>
      <c r="D81" s="228">
        <v>7829534.5999999996</v>
      </c>
      <c r="E81" s="229">
        <v>8058915.9800000004</v>
      </c>
    </row>
    <row r="82" spans="1:7" ht="89.25">
      <c r="A82" s="215" t="s">
        <v>407</v>
      </c>
      <c r="B82" s="241" t="s">
        <v>367</v>
      </c>
      <c r="C82" s="227">
        <v>24177843.039999999</v>
      </c>
      <c r="D82" s="228">
        <v>0</v>
      </c>
      <c r="E82" s="229">
        <v>25971157.100000001</v>
      </c>
    </row>
    <row r="83" spans="1:7" ht="25.5">
      <c r="A83" s="215" t="s">
        <v>408</v>
      </c>
      <c r="B83" s="241" t="s">
        <v>409</v>
      </c>
      <c r="C83" s="227">
        <v>616661000</v>
      </c>
      <c r="D83" s="228">
        <v>640756000</v>
      </c>
      <c r="E83" s="229">
        <v>661037500</v>
      </c>
    </row>
    <row r="84" spans="1:7">
      <c r="A84" s="215"/>
      <c r="B84" s="243"/>
      <c r="C84" s="227"/>
      <c r="D84" s="228"/>
      <c r="E84" s="229"/>
    </row>
    <row r="85" spans="1:7">
      <c r="A85" s="203" t="s">
        <v>54</v>
      </c>
      <c r="B85" s="241" t="s">
        <v>130</v>
      </c>
      <c r="C85" s="227">
        <f>SUM(C86:C87)</f>
        <v>1507712.59</v>
      </c>
      <c r="D85" s="228">
        <f>SUM(D86:D87)</f>
        <v>7498.49</v>
      </c>
      <c r="E85" s="229">
        <f>SUM(E86:E87)</f>
        <v>967880.63</v>
      </c>
    </row>
    <row r="86" spans="1:7" ht="38.25">
      <c r="A86" s="215" t="s">
        <v>371</v>
      </c>
      <c r="B86" s="241" t="s">
        <v>365</v>
      </c>
      <c r="C86" s="227">
        <v>1482009.99</v>
      </c>
      <c r="D86" s="228">
        <v>7498.49</v>
      </c>
      <c r="E86" s="229">
        <v>967880.63</v>
      </c>
      <c r="F86" s="211"/>
      <c r="G86" s="183"/>
    </row>
    <row r="87" spans="1:7" ht="114.75">
      <c r="A87" s="215" t="s">
        <v>372</v>
      </c>
      <c r="B87" s="241" t="s">
        <v>370</v>
      </c>
      <c r="C87" s="227">
        <v>25702.6</v>
      </c>
      <c r="D87" s="228">
        <v>0</v>
      </c>
      <c r="E87" s="229">
        <v>0</v>
      </c>
      <c r="F87" s="211"/>
      <c r="G87" s="183"/>
    </row>
    <row r="88" spans="1:7">
      <c r="A88" s="210"/>
      <c r="B88" s="246"/>
      <c r="C88" s="259"/>
      <c r="D88" s="260"/>
      <c r="E88" s="261"/>
      <c r="F88" s="211"/>
      <c r="G88" s="183"/>
    </row>
    <row r="89" spans="1:7">
      <c r="A89" s="204" t="s">
        <v>256</v>
      </c>
      <c r="B89" s="242" t="s">
        <v>257</v>
      </c>
      <c r="C89" s="227">
        <f>C90</f>
        <v>3230071.73</v>
      </c>
      <c r="D89" s="228">
        <f>D90</f>
        <v>0</v>
      </c>
      <c r="E89" s="229">
        <f>E90</f>
        <v>0</v>
      </c>
      <c r="F89" s="211"/>
      <c r="G89" s="183"/>
    </row>
    <row r="90" spans="1:7" ht="25.5">
      <c r="A90" s="203" t="s">
        <v>258</v>
      </c>
      <c r="B90" s="247" t="s">
        <v>366</v>
      </c>
      <c r="C90" s="227">
        <v>3230071.73</v>
      </c>
      <c r="D90" s="228"/>
      <c r="E90" s="229"/>
      <c r="F90" s="211"/>
      <c r="G90" s="183"/>
    </row>
    <row r="91" spans="1:7">
      <c r="A91" s="216"/>
      <c r="B91" s="248"/>
      <c r="C91" s="262"/>
      <c r="D91" s="263"/>
      <c r="E91" s="264"/>
    </row>
    <row r="92" spans="1:7">
      <c r="A92" s="217" t="s">
        <v>66</v>
      </c>
      <c r="B92" s="249"/>
      <c r="C92" s="265">
        <f>C8+C42</f>
        <v>1724166886.8100002</v>
      </c>
      <c r="D92" s="265">
        <f t="shared" ref="D92:E92" si="3">D8+D42</f>
        <v>1780967200.0599999</v>
      </c>
      <c r="E92" s="266">
        <f t="shared" si="3"/>
        <v>1896042417.4900002</v>
      </c>
    </row>
    <row r="93" spans="1:7" s="186" customFormat="1">
      <c r="A93" s="183"/>
      <c r="B93" s="184"/>
      <c r="C93" s="212"/>
      <c r="D93" s="212"/>
      <c r="E93" s="212"/>
      <c r="G93" s="185"/>
    </row>
    <row r="95" spans="1:7" s="186" customFormat="1">
      <c r="A95" s="183"/>
      <c r="B95" s="184"/>
      <c r="C95" s="212"/>
      <c r="D95" s="212"/>
      <c r="E95" s="212"/>
      <c r="G95" s="185"/>
    </row>
    <row r="96" spans="1:7" s="186" customFormat="1">
      <c r="A96" s="213"/>
      <c r="B96" s="184"/>
      <c r="C96" s="185"/>
      <c r="D96" s="185"/>
      <c r="E96" s="185"/>
      <c r="G96" s="185"/>
    </row>
    <row r="98" spans="1:7" s="186" customFormat="1">
      <c r="A98" s="183"/>
      <c r="B98" s="184"/>
      <c r="C98" s="212"/>
      <c r="D98" s="212"/>
      <c r="E98" s="212"/>
      <c r="G98" s="185"/>
    </row>
  </sheetData>
  <mergeCells count="6">
    <mergeCell ref="D1:E1"/>
    <mergeCell ref="A3:E3"/>
    <mergeCell ref="A5:A6"/>
    <mergeCell ref="B5:B6"/>
    <mergeCell ref="C5:E5"/>
    <mergeCell ref="D2:E2"/>
  </mergeCells>
  <pageMargins left="0.54" right="0.28000000000000003" top="0.21" bottom="0.35" header="0.15748031496062992" footer="0.17"/>
  <pageSetup paperSize="9" scale="82" firstPageNumber="44" fitToHeight="5"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T117"/>
  <sheetViews>
    <sheetView zoomScaleSheetLayoutView="100" workbookViewId="0">
      <selection activeCell="G13" sqref="G13"/>
    </sheetView>
  </sheetViews>
  <sheetFormatPr defaultColWidth="9.140625" defaultRowHeight="12.75" outlineLevelCol="1"/>
  <cols>
    <col min="1" max="1" width="47" style="183" customWidth="1"/>
    <col min="2" max="2" width="21.5703125" style="184" customWidth="1"/>
    <col min="3" max="3" width="15.42578125" style="185" hidden="1" customWidth="1"/>
    <col min="4" max="4" width="14.85546875" style="308" hidden="1" customWidth="1"/>
    <col min="5" max="5" width="15.42578125" style="185" hidden="1" customWidth="1"/>
    <col min="6" max="6" width="14.85546875" style="308" hidden="1" customWidth="1"/>
    <col min="7" max="7" width="15.42578125" style="308" customWidth="1"/>
    <col min="8" max="8" width="14" style="185" hidden="1" customWidth="1" outlineLevel="1"/>
    <col min="9" max="9" width="15.140625" style="308" hidden="1" customWidth="1" outlineLevel="1"/>
    <col min="10" max="10" width="16.28515625" style="185" hidden="1" customWidth="1"/>
    <col min="11" max="11" width="15.140625" style="308" hidden="1" customWidth="1" outlineLevel="1"/>
    <col min="12" max="12" width="16.28515625" style="308" customWidth="1" collapsed="1"/>
    <col min="13" max="13" width="14" style="185" hidden="1" customWidth="1" outlineLevel="1"/>
    <col min="14" max="14" width="14" style="308" hidden="1" customWidth="1" outlineLevel="1"/>
    <col min="15" max="15" width="15.5703125" style="185" hidden="1" customWidth="1"/>
    <col min="16" max="16" width="14" style="308" hidden="1" customWidth="1" outlineLevel="1"/>
    <col min="17" max="17" width="15.5703125" style="308" customWidth="1" collapsed="1"/>
    <col min="18" max="18" width="20.7109375" style="185" customWidth="1"/>
    <col min="19" max="20" width="20.7109375" style="183" customWidth="1"/>
    <col min="21" max="16384" width="9.140625" style="183"/>
  </cols>
  <sheetData>
    <row r="1" spans="1:20" ht="15.75">
      <c r="E1" s="336" t="s">
        <v>410</v>
      </c>
      <c r="F1" s="336"/>
      <c r="G1" s="336"/>
      <c r="H1" s="336"/>
      <c r="I1" s="336"/>
      <c r="J1" s="336"/>
      <c r="K1" s="336"/>
      <c r="L1" s="336"/>
      <c r="M1" s="336"/>
      <c r="N1" s="336"/>
      <c r="O1" s="336"/>
      <c r="P1" s="320"/>
      <c r="Q1" s="320"/>
    </row>
    <row r="2" spans="1:20" ht="27" customHeight="1">
      <c r="A2" s="314"/>
      <c r="E2" s="346" t="s">
        <v>417</v>
      </c>
      <c r="F2" s="346"/>
      <c r="G2" s="346"/>
      <c r="H2" s="346"/>
      <c r="I2" s="346"/>
      <c r="J2" s="346"/>
      <c r="K2" s="346"/>
      <c r="L2" s="346"/>
      <c r="M2" s="346"/>
      <c r="N2" s="346"/>
      <c r="O2" s="346"/>
      <c r="P2" s="321"/>
      <c r="Q2" s="321"/>
    </row>
    <row r="3" spans="1:20" ht="30" customHeight="1">
      <c r="A3" s="337" t="s">
        <v>411</v>
      </c>
      <c r="B3" s="337"/>
      <c r="C3" s="337"/>
      <c r="D3" s="337"/>
      <c r="E3" s="337"/>
      <c r="F3" s="337"/>
      <c r="G3" s="337"/>
      <c r="H3" s="337"/>
      <c r="I3" s="337"/>
      <c r="J3" s="337"/>
      <c r="K3" s="337"/>
      <c r="L3" s="337"/>
      <c r="M3" s="337"/>
      <c r="N3" s="337"/>
      <c r="O3" s="337"/>
      <c r="P3" s="319"/>
      <c r="Q3" s="319"/>
    </row>
    <row r="4" spans="1:20" ht="13.5" customHeight="1">
      <c r="A4" s="187"/>
      <c r="C4" s="188"/>
      <c r="D4" s="309"/>
      <c r="E4" s="188">
        <f>SUM(C8:D8)-E8</f>
        <v>0</v>
      </c>
      <c r="F4" s="309"/>
      <c r="G4" s="309">
        <f>SUM(E8:F8)-G8</f>
        <v>0</v>
      </c>
      <c r="H4" s="189"/>
      <c r="I4" s="312"/>
      <c r="J4" s="188">
        <f>SUM(H8:I8)-J8</f>
        <v>0</v>
      </c>
      <c r="K4" s="312"/>
      <c r="L4" s="309">
        <f>SUM(J8:K8)-L8</f>
        <v>0</v>
      </c>
      <c r="M4" s="189"/>
      <c r="N4" s="312"/>
      <c r="O4" s="188">
        <f>SUM(M8:N8)-O8</f>
        <v>0</v>
      </c>
      <c r="P4" s="312"/>
      <c r="Q4" s="309">
        <f>SUM(O8:P8)-Q8</f>
        <v>0</v>
      </c>
    </row>
    <row r="5" spans="1:20">
      <c r="A5" s="347" t="s">
        <v>50</v>
      </c>
      <c r="B5" s="347" t="s">
        <v>51</v>
      </c>
      <c r="C5" s="348" t="s">
        <v>343</v>
      </c>
      <c r="D5" s="348"/>
      <c r="E5" s="348"/>
      <c r="F5" s="348"/>
      <c r="G5" s="348"/>
      <c r="H5" s="348"/>
      <c r="I5" s="348"/>
      <c r="J5" s="348"/>
      <c r="K5" s="348"/>
      <c r="L5" s="348"/>
      <c r="M5" s="348"/>
      <c r="N5" s="348"/>
      <c r="O5" s="348"/>
      <c r="P5" s="349"/>
      <c r="Q5" s="349"/>
    </row>
    <row r="6" spans="1:20">
      <c r="A6" s="347"/>
      <c r="B6" s="347"/>
      <c r="C6" s="350" t="s">
        <v>191</v>
      </c>
      <c r="D6" s="351"/>
      <c r="E6" s="351"/>
      <c r="F6" s="352"/>
      <c r="G6" s="353"/>
      <c r="H6" s="341" t="s">
        <v>341</v>
      </c>
      <c r="I6" s="342"/>
      <c r="J6" s="342"/>
      <c r="K6" s="354"/>
      <c r="L6" s="355"/>
      <c r="M6" s="348" t="s">
        <v>342</v>
      </c>
      <c r="N6" s="348"/>
      <c r="O6" s="348"/>
      <c r="P6" s="349"/>
      <c r="Q6" s="349"/>
    </row>
    <row r="7" spans="1:20">
      <c r="A7" s="267">
        <v>1</v>
      </c>
      <c r="B7" s="268">
        <v>2</v>
      </c>
      <c r="C7" s="269">
        <v>3</v>
      </c>
      <c r="D7" s="310"/>
      <c r="E7" s="269"/>
      <c r="F7" s="310"/>
      <c r="G7" s="310"/>
      <c r="H7" s="269">
        <v>4</v>
      </c>
      <c r="I7" s="310"/>
      <c r="J7" s="269"/>
      <c r="K7" s="310"/>
      <c r="L7" s="310"/>
      <c r="M7" s="269">
        <v>5</v>
      </c>
      <c r="N7" s="310"/>
      <c r="O7" s="269"/>
      <c r="P7" s="310"/>
      <c r="Q7" s="310"/>
    </row>
    <row r="8" spans="1:20" s="186" customFormat="1">
      <c r="A8" s="270" t="s">
        <v>59</v>
      </c>
      <c r="B8" s="298" t="s">
        <v>22</v>
      </c>
      <c r="C8" s="271">
        <f t="shared" ref="C8:O8" si="0">C10+C13+C16+C21+C25+C29+C31+C34+C38+C40</f>
        <v>271264292</v>
      </c>
      <c r="D8" s="271">
        <f t="shared" si="0"/>
        <v>0</v>
      </c>
      <c r="E8" s="271">
        <f t="shared" si="0"/>
        <v>271264292</v>
      </c>
      <c r="F8" s="271">
        <f t="shared" ref="F8:G8" si="1">F10+F13+F16+F21+F25+F29+F31+F34+F38+F40</f>
        <v>0</v>
      </c>
      <c r="G8" s="271">
        <f t="shared" si="1"/>
        <v>271264292</v>
      </c>
      <c r="H8" s="271">
        <f t="shared" si="0"/>
        <v>278202036</v>
      </c>
      <c r="I8" s="271">
        <f t="shared" si="0"/>
        <v>0</v>
      </c>
      <c r="J8" s="271">
        <f t="shared" si="0"/>
        <v>278202036</v>
      </c>
      <c r="K8" s="271">
        <f t="shared" ref="K8:L8" si="2">K10+K13+K16+K21+K25+K29+K31+K34+K38+K40</f>
        <v>0</v>
      </c>
      <c r="L8" s="271">
        <f t="shared" si="2"/>
        <v>278202036</v>
      </c>
      <c r="M8" s="271">
        <f t="shared" si="0"/>
        <v>293015033</v>
      </c>
      <c r="N8" s="271">
        <f t="shared" si="0"/>
        <v>0</v>
      </c>
      <c r="O8" s="271">
        <f t="shared" si="0"/>
        <v>293015033</v>
      </c>
      <c r="P8" s="271">
        <f t="shared" ref="P8:Q8" si="3">P10+P13+P16+P21+P25+P29+P31+P34+P38+P40</f>
        <v>0</v>
      </c>
      <c r="Q8" s="271">
        <f t="shared" si="3"/>
        <v>293015033</v>
      </c>
      <c r="R8" s="185"/>
      <c r="S8" s="183"/>
      <c r="T8" s="183"/>
    </row>
    <row r="9" spans="1:20" s="186" customFormat="1">
      <c r="A9" s="270"/>
      <c r="B9" s="272"/>
      <c r="C9" s="273"/>
      <c r="D9" s="273"/>
      <c r="E9" s="273"/>
      <c r="F9" s="273"/>
      <c r="G9" s="273"/>
      <c r="H9" s="274"/>
      <c r="I9" s="273"/>
      <c r="J9" s="273"/>
      <c r="K9" s="273"/>
      <c r="L9" s="273"/>
      <c r="M9" s="274"/>
      <c r="N9" s="273"/>
      <c r="O9" s="273"/>
      <c r="P9" s="273"/>
      <c r="Q9" s="273"/>
      <c r="R9" s="185"/>
      <c r="S9" s="183"/>
      <c r="T9" s="183"/>
    </row>
    <row r="10" spans="1:20" s="186" customFormat="1">
      <c r="A10" s="275" t="s">
        <v>18</v>
      </c>
      <c r="B10" s="276" t="s">
        <v>23</v>
      </c>
      <c r="C10" s="277">
        <f>C11</f>
        <v>202282283</v>
      </c>
      <c r="D10" s="277">
        <f t="shared" ref="D10:Q10" si="4">D11</f>
        <v>0</v>
      </c>
      <c r="E10" s="277">
        <f t="shared" si="4"/>
        <v>202282283</v>
      </c>
      <c r="F10" s="277">
        <f t="shared" si="4"/>
        <v>0</v>
      </c>
      <c r="G10" s="277">
        <f t="shared" si="4"/>
        <v>202282283</v>
      </c>
      <c r="H10" s="277">
        <f t="shared" si="4"/>
        <v>208115500</v>
      </c>
      <c r="I10" s="277">
        <f t="shared" si="4"/>
        <v>0</v>
      </c>
      <c r="J10" s="277">
        <f t="shared" si="4"/>
        <v>208115500</v>
      </c>
      <c r="K10" s="277">
        <f t="shared" si="4"/>
        <v>0</v>
      </c>
      <c r="L10" s="277">
        <f t="shared" si="4"/>
        <v>208115500</v>
      </c>
      <c r="M10" s="277">
        <f t="shared" si="4"/>
        <v>220977000</v>
      </c>
      <c r="N10" s="277">
        <f t="shared" si="4"/>
        <v>0</v>
      </c>
      <c r="O10" s="277">
        <f t="shared" si="4"/>
        <v>220977000</v>
      </c>
      <c r="P10" s="277">
        <f t="shared" si="4"/>
        <v>0</v>
      </c>
      <c r="Q10" s="277">
        <f t="shared" si="4"/>
        <v>220977000</v>
      </c>
      <c r="R10" s="185"/>
      <c r="S10" s="183"/>
      <c r="T10" s="183"/>
    </row>
    <row r="11" spans="1:20" s="186" customFormat="1">
      <c r="A11" s="278" t="s">
        <v>1</v>
      </c>
      <c r="B11" s="276" t="s">
        <v>25</v>
      </c>
      <c r="C11" s="277">
        <v>202282283</v>
      </c>
      <c r="D11" s="277"/>
      <c r="E11" s="277">
        <f t="shared" ref="E11:E86" si="5">SUM(C11:D11)</f>
        <v>202282283</v>
      </c>
      <c r="F11" s="277"/>
      <c r="G11" s="277">
        <f t="shared" ref="G11" si="6">SUM(E11:F11)</f>
        <v>202282283</v>
      </c>
      <c r="H11" s="277">
        <v>208115500</v>
      </c>
      <c r="I11" s="277"/>
      <c r="J11" s="277">
        <f t="shared" ref="J11:J85" si="7">SUM(H11:I11)</f>
        <v>208115500</v>
      </c>
      <c r="K11" s="277"/>
      <c r="L11" s="277">
        <f t="shared" ref="L11" si="8">SUM(J11:K11)</f>
        <v>208115500</v>
      </c>
      <c r="M11" s="277">
        <v>220977000</v>
      </c>
      <c r="N11" s="277"/>
      <c r="O11" s="277">
        <f t="shared" ref="O11:O85" si="9">SUM(M11:N11)</f>
        <v>220977000</v>
      </c>
      <c r="P11" s="277"/>
      <c r="Q11" s="277">
        <f t="shared" ref="Q11" si="10">SUM(O11:P11)</f>
        <v>220977000</v>
      </c>
      <c r="R11" s="185"/>
      <c r="S11" s="183"/>
      <c r="T11" s="183"/>
    </row>
    <row r="12" spans="1:20" s="186" customFormat="1">
      <c r="A12" s="278"/>
      <c r="B12" s="276"/>
      <c r="C12" s="273"/>
      <c r="D12" s="273"/>
      <c r="E12" s="273"/>
      <c r="F12" s="273"/>
      <c r="G12" s="273"/>
      <c r="H12" s="274"/>
      <c r="I12" s="273"/>
      <c r="J12" s="273"/>
      <c r="K12" s="273"/>
      <c r="L12" s="273"/>
      <c r="M12" s="274"/>
      <c r="N12" s="273"/>
      <c r="O12" s="273"/>
      <c r="P12" s="273"/>
      <c r="Q12" s="273"/>
      <c r="R12" s="185"/>
      <c r="S12" s="183"/>
      <c r="T12" s="183"/>
    </row>
    <row r="13" spans="1:20" s="186" customFormat="1" ht="38.25">
      <c r="A13" s="279" t="s">
        <v>9</v>
      </c>
      <c r="B13" s="276" t="s">
        <v>26</v>
      </c>
      <c r="C13" s="280">
        <f>C14</f>
        <v>27437934</v>
      </c>
      <c r="D13" s="280">
        <f t="shared" ref="D13:P13" si="11">D14</f>
        <v>0</v>
      </c>
      <c r="E13" s="280">
        <f t="shared" si="11"/>
        <v>27437934</v>
      </c>
      <c r="F13" s="280">
        <f t="shared" si="11"/>
        <v>0</v>
      </c>
      <c r="G13" s="280">
        <f t="shared" si="11"/>
        <v>27437934</v>
      </c>
      <c r="H13" s="280">
        <f t="shared" si="11"/>
        <v>28784301</v>
      </c>
      <c r="I13" s="280">
        <f t="shared" si="11"/>
        <v>0</v>
      </c>
      <c r="J13" s="280">
        <f t="shared" si="11"/>
        <v>28784301</v>
      </c>
      <c r="K13" s="280">
        <f t="shared" si="11"/>
        <v>0</v>
      </c>
      <c r="L13" s="280">
        <f t="shared" si="11"/>
        <v>28784301</v>
      </c>
      <c r="M13" s="280">
        <f t="shared" si="11"/>
        <v>30067248</v>
      </c>
      <c r="N13" s="280">
        <f t="shared" si="11"/>
        <v>0</v>
      </c>
      <c r="O13" s="280">
        <f>O14</f>
        <v>30067248</v>
      </c>
      <c r="P13" s="280">
        <f t="shared" si="11"/>
        <v>0</v>
      </c>
      <c r="Q13" s="280">
        <f>Q14</f>
        <v>30067248</v>
      </c>
      <c r="R13" s="185"/>
      <c r="S13" s="183"/>
      <c r="T13" s="183"/>
    </row>
    <row r="14" spans="1:20" s="186" customFormat="1" ht="27.75" customHeight="1">
      <c r="A14" s="278" t="s">
        <v>10</v>
      </c>
      <c r="B14" s="276" t="s">
        <v>27</v>
      </c>
      <c r="C14" s="281">
        <v>27437934</v>
      </c>
      <c r="D14" s="277"/>
      <c r="E14" s="281">
        <f t="shared" si="5"/>
        <v>27437934</v>
      </c>
      <c r="F14" s="277"/>
      <c r="G14" s="277">
        <f t="shared" ref="G14" si="12">SUM(E14:F14)</f>
        <v>27437934</v>
      </c>
      <c r="H14" s="281">
        <v>28784301</v>
      </c>
      <c r="I14" s="277"/>
      <c r="J14" s="281">
        <f t="shared" si="7"/>
        <v>28784301</v>
      </c>
      <c r="K14" s="277"/>
      <c r="L14" s="277">
        <f t="shared" ref="L14" si="13">SUM(J14:K14)</f>
        <v>28784301</v>
      </c>
      <c r="M14" s="281">
        <v>30067248</v>
      </c>
      <c r="N14" s="277"/>
      <c r="O14" s="281">
        <f t="shared" si="9"/>
        <v>30067248</v>
      </c>
      <c r="P14" s="277"/>
      <c r="Q14" s="277">
        <f t="shared" ref="Q14" si="14">SUM(O14:P14)</f>
        <v>30067248</v>
      </c>
      <c r="R14" s="185"/>
      <c r="S14" s="183"/>
      <c r="T14" s="183"/>
    </row>
    <row r="15" spans="1:20" s="186" customFormat="1">
      <c r="A15" s="278"/>
      <c r="B15" s="276"/>
      <c r="C15" s="281"/>
      <c r="D15" s="277"/>
      <c r="E15" s="281"/>
      <c r="F15" s="277"/>
      <c r="G15" s="277"/>
      <c r="H15" s="274"/>
      <c r="I15" s="277"/>
      <c r="J15" s="281"/>
      <c r="K15" s="277"/>
      <c r="L15" s="277"/>
      <c r="M15" s="274"/>
      <c r="N15" s="277"/>
      <c r="O15" s="281"/>
      <c r="P15" s="277"/>
      <c r="Q15" s="277"/>
      <c r="R15" s="185"/>
      <c r="S15" s="183"/>
      <c r="T15" s="183"/>
    </row>
    <row r="16" spans="1:20">
      <c r="A16" s="279" t="s">
        <v>2</v>
      </c>
      <c r="B16" s="276" t="s">
        <v>28</v>
      </c>
      <c r="C16" s="281">
        <f>C17+C18+C19</f>
        <v>15183598</v>
      </c>
      <c r="D16" s="277">
        <f t="shared" ref="D16:O16" si="15">D17+D18+D19</f>
        <v>0</v>
      </c>
      <c r="E16" s="281">
        <f t="shared" si="15"/>
        <v>15183598</v>
      </c>
      <c r="F16" s="277">
        <f t="shared" ref="F16:G16" si="16">F17+F18+F19</f>
        <v>0</v>
      </c>
      <c r="G16" s="277">
        <f t="shared" si="16"/>
        <v>15183598</v>
      </c>
      <c r="H16" s="281">
        <f t="shared" si="15"/>
        <v>15772620</v>
      </c>
      <c r="I16" s="277">
        <f t="shared" si="15"/>
        <v>0</v>
      </c>
      <c r="J16" s="281">
        <f t="shared" si="15"/>
        <v>15772620</v>
      </c>
      <c r="K16" s="277">
        <f t="shared" ref="K16:L16" si="17">K17+K18+K19</f>
        <v>0</v>
      </c>
      <c r="L16" s="277">
        <f t="shared" si="17"/>
        <v>15772620</v>
      </c>
      <c r="M16" s="281">
        <f t="shared" si="15"/>
        <v>16398792</v>
      </c>
      <c r="N16" s="277">
        <f t="shared" si="15"/>
        <v>0</v>
      </c>
      <c r="O16" s="281">
        <f t="shared" si="15"/>
        <v>16398792</v>
      </c>
      <c r="P16" s="277">
        <f t="shared" ref="P16:Q16" si="18">P17+P18+P19</f>
        <v>0</v>
      </c>
      <c r="Q16" s="277">
        <f t="shared" si="18"/>
        <v>16398792</v>
      </c>
    </row>
    <row r="17" spans="1:20" ht="25.5">
      <c r="A17" s="278" t="s">
        <v>58</v>
      </c>
      <c r="B17" s="276" t="s">
        <v>29</v>
      </c>
      <c r="C17" s="281">
        <v>12329000</v>
      </c>
      <c r="D17" s="277"/>
      <c r="E17" s="281">
        <f t="shared" si="5"/>
        <v>12329000</v>
      </c>
      <c r="F17" s="277"/>
      <c r="G17" s="277">
        <f t="shared" ref="G17:G19" si="19">SUM(E17:F17)</f>
        <v>12329000</v>
      </c>
      <c r="H17" s="281">
        <v>12807365</v>
      </c>
      <c r="I17" s="277"/>
      <c r="J17" s="281">
        <f t="shared" si="7"/>
        <v>12807365</v>
      </c>
      <c r="K17" s="277"/>
      <c r="L17" s="277">
        <f t="shared" ref="L17:L19" si="20">SUM(J17:K17)</f>
        <v>12807365</v>
      </c>
      <c r="M17" s="281">
        <v>13315817</v>
      </c>
      <c r="N17" s="277"/>
      <c r="O17" s="281">
        <f t="shared" si="9"/>
        <v>13315817</v>
      </c>
      <c r="P17" s="277"/>
      <c r="Q17" s="277">
        <f t="shared" ref="Q17:Q19" si="21">SUM(O17:P17)</f>
        <v>13315817</v>
      </c>
    </row>
    <row r="18" spans="1:20">
      <c r="A18" s="278" t="s">
        <v>344</v>
      </c>
      <c r="B18" s="276" t="s">
        <v>345</v>
      </c>
      <c r="C18" s="281">
        <v>598</v>
      </c>
      <c r="D18" s="277"/>
      <c r="E18" s="281">
        <f t="shared" si="5"/>
        <v>598</v>
      </c>
      <c r="F18" s="277"/>
      <c r="G18" s="277">
        <f t="shared" si="19"/>
        <v>598</v>
      </c>
      <c r="H18" s="281">
        <v>520</v>
      </c>
      <c r="I18" s="277"/>
      <c r="J18" s="281">
        <f t="shared" si="7"/>
        <v>520</v>
      </c>
      <c r="K18" s="277"/>
      <c r="L18" s="277">
        <f t="shared" si="20"/>
        <v>520</v>
      </c>
      <c r="M18" s="281">
        <v>540</v>
      </c>
      <c r="N18" s="277"/>
      <c r="O18" s="281">
        <f t="shared" si="9"/>
        <v>540</v>
      </c>
      <c r="P18" s="277"/>
      <c r="Q18" s="277">
        <f t="shared" si="21"/>
        <v>540</v>
      </c>
    </row>
    <row r="19" spans="1:20" ht="14.25" customHeight="1">
      <c r="A19" s="278" t="s">
        <v>346</v>
      </c>
      <c r="B19" s="276" t="s">
        <v>347</v>
      </c>
      <c r="C19" s="281">
        <v>2854000</v>
      </c>
      <c r="D19" s="277"/>
      <c r="E19" s="281">
        <f t="shared" si="5"/>
        <v>2854000</v>
      </c>
      <c r="F19" s="277"/>
      <c r="G19" s="277">
        <f t="shared" si="19"/>
        <v>2854000</v>
      </c>
      <c r="H19" s="281">
        <v>2964735</v>
      </c>
      <c r="I19" s="277"/>
      <c r="J19" s="281">
        <f t="shared" si="7"/>
        <v>2964735</v>
      </c>
      <c r="K19" s="277"/>
      <c r="L19" s="277">
        <f t="shared" si="20"/>
        <v>2964735</v>
      </c>
      <c r="M19" s="281">
        <v>3082435</v>
      </c>
      <c r="N19" s="277"/>
      <c r="O19" s="281">
        <f t="shared" si="9"/>
        <v>3082435</v>
      </c>
      <c r="P19" s="277"/>
      <c r="Q19" s="277">
        <f t="shared" si="21"/>
        <v>3082435</v>
      </c>
    </row>
    <row r="20" spans="1:20">
      <c r="A20" s="278"/>
      <c r="B20" s="276"/>
      <c r="C20" s="281"/>
      <c r="D20" s="277"/>
      <c r="E20" s="281"/>
      <c r="F20" s="277"/>
      <c r="G20" s="277"/>
      <c r="H20" s="274"/>
      <c r="I20" s="277"/>
      <c r="J20" s="281"/>
      <c r="K20" s="277"/>
      <c r="L20" s="277"/>
      <c r="M20" s="274"/>
      <c r="N20" s="277"/>
      <c r="O20" s="281"/>
      <c r="P20" s="277"/>
      <c r="Q20" s="277"/>
    </row>
    <row r="21" spans="1:20">
      <c r="A21" s="279" t="s">
        <v>56</v>
      </c>
      <c r="B21" s="276" t="s">
        <v>37</v>
      </c>
      <c r="C21" s="282">
        <f>SUM(C22:C23)</f>
        <v>4659077</v>
      </c>
      <c r="D21" s="280">
        <f t="shared" ref="D21:O21" si="22">SUM(D22:D23)</f>
        <v>0</v>
      </c>
      <c r="E21" s="282">
        <f t="shared" si="22"/>
        <v>4659077</v>
      </c>
      <c r="F21" s="280">
        <f t="shared" ref="F21:G21" si="23">SUM(F22:F23)</f>
        <v>0</v>
      </c>
      <c r="G21" s="280">
        <f t="shared" si="23"/>
        <v>4659077</v>
      </c>
      <c r="H21" s="282">
        <f t="shared" si="22"/>
        <v>4820115</v>
      </c>
      <c r="I21" s="280">
        <f t="shared" si="22"/>
        <v>0</v>
      </c>
      <c r="J21" s="282">
        <f t="shared" si="22"/>
        <v>4820115</v>
      </c>
      <c r="K21" s="280">
        <f t="shared" ref="K21:L21" si="24">SUM(K22:K23)</f>
        <v>0</v>
      </c>
      <c r="L21" s="280">
        <f t="shared" si="24"/>
        <v>4820115</v>
      </c>
      <c r="M21" s="282">
        <f t="shared" si="22"/>
        <v>4988093</v>
      </c>
      <c r="N21" s="280">
        <f t="shared" si="22"/>
        <v>0</v>
      </c>
      <c r="O21" s="282">
        <f t="shared" si="22"/>
        <v>4988093</v>
      </c>
      <c r="P21" s="280">
        <f t="shared" ref="P21:Q21" si="25">SUM(P22:P23)</f>
        <v>0</v>
      </c>
      <c r="Q21" s="280">
        <f t="shared" si="25"/>
        <v>4988093</v>
      </c>
      <c r="R21" s="214">
        <f>C21-4811000</f>
        <v>-151923</v>
      </c>
      <c r="S21" s="214">
        <f>H21-4969000</f>
        <v>-148885</v>
      </c>
      <c r="T21" s="214">
        <f>M21-5134000</f>
        <v>-145907</v>
      </c>
    </row>
    <row r="22" spans="1:20" ht="28.5" customHeight="1">
      <c r="A22" s="278" t="s">
        <v>348</v>
      </c>
      <c r="B22" s="276" t="s">
        <v>349</v>
      </c>
      <c r="C22" s="282">
        <v>3559077</v>
      </c>
      <c r="D22" s="280"/>
      <c r="E22" s="282">
        <f t="shared" si="5"/>
        <v>3559077</v>
      </c>
      <c r="F22" s="280"/>
      <c r="G22" s="280">
        <f t="shared" ref="G22:G23" si="26">SUM(E22:F22)</f>
        <v>3559077</v>
      </c>
      <c r="H22" s="282">
        <f>4969000-148885-H23</f>
        <v>3684115</v>
      </c>
      <c r="I22" s="280"/>
      <c r="J22" s="282">
        <f t="shared" si="7"/>
        <v>3684115</v>
      </c>
      <c r="K22" s="280"/>
      <c r="L22" s="280">
        <f t="shared" ref="L22:L23" si="27">SUM(J22:K22)</f>
        <v>3684115</v>
      </c>
      <c r="M22" s="282">
        <f>5134000-M23-145907</f>
        <v>3814093</v>
      </c>
      <c r="N22" s="280"/>
      <c r="O22" s="282">
        <f t="shared" si="9"/>
        <v>3814093</v>
      </c>
      <c r="P22" s="280"/>
      <c r="Q22" s="280">
        <f t="shared" ref="Q22:Q23" si="28">SUM(O22:P22)</f>
        <v>3814093</v>
      </c>
      <c r="R22" s="205"/>
    </row>
    <row r="23" spans="1:20" ht="37.5" customHeight="1">
      <c r="A23" s="278" t="s">
        <v>17</v>
      </c>
      <c r="B23" s="276" t="s">
        <v>38</v>
      </c>
      <c r="C23" s="282">
        <v>1100000</v>
      </c>
      <c r="D23" s="280"/>
      <c r="E23" s="282">
        <f t="shared" si="5"/>
        <v>1100000</v>
      </c>
      <c r="F23" s="280"/>
      <c r="G23" s="280">
        <f t="shared" si="26"/>
        <v>1100000</v>
      </c>
      <c r="H23" s="282">
        <v>1136000</v>
      </c>
      <c r="I23" s="280"/>
      <c r="J23" s="282">
        <f t="shared" si="7"/>
        <v>1136000</v>
      </c>
      <c r="K23" s="280"/>
      <c r="L23" s="280">
        <f t="shared" si="27"/>
        <v>1136000</v>
      </c>
      <c r="M23" s="282">
        <v>1174000</v>
      </c>
      <c r="N23" s="280"/>
      <c r="O23" s="282">
        <f t="shared" si="9"/>
        <v>1174000</v>
      </c>
      <c r="P23" s="280"/>
      <c r="Q23" s="280">
        <f t="shared" si="28"/>
        <v>1174000</v>
      </c>
    </row>
    <row r="24" spans="1:20">
      <c r="A24" s="278"/>
      <c r="B24" s="276"/>
      <c r="C24" s="281"/>
      <c r="D24" s="277"/>
      <c r="E24" s="281"/>
      <c r="F24" s="277"/>
      <c r="G24" s="277"/>
      <c r="H24" s="274"/>
      <c r="I24" s="277"/>
      <c r="J24" s="281"/>
      <c r="K24" s="277"/>
      <c r="L24" s="277"/>
      <c r="M24" s="274"/>
      <c r="N24" s="277"/>
      <c r="O24" s="281"/>
      <c r="P24" s="277"/>
      <c r="Q24" s="277"/>
    </row>
    <row r="25" spans="1:20" ht="38.25">
      <c r="A25" s="275" t="s">
        <v>13</v>
      </c>
      <c r="B25" s="276" t="s">
        <v>39</v>
      </c>
      <c r="C25" s="282">
        <f>SUM(C26:C27)</f>
        <v>16492800</v>
      </c>
      <c r="D25" s="280">
        <f t="shared" ref="D25:O25" si="29">SUM(D26:D27)</f>
        <v>0</v>
      </c>
      <c r="E25" s="282">
        <f t="shared" si="29"/>
        <v>16492800</v>
      </c>
      <c r="F25" s="280">
        <f t="shared" ref="F25:G25" si="30">SUM(F26:F27)</f>
        <v>0</v>
      </c>
      <c r="G25" s="280">
        <f t="shared" si="30"/>
        <v>16492800</v>
      </c>
      <c r="H25" s="282">
        <f t="shared" si="29"/>
        <v>16110600</v>
      </c>
      <c r="I25" s="280">
        <f t="shared" si="29"/>
        <v>0</v>
      </c>
      <c r="J25" s="282">
        <f t="shared" si="29"/>
        <v>16110600</v>
      </c>
      <c r="K25" s="280">
        <f t="shared" ref="K25:L25" si="31">SUM(K26:K27)</f>
        <v>0</v>
      </c>
      <c r="L25" s="280">
        <f t="shared" si="31"/>
        <v>16110600</v>
      </c>
      <c r="M25" s="282">
        <f t="shared" si="29"/>
        <v>16110600</v>
      </c>
      <c r="N25" s="280">
        <f t="shared" si="29"/>
        <v>0</v>
      </c>
      <c r="O25" s="282">
        <f t="shared" si="29"/>
        <v>16110600</v>
      </c>
      <c r="P25" s="280">
        <f t="shared" ref="P25:Q25" si="32">SUM(P26:P27)</f>
        <v>0</v>
      </c>
      <c r="Q25" s="280">
        <f t="shared" si="32"/>
        <v>16110600</v>
      </c>
      <c r="R25" s="205"/>
    </row>
    <row r="26" spans="1:20" ht="37.5" customHeight="1">
      <c r="A26" s="278" t="s">
        <v>60</v>
      </c>
      <c r="B26" s="276" t="s">
        <v>41</v>
      </c>
      <c r="C26" s="282">
        <f>7986800+1400000+330000+1772000</f>
        <v>11488800</v>
      </c>
      <c r="D26" s="280"/>
      <c r="E26" s="282">
        <f t="shared" si="5"/>
        <v>11488800</v>
      </c>
      <c r="F26" s="280"/>
      <c r="G26" s="280">
        <f t="shared" ref="G26:G27" si="33">SUM(E26:F26)</f>
        <v>11488800</v>
      </c>
      <c r="H26" s="282">
        <f>7721600+1400000+213000+1772000</f>
        <v>11106600</v>
      </c>
      <c r="I26" s="280"/>
      <c r="J26" s="282">
        <f t="shared" si="7"/>
        <v>11106600</v>
      </c>
      <c r="K26" s="280"/>
      <c r="L26" s="280">
        <f t="shared" ref="L26:L27" si="34">SUM(J26:K26)</f>
        <v>11106600</v>
      </c>
      <c r="M26" s="282">
        <f>7721600+1400000+213000+1772000</f>
        <v>11106600</v>
      </c>
      <c r="N26" s="280"/>
      <c r="O26" s="282">
        <f t="shared" si="9"/>
        <v>11106600</v>
      </c>
      <c r="P26" s="280"/>
      <c r="Q26" s="280">
        <f t="shared" ref="Q26:Q27" si="35">SUM(O26:P26)</f>
        <v>11106600</v>
      </c>
    </row>
    <row r="27" spans="1:20" s="185" customFormat="1" ht="37.5" customHeight="1">
      <c r="A27" s="283" t="s">
        <v>80</v>
      </c>
      <c r="B27" s="276" t="s">
        <v>77</v>
      </c>
      <c r="C27" s="282">
        <f>4900000+104000</f>
        <v>5004000</v>
      </c>
      <c r="D27" s="280"/>
      <c r="E27" s="282">
        <f t="shared" si="5"/>
        <v>5004000</v>
      </c>
      <c r="F27" s="280"/>
      <c r="G27" s="280">
        <f t="shared" si="33"/>
        <v>5004000</v>
      </c>
      <c r="H27" s="284">
        <v>5004000</v>
      </c>
      <c r="I27" s="280"/>
      <c r="J27" s="282">
        <f t="shared" si="7"/>
        <v>5004000</v>
      </c>
      <c r="K27" s="280"/>
      <c r="L27" s="280">
        <f t="shared" si="34"/>
        <v>5004000</v>
      </c>
      <c r="M27" s="282">
        <v>5004000</v>
      </c>
      <c r="N27" s="280"/>
      <c r="O27" s="282">
        <f t="shared" si="9"/>
        <v>5004000</v>
      </c>
      <c r="P27" s="280"/>
      <c r="Q27" s="280">
        <f t="shared" si="35"/>
        <v>5004000</v>
      </c>
    </row>
    <row r="28" spans="1:20" s="185" customFormat="1">
      <c r="A28" s="283"/>
      <c r="B28" s="276"/>
      <c r="C28" s="281"/>
      <c r="D28" s="277"/>
      <c r="E28" s="281"/>
      <c r="F28" s="277"/>
      <c r="G28" s="277"/>
      <c r="H28" s="281"/>
      <c r="I28" s="277"/>
      <c r="J28" s="281"/>
      <c r="K28" s="277"/>
      <c r="L28" s="277"/>
      <c r="M28" s="281"/>
      <c r="N28" s="277"/>
      <c r="O28" s="281"/>
      <c r="P28" s="277"/>
      <c r="Q28" s="277"/>
    </row>
    <row r="29" spans="1:20" s="185" customFormat="1" ht="25.5">
      <c r="A29" s="279" t="s">
        <v>19</v>
      </c>
      <c r="B29" s="276" t="s">
        <v>43</v>
      </c>
      <c r="C29" s="281">
        <v>138600</v>
      </c>
      <c r="D29" s="277"/>
      <c r="E29" s="281">
        <f t="shared" si="5"/>
        <v>138600</v>
      </c>
      <c r="F29" s="277"/>
      <c r="G29" s="277">
        <f t="shared" ref="G29" si="36">SUM(E29:F29)</f>
        <v>138600</v>
      </c>
      <c r="H29" s="281">
        <v>138600</v>
      </c>
      <c r="I29" s="277"/>
      <c r="J29" s="281">
        <f t="shared" si="7"/>
        <v>138600</v>
      </c>
      <c r="K29" s="277"/>
      <c r="L29" s="277">
        <f t="shared" ref="L29" si="37">SUM(J29:K29)</f>
        <v>138600</v>
      </c>
      <c r="M29" s="281">
        <v>138600</v>
      </c>
      <c r="N29" s="277"/>
      <c r="O29" s="281">
        <f t="shared" si="9"/>
        <v>138600</v>
      </c>
      <c r="P29" s="277"/>
      <c r="Q29" s="277">
        <f t="shared" ref="Q29" si="38">SUM(O29:P29)</f>
        <v>138600</v>
      </c>
    </row>
    <row r="30" spans="1:20" s="185" customFormat="1">
      <c r="A30" s="278"/>
      <c r="B30" s="276"/>
      <c r="C30" s="281"/>
      <c r="D30" s="277"/>
      <c r="E30" s="281"/>
      <c r="F30" s="277"/>
      <c r="G30" s="277"/>
      <c r="H30" s="281"/>
      <c r="I30" s="277"/>
      <c r="J30" s="281"/>
      <c r="K30" s="277"/>
      <c r="L30" s="277"/>
      <c r="M30" s="281"/>
      <c r="N30" s="277"/>
      <c r="O30" s="281"/>
      <c r="P30" s="277"/>
      <c r="Q30" s="277"/>
    </row>
    <row r="31" spans="1:20" s="185" customFormat="1" ht="25.5">
      <c r="A31" s="279" t="s">
        <v>141</v>
      </c>
      <c r="B31" s="276" t="s">
        <v>46</v>
      </c>
      <c r="C31" s="281">
        <f>SUM(C32:C32)</f>
        <v>100000</v>
      </c>
      <c r="D31" s="277">
        <f t="shared" ref="D31:Q31" si="39">SUM(D32:D32)</f>
        <v>0</v>
      </c>
      <c r="E31" s="281">
        <f t="shared" si="39"/>
        <v>100000</v>
      </c>
      <c r="F31" s="277">
        <f t="shared" si="39"/>
        <v>0</v>
      </c>
      <c r="G31" s="277">
        <f t="shared" si="39"/>
        <v>100000</v>
      </c>
      <c r="H31" s="281">
        <f t="shared" si="39"/>
        <v>100000</v>
      </c>
      <c r="I31" s="277">
        <f t="shared" si="39"/>
        <v>0</v>
      </c>
      <c r="J31" s="281">
        <f t="shared" si="39"/>
        <v>100000</v>
      </c>
      <c r="K31" s="277">
        <f t="shared" si="39"/>
        <v>0</v>
      </c>
      <c r="L31" s="277">
        <f t="shared" si="39"/>
        <v>100000</v>
      </c>
      <c r="M31" s="281">
        <f t="shared" si="39"/>
        <v>100000</v>
      </c>
      <c r="N31" s="277">
        <f t="shared" si="39"/>
        <v>0</v>
      </c>
      <c r="O31" s="281">
        <f t="shared" si="39"/>
        <v>100000</v>
      </c>
      <c r="P31" s="277">
        <f t="shared" si="39"/>
        <v>0</v>
      </c>
      <c r="Q31" s="277">
        <f t="shared" si="39"/>
        <v>100000</v>
      </c>
    </row>
    <row r="32" spans="1:20" s="185" customFormat="1" ht="16.5" customHeight="1">
      <c r="A32" s="278" t="s">
        <v>67</v>
      </c>
      <c r="B32" s="276" t="s">
        <v>70</v>
      </c>
      <c r="C32" s="281">
        <v>100000</v>
      </c>
      <c r="D32" s="277"/>
      <c r="E32" s="281">
        <f t="shared" si="5"/>
        <v>100000</v>
      </c>
      <c r="F32" s="277"/>
      <c r="G32" s="277">
        <f t="shared" ref="G32" si="40">SUM(E32:F32)</f>
        <v>100000</v>
      </c>
      <c r="H32" s="281">
        <v>100000</v>
      </c>
      <c r="I32" s="277"/>
      <c r="J32" s="281">
        <f t="shared" si="7"/>
        <v>100000</v>
      </c>
      <c r="K32" s="277"/>
      <c r="L32" s="277">
        <f t="shared" ref="L32" si="41">SUM(J32:K32)</f>
        <v>100000</v>
      </c>
      <c r="M32" s="281">
        <v>100000</v>
      </c>
      <c r="N32" s="277"/>
      <c r="O32" s="281">
        <f t="shared" si="9"/>
        <v>100000</v>
      </c>
      <c r="P32" s="277"/>
      <c r="Q32" s="277">
        <f t="shared" ref="Q32" si="42">SUM(O32:P32)</f>
        <v>100000</v>
      </c>
    </row>
    <row r="33" spans="1:18" s="185" customFormat="1">
      <c r="A33" s="278"/>
      <c r="B33" s="276"/>
      <c r="C33" s="281"/>
      <c r="D33" s="277"/>
      <c r="E33" s="281"/>
      <c r="F33" s="277"/>
      <c r="G33" s="277"/>
      <c r="H33" s="281"/>
      <c r="I33" s="277"/>
      <c r="J33" s="281"/>
      <c r="K33" s="277"/>
      <c r="L33" s="277"/>
      <c r="M33" s="281"/>
      <c r="N33" s="277"/>
      <c r="O33" s="281"/>
      <c r="P33" s="277"/>
      <c r="Q33" s="277"/>
    </row>
    <row r="34" spans="1:18" s="185" customFormat="1" ht="25.5">
      <c r="A34" s="279" t="s">
        <v>20</v>
      </c>
      <c r="B34" s="276" t="s">
        <v>47</v>
      </c>
      <c r="C34" s="282">
        <f>C35+C36</f>
        <v>2199000</v>
      </c>
      <c r="D34" s="280">
        <f t="shared" ref="D34:O34" si="43">D35+D36</f>
        <v>0</v>
      </c>
      <c r="E34" s="282">
        <f t="shared" si="43"/>
        <v>2199000</v>
      </c>
      <c r="F34" s="280">
        <f t="shared" ref="F34:G34" si="44">F35+F36</f>
        <v>0</v>
      </c>
      <c r="G34" s="280">
        <f t="shared" si="44"/>
        <v>2199000</v>
      </c>
      <c r="H34" s="282">
        <f t="shared" si="43"/>
        <v>1589300</v>
      </c>
      <c r="I34" s="280">
        <f t="shared" si="43"/>
        <v>0</v>
      </c>
      <c r="J34" s="282">
        <f t="shared" si="43"/>
        <v>1589300</v>
      </c>
      <c r="K34" s="280">
        <f t="shared" ref="K34:L34" si="45">K35+K36</f>
        <v>0</v>
      </c>
      <c r="L34" s="280">
        <f t="shared" si="45"/>
        <v>1589300</v>
      </c>
      <c r="M34" s="282">
        <f t="shared" si="43"/>
        <v>1463700</v>
      </c>
      <c r="N34" s="280">
        <f t="shared" si="43"/>
        <v>0</v>
      </c>
      <c r="O34" s="282">
        <f t="shared" si="43"/>
        <v>1463700</v>
      </c>
      <c r="P34" s="280">
        <f t="shared" ref="P34:Q34" si="46">P35+P36</f>
        <v>0</v>
      </c>
      <c r="Q34" s="280">
        <f t="shared" si="46"/>
        <v>1463700</v>
      </c>
    </row>
    <row r="35" spans="1:18" s="185" customFormat="1" ht="39.75" customHeight="1">
      <c r="A35" s="278" t="s">
        <v>339</v>
      </c>
      <c r="B35" s="276" t="s">
        <v>340</v>
      </c>
      <c r="C35" s="282">
        <v>1599000</v>
      </c>
      <c r="D35" s="280"/>
      <c r="E35" s="282">
        <f t="shared" si="5"/>
        <v>1599000</v>
      </c>
      <c r="F35" s="280"/>
      <c r="G35" s="280">
        <f t="shared" ref="G35:G36" si="47">SUM(E35:F35)</f>
        <v>1599000</v>
      </c>
      <c r="H35" s="282">
        <v>989300</v>
      </c>
      <c r="I35" s="280"/>
      <c r="J35" s="282">
        <f t="shared" si="7"/>
        <v>989300</v>
      </c>
      <c r="K35" s="280"/>
      <c r="L35" s="280">
        <f t="shared" ref="L35:L36" si="48">SUM(J35:K35)</f>
        <v>989300</v>
      </c>
      <c r="M35" s="282">
        <v>863700</v>
      </c>
      <c r="N35" s="280"/>
      <c r="O35" s="282">
        <f t="shared" si="9"/>
        <v>863700</v>
      </c>
      <c r="P35" s="280"/>
      <c r="Q35" s="280">
        <f t="shared" ref="Q35:Q36" si="49">SUM(O35:P35)</f>
        <v>863700</v>
      </c>
    </row>
    <row r="36" spans="1:18" s="185" customFormat="1" ht="25.5">
      <c r="A36" s="278" t="s">
        <v>79</v>
      </c>
      <c r="B36" s="276" t="s">
        <v>55</v>
      </c>
      <c r="C36" s="282">
        <v>600000</v>
      </c>
      <c r="D36" s="280"/>
      <c r="E36" s="282">
        <f t="shared" si="5"/>
        <v>600000</v>
      </c>
      <c r="F36" s="280"/>
      <c r="G36" s="280">
        <f t="shared" si="47"/>
        <v>600000</v>
      </c>
      <c r="H36" s="282">
        <v>600000</v>
      </c>
      <c r="I36" s="280"/>
      <c r="J36" s="282">
        <f t="shared" si="7"/>
        <v>600000</v>
      </c>
      <c r="K36" s="280"/>
      <c r="L36" s="280">
        <f t="shared" si="48"/>
        <v>600000</v>
      </c>
      <c r="M36" s="282">
        <v>600000</v>
      </c>
      <c r="N36" s="280"/>
      <c r="O36" s="282">
        <f t="shared" si="9"/>
        <v>600000</v>
      </c>
      <c r="P36" s="280"/>
      <c r="Q36" s="280">
        <f t="shared" si="49"/>
        <v>600000</v>
      </c>
    </row>
    <row r="37" spans="1:18" s="185" customFormat="1">
      <c r="A37" s="278"/>
      <c r="B37" s="276"/>
      <c r="C37" s="281"/>
      <c r="D37" s="277"/>
      <c r="E37" s="281"/>
      <c r="F37" s="277"/>
      <c r="G37" s="277"/>
      <c r="H37" s="281"/>
      <c r="I37" s="277"/>
      <c r="J37" s="281"/>
      <c r="K37" s="277"/>
      <c r="L37" s="277"/>
      <c r="M37" s="281"/>
      <c r="N37" s="277"/>
      <c r="O37" s="281"/>
      <c r="P37" s="277"/>
      <c r="Q37" s="277"/>
    </row>
    <row r="38" spans="1:18" s="185" customFormat="1">
      <c r="A38" s="279" t="s">
        <v>15</v>
      </c>
      <c r="B38" s="276" t="s">
        <v>350</v>
      </c>
      <c r="C38" s="281">
        <v>2771000</v>
      </c>
      <c r="D38" s="277"/>
      <c r="E38" s="281">
        <f t="shared" si="5"/>
        <v>2771000</v>
      </c>
      <c r="F38" s="277"/>
      <c r="G38" s="277">
        <f t="shared" ref="G38" si="50">SUM(E38:F38)</f>
        <v>2771000</v>
      </c>
      <c r="H38" s="281">
        <v>2771000</v>
      </c>
      <c r="I38" s="277"/>
      <c r="J38" s="281">
        <f t="shared" si="7"/>
        <v>2771000</v>
      </c>
      <c r="K38" s="277"/>
      <c r="L38" s="277">
        <f t="shared" ref="L38" si="51">SUM(J38:K38)</f>
        <v>2771000</v>
      </c>
      <c r="M38" s="281">
        <v>2771000</v>
      </c>
      <c r="N38" s="277"/>
      <c r="O38" s="281">
        <f t="shared" si="9"/>
        <v>2771000</v>
      </c>
      <c r="P38" s="277"/>
      <c r="Q38" s="277">
        <f t="shared" ref="Q38" si="52">SUM(O38:P38)</f>
        <v>2771000</v>
      </c>
    </row>
    <row r="39" spans="1:18" s="185" customFormat="1">
      <c r="A39" s="278"/>
      <c r="B39" s="276"/>
      <c r="C39" s="281"/>
      <c r="D39" s="277"/>
      <c r="E39" s="281"/>
      <c r="F39" s="277"/>
      <c r="G39" s="277"/>
      <c r="H39" s="281"/>
      <c r="I39" s="277"/>
      <c r="J39" s="281"/>
      <c r="K39" s="277"/>
      <c r="L39" s="277"/>
      <c r="M39" s="281"/>
      <c r="N39" s="277"/>
      <c r="O39" s="281"/>
      <c r="P39" s="277"/>
      <c r="Q39" s="277"/>
    </row>
    <row r="40" spans="1:18" s="185" customFormat="1">
      <c r="A40" s="279" t="s">
        <v>351</v>
      </c>
      <c r="B40" s="276" t="s">
        <v>352</v>
      </c>
      <c r="C40" s="281">
        <v>0</v>
      </c>
      <c r="D40" s="277"/>
      <c r="E40" s="281">
        <f t="shared" si="5"/>
        <v>0</v>
      </c>
      <c r="F40" s="277"/>
      <c r="G40" s="277">
        <f t="shared" ref="G40" si="53">SUM(E40:F40)</f>
        <v>0</v>
      </c>
      <c r="H40" s="281">
        <v>0</v>
      </c>
      <c r="I40" s="277"/>
      <c r="J40" s="281">
        <f t="shared" si="7"/>
        <v>0</v>
      </c>
      <c r="K40" s="277"/>
      <c r="L40" s="277">
        <f t="shared" ref="L40" si="54">SUM(J40:K40)</f>
        <v>0</v>
      </c>
      <c r="M40" s="281">
        <v>0</v>
      </c>
      <c r="N40" s="277"/>
      <c r="O40" s="281">
        <f t="shared" si="9"/>
        <v>0</v>
      </c>
      <c r="P40" s="277"/>
      <c r="Q40" s="277">
        <f t="shared" ref="Q40" si="55">SUM(O40:P40)</f>
        <v>0</v>
      </c>
    </row>
    <row r="41" spans="1:18" s="186" customFormat="1">
      <c r="A41" s="278"/>
      <c r="B41" s="276"/>
      <c r="C41" s="281"/>
      <c r="D41" s="277"/>
      <c r="E41" s="281"/>
      <c r="F41" s="277"/>
      <c r="G41" s="277"/>
      <c r="H41" s="281"/>
      <c r="I41" s="277"/>
      <c r="J41" s="281"/>
      <c r="K41" s="277"/>
      <c r="L41" s="277"/>
      <c r="M41" s="281"/>
      <c r="N41" s="277"/>
      <c r="O41" s="281"/>
      <c r="P41" s="277"/>
      <c r="Q41" s="277"/>
      <c r="R41" s="185"/>
    </row>
    <row r="42" spans="1:18" s="186" customFormat="1">
      <c r="A42" s="270" t="s">
        <v>270</v>
      </c>
      <c r="B42" s="285" t="s">
        <v>271</v>
      </c>
      <c r="C42" s="286">
        <f t="shared" ref="C42:O42" si="56">C44+C107+C110+C111</f>
        <v>1452902594.8100002</v>
      </c>
      <c r="D42" s="286">
        <f t="shared" si="56"/>
        <v>156787321.35000002</v>
      </c>
      <c r="E42" s="286">
        <f t="shared" si="56"/>
        <v>1609689916.1600001</v>
      </c>
      <c r="F42" s="286">
        <f t="shared" ref="F42:G42" si="57">F44+F107+F110+F111</f>
        <v>-51510541</v>
      </c>
      <c r="G42" s="286">
        <f t="shared" si="57"/>
        <v>1558179375.1600001</v>
      </c>
      <c r="H42" s="286">
        <f t="shared" si="56"/>
        <v>1502765164.0599999</v>
      </c>
      <c r="I42" s="286">
        <f t="shared" si="56"/>
        <v>24731177.129999999</v>
      </c>
      <c r="J42" s="286">
        <f t="shared" si="56"/>
        <v>1527496341.1899998</v>
      </c>
      <c r="K42" s="286">
        <f t="shared" ref="K42:L42" si="58">K44+K107+K110+K111</f>
        <v>90846826.539999992</v>
      </c>
      <c r="L42" s="286">
        <f t="shared" si="58"/>
        <v>1618343167.7299998</v>
      </c>
      <c r="M42" s="286">
        <f t="shared" si="56"/>
        <v>1603027384.4900002</v>
      </c>
      <c r="N42" s="286">
        <f t="shared" si="56"/>
        <v>-25114.050000007439</v>
      </c>
      <c r="O42" s="286">
        <f t="shared" si="56"/>
        <v>1603002270.4400001</v>
      </c>
      <c r="P42" s="286">
        <f t="shared" ref="P42:Q42" si="59">P44+P107+P110+P111</f>
        <v>-251301297.15000001</v>
      </c>
      <c r="Q42" s="286">
        <f t="shared" si="59"/>
        <v>1351700973.2900002</v>
      </c>
      <c r="R42" s="238"/>
    </row>
    <row r="43" spans="1:18" s="186" customFormat="1">
      <c r="A43" s="278"/>
      <c r="B43" s="287"/>
      <c r="C43" s="288"/>
      <c r="D43" s="288"/>
      <c r="E43" s="288"/>
      <c r="F43" s="288"/>
      <c r="G43" s="288"/>
      <c r="H43" s="288"/>
      <c r="I43" s="288"/>
      <c r="J43" s="288"/>
      <c r="K43" s="288"/>
      <c r="L43" s="288"/>
      <c r="M43" s="288"/>
      <c r="N43" s="288"/>
      <c r="O43" s="288"/>
      <c r="P43" s="288"/>
      <c r="Q43" s="288"/>
      <c r="R43" s="185"/>
    </row>
    <row r="44" spans="1:18" s="186" customFormat="1" ht="38.25">
      <c r="A44" s="275" t="s">
        <v>65</v>
      </c>
      <c r="B44" s="289" t="s">
        <v>57</v>
      </c>
      <c r="C44" s="290">
        <f t="shared" ref="C44:O44" si="60">C45+C48+C79+C97</f>
        <v>1449672523.0800002</v>
      </c>
      <c r="D44" s="290">
        <f t="shared" si="60"/>
        <v>158801812.92000002</v>
      </c>
      <c r="E44" s="290">
        <f t="shared" si="60"/>
        <v>1608474336</v>
      </c>
      <c r="F44" s="290">
        <f t="shared" ref="F44:G44" si="61">F45+F48+F79+F97</f>
        <v>-51510541</v>
      </c>
      <c r="G44" s="290">
        <f t="shared" si="61"/>
        <v>1556963795</v>
      </c>
      <c r="H44" s="290">
        <f t="shared" si="60"/>
        <v>1502765164.0599999</v>
      </c>
      <c r="I44" s="290">
        <f t="shared" si="60"/>
        <v>24731177.129999999</v>
      </c>
      <c r="J44" s="290">
        <f t="shared" si="60"/>
        <v>1527496341.1899998</v>
      </c>
      <c r="K44" s="290">
        <f t="shared" ref="K44:L44" si="62">K45+K48+K79+K97</f>
        <v>90846826.539999992</v>
      </c>
      <c r="L44" s="290">
        <f t="shared" si="62"/>
        <v>1618343167.7299998</v>
      </c>
      <c r="M44" s="290">
        <f t="shared" si="60"/>
        <v>1603027384.4900002</v>
      </c>
      <c r="N44" s="290">
        <f t="shared" si="60"/>
        <v>-25114.050000007439</v>
      </c>
      <c r="O44" s="290">
        <f t="shared" si="60"/>
        <v>1603002270.4400001</v>
      </c>
      <c r="P44" s="290">
        <f t="shared" ref="P44:Q44" si="63">P45+P48+P79+P97</f>
        <v>-251301297.15000001</v>
      </c>
      <c r="Q44" s="290">
        <f t="shared" si="63"/>
        <v>1351700973.2900002</v>
      </c>
      <c r="R44" s="185"/>
    </row>
    <row r="45" spans="1:18" s="186" customFormat="1" ht="25.5">
      <c r="A45" s="278" t="s">
        <v>75</v>
      </c>
      <c r="B45" s="289" t="s">
        <v>134</v>
      </c>
      <c r="C45" s="280">
        <f>C46</f>
        <v>39711547.200000003</v>
      </c>
      <c r="D45" s="280"/>
      <c r="E45" s="280">
        <f t="shared" si="5"/>
        <v>39711547.200000003</v>
      </c>
      <c r="F45" s="280"/>
      <c r="G45" s="280">
        <f t="shared" ref="G45:G46" si="64">SUM(E45:F45)</f>
        <v>39711547.200000003</v>
      </c>
      <c r="H45" s="280">
        <f t="shared" ref="H45:M45" si="65">H46</f>
        <v>41122395.399999999</v>
      </c>
      <c r="I45" s="280"/>
      <c r="J45" s="280">
        <f t="shared" si="7"/>
        <v>41122395.399999999</v>
      </c>
      <c r="K45" s="280"/>
      <c r="L45" s="280">
        <f t="shared" ref="L45:L46" si="66">SUM(J45:K45)</f>
        <v>41122395.399999999</v>
      </c>
      <c r="M45" s="280">
        <f t="shared" si="65"/>
        <v>18316568.02</v>
      </c>
      <c r="N45" s="280"/>
      <c r="O45" s="280">
        <f t="shared" si="9"/>
        <v>18316568.02</v>
      </c>
      <c r="P45" s="280"/>
      <c r="Q45" s="280">
        <f t="shared" ref="Q45:Q46" si="67">SUM(O45:P45)</f>
        <v>18316568.02</v>
      </c>
      <c r="R45" s="185"/>
    </row>
    <row r="46" spans="1:18" s="186" customFormat="1" ht="24.75" customHeight="1">
      <c r="A46" s="291" t="s">
        <v>353</v>
      </c>
      <c r="B46" s="289" t="s">
        <v>354</v>
      </c>
      <c r="C46" s="280">
        <v>39711547.200000003</v>
      </c>
      <c r="D46" s="280"/>
      <c r="E46" s="280">
        <f t="shared" si="5"/>
        <v>39711547.200000003</v>
      </c>
      <c r="F46" s="280"/>
      <c r="G46" s="280">
        <f t="shared" si="64"/>
        <v>39711547.200000003</v>
      </c>
      <c r="H46" s="280">
        <v>41122395.399999999</v>
      </c>
      <c r="I46" s="280"/>
      <c r="J46" s="280">
        <f t="shared" si="7"/>
        <v>41122395.399999999</v>
      </c>
      <c r="K46" s="280"/>
      <c r="L46" s="280">
        <f t="shared" si="66"/>
        <v>41122395.399999999</v>
      </c>
      <c r="M46" s="280">
        <v>18316568.02</v>
      </c>
      <c r="N46" s="280"/>
      <c r="O46" s="280">
        <f t="shared" si="9"/>
        <v>18316568.02</v>
      </c>
      <c r="P46" s="280"/>
      <c r="Q46" s="280">
        <f t="shared" si="67"/>
        <v>18316568.02</v>
      </c>
      <c r="R46" s="185"/>
    </row>
    <row r="47" spans="1:18" s="186" customFormat="1">
      <c r="A47" s="292"/>
      <c r="B47" s="293"/>
      <c r="C47" s="280"/>
      <c r="D47" s="280"/>
      <c r="E47" s="280"/>
      <c r="F47" s="280"/>
      <c r="G47" s="280"/>
      <c r="H47" s="280"/>
      <c r="I47" s="280"/>
      <c r="J47" s="280"/>
      <c r="K47" s="280"/>
      <c r="L47" s="280"/>
      <c r="M47" s="280"/>
      <c r="N47" s="280"/>
      <c r="O47" s="280"/>
      <c r="P47" s="280"/>
      <c r="Q47" s="280"/>
      <c r="R47" s="185"/>
    </row>
    <row r="48" spans="1:18" s="186" customFormat="1" ht="28.5" customHeight="1">
      <c r="A48" s="278" t="s">
        <v>71</v>
      </c>
      <c r="B48" s="289" t="s">
        <v>135</v>
      </c>
      <c r="C48" s="280">
        <f>SUM(C49:C78)</f>
        <v>654762523.96000004</v>
      </c>
      <c r="D48" s="280">
        <f t="shared" ref="D48:O48" si="68">SUM(D49:D78)</f>
        <v>-2033334.7499999679</v>
      </c>
      <c r="E48" s="280">
        <f t="shared" si="68"/>
        <v>652729189.21000004</v>
      </c>
      <c r="F48" s="280">
        <f t="shared" ref="F48:G48" si="69">SUM(F49:F78)</f>
        <v>-51560580</v>
      </c>
      <c r="G48" s="280">
        <f t="shared" si="69"/>
        <v>601168609.21000004</v>
      </c>
      <c r="H48" s="280">
        <f t="shared" si="68"/>
        <v>694794710.24000001</v>
      </c>
      <c r="I48" s="280">
        <f t="shared" si="68"/>
        <v>-38.200000000011642</v>
      </c>
      <c r="J48" s="280">
        <f t="shared" si="68"/>
        <v>694794672.03999996</v>
      </c>
      <c r="K48" s="280">
        <f t="shared" ref="K48:L48" si="70">SUM(K49:K78)</f>
        <v>90846826.539999992</v>
      </c>
      <c r="L48" s="280">
        <f t="shared" si="70"/>
        <v>785641498.57999992</v>
      </c>
      <c r="M48" s="280">
        <f t="shared" si="68"/>
        <v>776649200.25</v>
      </c>
      <c r="N48" s="280">
        <f t="shared" si="68"/>
        <v>-35642.050000007439</v>
      </c>
      <c r="O48" s="280">
        <f t="shared" si="68"/>
        <v>776613558.20000005</v>
      </c>
      <c r="P48" s="280">
        <f t="shared" ref="P48:Q48" si="71">SUM(P49:P78)</f>
        <v>-251301297.15000001</v>
      </c>
      <c r="Q48" s="280">
        <f t="shared" si="71"/>
        <v>525312261.05000007</v>
      </c>
      <c r="R48" s="185"/>
    </row>
    <row r="49" spans="1:18" s="186" customFormat="1" ht="67.150000000000006" hidden="1" customHeight="1">
      <c r="A49" s="291" t="s">
        <v>373</v>
      </c>
      <c r="B49" s="289" t="s">
        <v>355</v>
      </c>
      <c r="C49" s="280">
        <v>91066892</v>
      </c>
      <c r="D49" s="280">
        <v>-91066892</v>
      </c>
      <c r="E49" s="280">
        <f t="shared" si="5"/>
        <v>0</v>
      </c>
      <c r="F49" s="280"/>
      <c r="G49" s="280">
        <f t="shared" ref="G49:G58" si="72">SUM(E49:F49)</f>
        <v>0</v>
      </c>
      <c r="H49" s="280">
        <v>364267568</v>
      </c>
      <c r="I49" s="280">
        <v>-364267568</v>
      </c>
      <c r="J49" s="280">
        <f t="shared" si="7"/>
        <v>0</v>
      </c>
      <c r="K49" s="280"/>
      <c r="L49" s="280">
        <f t="shared" ref="L49:L58" si="73">SUM(J49:K49)</f>
        <v>0</v>
      </c>
      <c r="M49" s="280">
        <v>440229250.87</v>
      </c>
      <c r="N49" s="280">
        <v>-440229250.87</v>
      </c>
      <c r="O49" s="280">
        <f t="shared" si="9"/>
        <v>0</v>
      </c>
      <c r="P49" s="280"/>
      <c r="Q49" s="280">
        <f t="shared" ref="Q49:Q58" si="74">SUM(O49:P49)</f>
        <v>0</v>
      </c>
      <c r="R49" s="185"/>
    </row>
    <row r="50" spans="1:18" s="186" customFormat="1" ht="67.150000000000006" hidden="1" customHeight="1">
      <c r="A50" s="291" t="s">
        <v>374</v>
      </c>
      <c r="B50" s="289" t="s">
        <v>355</v>
      </c>
      <c r="C50" s="280">
        <v>1858508</v>
      </c>
      <c r="D50" s="280">
        <v>-1858508</v>
      </c>
      <c r="E50" s="280">
        <f t="shared" si="5"/>
        <v>0</v>
      </c>
      <c r="F50" s="280"/>
      <c r="G50" s="280">
        <f t="shared" si="72"/>
        <v>0</v>
      </c>
      <c r="H50" s="280">
        <v>7434032</v>
      </c>
      <c r="I50" s="280">
        <v>-7434032</v>
      </c>
      <c r="J50" s="280">
        <f t="shared" si="7"/>
        <v>0</v>
      </c>
      <c r="K50" s="280"/>
      <c r="L50" s="280">
        <f t="shared" si="73"/>
        <v>0</v>
      </c>
      <c r="M50" s="280">
        <v>8984270.4299999997</v>
      </c>
      <c r="N50" s="280">
        <v>-8984270.4299999997</v>
      </c>
      <c r="O50" s="280">
        <f t="shared" si="9"/>
        <v>0</v>
      </c>
      <c r="P50" s="280"/>
      <c r="Q50" s="280">
        <f t="shared" si="74"/>
        <v>0</v>
      </c>
      <c r="R50" s="185"/>
    </row>
    <row r="51" spans="1:18" s="186" customFormat="1" ht="39.75" hidden="1" customHeight="1">
      <c r="A51" s="291" t="s">
        <v>375</v>
      </c>
      <c r="B51" s="294" t="s">
        <v>355</v>
      </c>
      <c r="C51" s="280">
        <v>222222222</v>
      </c>
      <c r="D51" s="280">
        <v>-222222222</v>
      </c>
      <c r="E51" s="280">
        <f t="shared" si="5"/>
        <v>0</v>
      </c>
      <c r="F51" s="280"/>
      <c r="G51" s="280">
        <f t="shared" si="72"/>
        <v>0</v>
      </c>
      <c r="H51" s="280">
        <v>0</v>
      </c>
      <c r="I51" s="280"/>
      <c r="J51" s="280">
        <f t="shared" si="7"/>
        <v>0</v>
      </c>
      <c r="K51" s="280"/>
      <c r="L51" s="280">
        <f t="shared" si="73"/>
        <v>0</v>
      </c>
      <c r="M51" s="280">
        <v>0</v>
      </c>
      <c r="N51" s="280"/>
      <c r="O51" s="280">
        <f t="shared" si="9"/>
        <v>0</v>
      </c>
      <c r="P51" s="280"/>
      <c r="Q51" s="280">
        <f t="shared" si="74"/>
        <v>0</v>
      </c>
      <c r="R51" s="185"/>
    </row>
    <row r="52" spans="1:18" s="186" customFormat="1" ht="54" hidden="1" customHeight="1">
      <c r="A52" s="291" t="s">
        <v>378</v>
      </c>
      <c r="B52" s="289" t="s">
        <v>355</v>
      </c>
      <c r="C52" s="280">
        <v>146512</v>
      </c>
      <c r="D52" s="280">
        <v>-146512</v>
      </c>
      <c r="E52" s="280">
        <f t="shared" si="5"/>
        <v>0</v>
      </c>
      <c r="F52" s="280"/>
      <c r="G52" s="280">
        <f t="shared" si="72"/>
        <v>0</v>
      </c>
      <c r="H52" s="280">
        <v>0</v>
      </c>
      <c r="I52" s="280"/>
      <c r="J52" s="280">
        <f t="shared" si="7"/>
        <v>0</v>
      </c>
      <c r="K52" s="280"/>
      <c r="L52" s="280">
        <f t="shared" si="73"/>
        <v>0</v>
      </c>
      <c r="M52" s="280">
        <v>0</v>
      </c>
      <c r="N52" s="280"/>
      <c r="O52" s="280">
        <f t="shared" si="9"/>
        <v>0</v>
      </c>
      <c r="P52" s="280"/>
      <c r="Q52" s="280">
        <f t="shared" si="74"/>
        <v>0</v>
      </c>
      <c r="R52" s="185"/>
    </row>
    <row r="53" spans="1:18" s="186" customFormat="1" ht="51" hidden="1" customHeight="1">
      <c r="A53" s="291" t="s">
        <v>377</v>
      </c>
      <c r="B53" s="294" t="s">
        <v>369</v>
      </c>
      <c r="C53" s="280">
        <v>7179088</v>
      </c>
      <c r="D53" s="280">
        <v>-7179088</v>
      </c>
      <c r="E53" s="280">
        <f t="shared" si="5"/>
        <v>0</v>
      </c>
      <c r="F53" s="280"/>
      <c r="G53" s="280">
        <f t="shared" si="72"/>
        <v>0</v>
      </c>
      <c r="H53" s="280">
        <v>0</v>
      </c>
      <c r="I53" s="280"/>
      <c r="J53" s="280">
        <f t="shared" si="7"/>
        <v>0</v>
      </c>
      <c r="K53" s="280"/>
      <c r="L53" s="280">
        <f t="shared" si="73"/>
        <v>0</v>
      </c>
      <c r="M53" s="280">
        <v>0</v>
      </c>
      <c r="N53" s="280"/>
      <c r="O53" s="280">
        <f t="shared" si="9"/>
        <v>0</v>
      </c>
      <c r="P53" s="280"/>
      <c r="Q53" s="280">
        <f t="shared" si="74"/>
        <v>0</v>
      </c>
      <c r="R53" s="185"/>
    </row>
    <row r="54" spans="1:18" s="186" customFormat="1" ht="54" customHeight="1">
      <c r="A54" s="291" t="s">
        <v>376</v>
      </c>
      <c r="B54" s="294" t="s">
        <v>356</v>
      </c>
      <c r="C54" s="280">
        <v>5870000</v>
      </c>
      <c r="D54" s="280"/>
      <c r="E54" s="280">
        <f t="shared" si="5"/>
        <v>5870000</v>
      </c>
      <c r="F54" s="280"/>
      <c r="G54" s="280">
        <f t="shared" si="72"/>
        <v>5870000</v>
      </c>
      <c r="H54" s="280">
        <v>6002250</v>
      </c>
      <c r="I54" s="280"/>
      <c r="J54" s="280">
        <f t="shared" si="7"/>
        <v>6002250</v>
      </c>
      <c r="K54" s="280"/>
      <c r="L54" s="280">
        <f t="shared" si="73"/>
        <v>6002250</v>
      </c>
      <c r="M54" s="280">
        <v>6136750</v>
      </c>
      <c r="N54" s="280"/>
      <c r="O54" s="280">
        <f t="shared" si="9"/>
        <v>6136750</v>
      </c>
      <c r="P54" s="280"/>
      <c r="Q54" s="280">
        <f t="shared" si="74"/>
        <v>6136750</v>
      </c>
      <c r="R54" s="185"/>
    </row>
    <row r="55" spans="1:18" s="186" customFormat="1" ht="124.9" customHeight="1">
      <c r="A55" s="301" t="s">
        <v>377</v>
      </c>
      <c r="B55" s="294" t="s">
        <v>369</v>
      </c>
      <c r="C55" s="280"/>
      <c r="D55" s="280">
        <v>91066892</v>
      </c>
      <c r="E55" s="280">
        <f t="shared" si="5"/>
        <v>91066892</v>
      </c>
      <c r="F55" s="280">
        <v>-51866892</v>
      </c>
      <c r="G55" s="280">
        <f t="shared" si="72"/>
        <v>39200000</v>
      </c>
      <c r="H55" s="280"/>
      <c r="I55" s="280">
        <v>364267568</v>
      </c>
      <c r="J55" s="280">
        <f t="shared" si="7"/>
        <v>364267568</v>
      </c>
      <c r="K55" s="280">
        <v>89483641.219999999</v>
      </c>
      <c r="L55" s="280">
        <f t="shared" si="73"/>
        <v>453751209.22000003</v>
      </c>
      <c r="M55" s="280"/>
      <c r="N55" s="280">
        <v>440229250.87</v>
      </c>
      <c r="O55" s="280">
        <f t="shared" si="9"/>
        <v>440229250.87</v>
      </c>
      <c r="P55" s="280">
        <v>-246241373.78999999</v>
      </c>
      <c r="Q55" s="280">
        <f t="shared" si="74"/>
        <v>193987877.08000001</v>
      </c>
      <c r="R55" s="185"/>
    </row>
    <row r="56" spans="1:18" s="186" customFormat="1" ht="124.9" customHeight="1">
      <c r="A56" s="301" t="s">
        <v>378</v>
      </c>
      <c r="B56" s="294" t="s">
        <v>418</v>
      </c>
      <c r="C56" s="280"/>
      <c r="D56" s="280">
        <v>1858508</v>
      </c>
      <c r="E56" s="280">
        <f t="shared" si="5"/>
        <v>1858508</v>
      </c>
      <c r="F56" s="280">
        <v>-1098508</v>
      </c>
      <c r="G56" s="280">
        <f t="shared" si="72"/>
        <v>760000</v>
      </c>
      <c r="H56" s="280"/>
      <c r="I56" s="280">
        <v>7434032</v>
      </c>
      <c r="J56" s="280">
        <f t="shared" si="7"/>
        <v>7434032</v>
      </c>
      <c r="K56" s="280">
        <v>1363185.32</v>
      </c>
      <c r="L56" s="280">
        <f t="shared" si="73"/>
        <v>8797217.3200000003</v>
      </c>
      <c r="M56" s="280"/>
      <c r="N56" s="280">
        <v>8984270.4299999997</v>
      </c>
      <c r="O56" s="280">
        <f t="shared" si="9"/>
        <v>8984270.4299999997</v>
      </c>
      <c r="P56" s="280">
        <v>-5059923.3600000003</v>
      </c>
      <c r="Q56" s="280">
        <f t="shared" si="74"/>
        <v>3924347.0699999994</v>
      </c>
      <c r="R56" s="185"/>
    </row>
    <row r="57" spans="1:18" s="186" customFormat="1" ht="38.25">
      <c r="A57" s="291" t="s">
        <v>379</v>
      </c>
      <c r="B57" s="289" t="s">
        <v>357</v>
      </c>
      <c r="C57" s="280">
        <v>17643155.100000001</v>
      </c>
      <c r="D57" s="280">
        <v>420968.49</v>
      </c>
      <c r="E57" s="280">
        <f t="shared" si="5"/>
        <v>18064123.59</v>
      </c>
      <c r="F57" s="280"/>
      <c r="G57" s="280">
        <f t="shared" si="72"/>
        <v>18064123.59</v>
      </c>
      <c r="H57" s="280">
        <v>17519788.27</v>
      </c>
      <c r="I57" s="280">
        <v>-38.200000000000003</v>
      </c>
      <c r="J57" s="280">
        <f t="shared" si="7"/>
        <v>17519750.07</v>
      </c>
      <c r="K57" s="280"/>
      <c r="L57" s="280">
        <f t="shared" si="73"/>
        <v>17519750.07</v>
      </c>
      <c r="M57" s="280">
        <v>17917858.57</v>
      </c>
      <c r="N57" s="280">
        <v>-35642.050000000003</v>
      </c>
      <c r="O57" s="280">
        <f t="shared" si="9"/>
        <v>17882216.52</v>
      </c>
      <c r="P57" s="280"/>
      <c r="Q57" s="280">
        <f t="shared" si="74"/>
        <v>17882216.52</v>
      </c>
      <c r="R57" s="238"/>
    </row>
    <row r="58" spans="1:18" s="186" customFormat="1" ht="51">
      <c r="A58" s="291" t="s">
        <v>380</v>
      </c>
      <c r="B58" s="289" t="s">
        <v>381</v>
      </c>
      <c r="C58" s="280">
        <v>0</v>
      </c>
      <c r="D58" s="280"/>
      <c r="E58" s="280">
        <f t="shared" si="5"/>
        <v>0</v>
      </c>
      <c r="F58" s="280"/>
      <c r="G58" s="280">
        <f t="shared" si="72"/>
        <v>0</v>
      </c>
      <c r="H58" s="280">
        <v>1250000</v>
      </c>
      <c r="I58" s="280"/>
      <c r="J58" s="280">
        <f t="shared" si="7"/>
        <v>1250000</v>
      </c>
      <c r="K58" s="280"/>
      <c r="L58" s="280">
        <f t="shared" si="73"/>
        <v>1250000</v>
      </c>
      <c r="M58" s="280">
        <v>0</v>
      </c>
      <c r="N58" s="280"/>
      <c r="O58" s="280">
        <f t="shared" si="9"/>
        <v>0</v>
      </c>
      <c r="P58" s="280"/>
      <c r="Q58" s="280">
        <f t="shared" si="74"/>
        <v>0</v>
      </c>
      <c r="R58" s="238"/>
    </row>
    <row r="59" spans="1:18" s="186" customFormat="1" ht="31.15" customHeight="1">
      <c r="A59" s="302" t="s">
        <v>420</v>
      </c>
      <c r="B59" s="289" t="s">
        <v>419</v>
      </c>
      <c r="C59" s="280"/>
      <c r="D59" s="280">
        <v>2469919.84</v>
      </c>
      <c r="E59" s="280">
        <f t="shared" ref="E59" si="75">SUM(C59:D59)</f>
        <v>2469919.84</v>
      </c>
      <c r="F59" s="280"/>
      <c r="G59" s="280">
        <f t="shared" ref="G59" si="76">SUM(E59:F59)</f>
        <v>2469919.84</v>
      </c>
      <c r="H59" s="280"/>
      <c r="I59" s="280"/>
      <c r="J59" s="280"/>
      <c r="K59" s="280"/>
      <c r="L59" s="280"/>
      <c r="M59" s="280"/>
      <c r="N59" s="280"/>
      <c r="O59" s="280"/>
      <c r="P59" s="280"/>
      <c r="Q59" s="280"/>
      <c r="R59" s="238"/>
    </row>
    <row r="60" spans="1:18" s="186" customFormat="1" ht="38.25">
      <c r="A60" s="291" t="s">
        <v>382</v>
      </c>
      <c r="B60" s="289" t="s">
        <v>383</v>
      </c>
      <c r="C60" s="280">
        <v>0</v>
      </c>
      <c r="D60" s="280"/>
      <c r="E60" s="280">
        <f t="shared" si="5"/>
        <v>0</v>
      </c>
      <c r="F60" s="280"/>
      <c r="G60" s="280">
        <f t="shared" ref="G60:G77" si="77">SUM(E60:F60)</f>
        <v>0</v>
      </c>
      <c r="H60" s="280">
        <v>4472402.3899999997</v>
      </c>
      <c r="I60" s="280"/>
      <c r="J60" s="280">
        <f t="shared" si="7"/>
        <v>4472402.3899999997</v>
      </c>
      <c r="K60" s="280"/>
      <c r="L60" s="280">
        <f t="shared" ref="L60" si="78">SUM(J60:K60)</f>
        <v>4472402.3899999997</v>
      </c>
      <c r="M60" s="280">
        <v>0</v>
      </c>
      <c r="N60" s="280"/>
      <c r="O60" s="280">
        <f t="shared" si="9"/>
        <v>0</v>
      </c>
      <c r="P60" s="280"/>
      <c r="Q60" s="280">
        <f t="shared" ref="Q60" si="79">SUM(O60:P60)</f>
        <v>0</v>
      </c>
      <c r="R60" s="238"/>
    </row>
    <row r="61" spans="1:18" s="186" customFormat="1" ht="25.15" customHeight="1">
      <c r="A61" s="291" t="s">
        <v>384</v>
      </c>
      <c r="B61" s="294" t="s">
        <v>421</v>
      </c>
      <c r="C61" s="280"/>
      <c r="D61" s="280">
        <v>10807941.98</v>
      </c>
      <c r="E61" s="280">
        <f t="shared" si="5"/>
        <v>10807941.98</v>
      </c>
      <c r="F61" s="280"/>
      <c r="G61" s="280">
        <f t="shared" si="77"/>
        <v>10807941.98</v>
      </c>
      <c r="H61" s="280"/>
      <c r="I61" s="280"/>
      <c r="J61" s="280"/>
      <c r="K61" s="280"/>
      <c r="L61" s="280"/>
      <c r="M61" s="280"/>
      <c r="N61" s="280"/>
      <c r="O61" s="280"/>
      <c r="P61" s="280"/>
      <c r="Q61" s="280"/>
      <c r="R61" s="238"/>
    </row>
    <row r="62" spans="1:18" s="186" customFormat="1" ht="25.5" hidden="1">
      <c r="A62" s="291" t="s">
        <v>384</v>
      </c>
      <c r="B62" s="294" t="s">
        <v>383</v>
      </c>
      <c r="C62" s="280">
        <v>10807941.98</v>
      </c>
      <c r="D62" s="280">
        <v>-10807941.98</v>
      </c>
      <c r="E62" s="280">
        <f t="shared" si="5"/>
        <v>0</v>
      </c>
      <c r="F62" s="280"/>
      <c r="G62" s="280">
        <f t="shared" si="77"/>
        <v>0</v>
      </c>
      <c r="H62" s="280">
        <v>0</v>
      </c>
      <c r="I62" s="280"/>
      <c r="J62" s="280">
        <f t="shared" si="7"/>
        <v>0</v>
      </c>
      <c r="K62" s="280"/>
      <c r="L62" s="280">
        <f t="shared" ref="L62:L65" si="80">SUM(J62:K62)</f>
        <v>0</v>
      </c>
      <c r="M62" s="280">
        <v>0</v>
      </c>
      <c r="N62" s="280"/>
      <c r="O62" s="280">
        <f t="shared" si="9"/>
        <v>0</v>
      </c>
      <c r="P62" s="280"/>
      <c r="Q62" s="280">
        <f t="shared" ref="Q62:Q65" si="81">SUM(O62:P62)</f>
        <v>0</v>
      </c>
      <c r="R62" s="238"/>
    </row>
    <row r="63" spans="1:18" s="186" customFormat="1" ht="38.25">
      <c r="A63" s="302" t="s">
        <v>423</v>
      </c>
      <c r="B63" s="294" t="s">
        <v>383</v>
      </c>
      <c r="C63" s="280"/>
      <c r="D63" s="280">
        <v>55555.56</v>
      </c>
      <c r="E63" s="280">
        <f t="shared" si="5"/>
        <v>55555.56</v>
      </c>
      <c r="F63" s="280"/>
      <c r="G63" s="280">
        <f t="shared" si="77"/>
        <v>55555.56</v>
      </c>
      <c r="H63" s="280"/>
      <c r="I63" s="280"/>
      <c r="J63" s="280">
        <f t="shared" si="7"/>
        <v>0</v>
      </c>
      <c r="K63" s="280"/>
      <c r="L63" s="280">
        <f t="shared" si="80"/>
        <v>0</v>
      </c>
      <c r="M63" s="280"/>
      <c r="N63" s="280"/>
      <c r="O63" s="280">
        <f t="shared" si="9"/>
        <v>0</v>
      </c>
      <c r="P63" s="280"/>
      <c r="Q63" s="280">
        <f t="shared" si="81"/>
        <v>0</v>
      </c>
      <c r="R63" s="238"/>
    </row>
    <row r="64" spans="1:18" s="186" customFormat="1" ht="56.45" customHeight="1">
      <c r="A64" s="303" t="s">
        <v>424</v>
      </c>
      <c r="B64" s="294" t="s">
        <v>383</v>
      </c>
      <c r="C64" s="280"/>
      <c r="D64" s="280">
        <v>441398.08</v>
      </c>
      <c r="E64" s="280">
        <f t="shared" si="5"/>
        <v>441398.08</v>
      </c>
      <c r="F64" s="280"/>
      <c r="G64" s="280">
        <f t="shared" si="77"/>
        <v>441398.08</v>
      </c>
      <c r="H64" s="280"/>
      <c r="I64" s="280">
        <v>441398.08</v>
      </c>
      <c r="J64" s="280">
        <f t="shared" si="7"/>
        <v>441398.08</v>
      </c>
      <c r="K64" s="280"/>
      <c r="L64" s="280">
        <f t="shared" si="80"/>
        <v>441398.08</v>
      </c>
      <c r="M64" s="280"/>
      <c r="N64" s="280">
        <v>441398.08</v>
      </c>
      <c r="O64" s="280">
        <f t="shared" si="9"/>
        <v>441398.08</v>
      </c>
      <c r="P64" s="280"/>
      <c r="Q64" s="280">
        <f t="shared" si="81"/>
        <v>441398.08</v>
      </c>
      <c r="R64" s="238"/>
    </row>
    <row r="65" spans="1:18" s="186" customFormat="1" ht="25.5" hidden="1">
      <c r="A65" s="291" t="s">
        <v>385</v>
      </c>
      <c r="B65" s="294" t="s">
        <v>383</v>
      </c>
      <c r="C65" s="280">
        <v>3980174.3</v>
      </c>
      <c r="D65" s="280">
        <v>-3980174.3</v>
      </c>
      <c r="E65" s="280">
        <f t="shared" si="5"/>
        <v>0</v>
      </c>
      <c r="F65" s="280"/>
      <c r="G65" s="280">
        <f t="shared" si="77"/>
        <v>0</v>
      </c>
      <c r="H65" s="280">
        <v>0</v>
      </c>
      <c r="I65" s="280"/>
      <c r="J65" s="280">
        <f t="shared" si="7"/>
        <v>0</v>
      </c>
      <c r="K65" s="280"/>
      <c r="L65" s="280">
        <f t="shared" si="80"/>
        <v>0</v>
      </c>
      <c r="M65" s="280">
        <v>0</v>
      </c>
      <c r="N65" s="280"/>
      <c r="O65" s="280">
        <f t="shared" si="9"/>
        <v>0</v>
      </c>
      <c r="P65" s="280"/>
      <c r="Q65" s="280">
        <f t="shared" si="81"/>
        <v>0</v>
      </c>
      <c r="R65" s="238"/>
    </row>
    <row r="66" spans="1:18" s="186" customFormat="1" ht="32.450000000000003" customHeight="1">
      <c r="A66" s="291" t="s">
        <v>385</v>
      </c>
      <c r="B66" s="294" t="s">
        <v>422</v>
      </c>
      <c r="C66" s="280"/>
      <c r="D66" s="280">
        <v>3980174.3</v>
      </c>
      <c r="E66" s="280">
        <f t="shared" si="5"/>
        <v>3980174.3</v>
      </c>
      <c r="F66" s="280"/>
      <c r="G66" s="280">
        <f t="shared" si="77"/>
        <v>3980174.3</v>
      </c>
      <c r="H66" s="280"/>
      <c r="I66" s="280"/>
      <c r="J66" s="280"/>
      <c r="K66" s="280"/>
      <c r="L66" s="280"/>
      <c r="M66" s="280"/>
      <c r="N66" s="280"/>
      <c r="O66" s="280"/>
      <c r="P66" s="280"/>
      <c r="Q66" s="280"/>
      <c r="R66" s="238"/>
    </row>
    <row r="67" spans="1:18" s="186" customFormat="1" ht="32.450000000000003" customHeight="1">
      <c r="A67" s="302" t="s">
        <v>426</v>
      </c>
      <c r="B67" s="294" t="s">
        <v>425</v>
      </c>
      <c r="C67" s="280"/>
      <c r="D67" s="280">
        <v>2236977.84</v>
      </c>
      <c r="E67" s="280">
        <f t="shared" si="5"/>
        <v>2236977.84</v>
      </c>
      <c r="F67" s="280"/>
      <c r="G67" s="280">
        <f t="shared" si="77"/>
        <v>2236977.84</v>
      </c>
      <c r="H67" s="280"/>
      <c r="I67" s="280"/>
      <c r="J67" s="280"/>
      <c r="K67" s="280"/>
      <c r="L67" s="280"/>
      <c r="M67" s="280"/>
      <c r="N67" s="280"/>
      <c r="O67" s="280"/>
      <c r="P67" s="280"/>
      <c r="Q67" s="280"/>
      <c r="R67" s="238"/>
    </row>
    <row r="68" spans="1:18" s="186" customFormat="1" ht="92.45" customHeight="1">
      <c r="A68" s="301" t="s">
        <v>440</v>
      </c>
      <c r="B68" s="294" t="s">
        <v>439</v>
      </c>
      <c r="C68" s="280"/>
      <c r="D68" s="280">
        <v>222222222</v>
      </c>
      <c r="E68" s="280">
        <f t="shared" si="5"/>
        <v>222222222</v>
      </c>
      <c r="F68" s="280"/>
      <c r="G68" s="280">
        <f t="shared" si="77"/>
        <v>222222222</v>
      </c>
      <c r="H68" s="280"/>
      <c r="I68" s="280"/>
      <c r="J68" s="280"/>
      <c r="K68" s="280"/>
      <c r="L68" s="280"/>
      <c r="M68" s="280"/>
      <c r="N68" s="280"/>
      <c r="O68" s="280"/>
      <c r="P68" s="280"/>
      <c r="Q68" s="280"/>
      <c r="R68" s="238"/>
    </row>
    <row r="69" spans="1:18" s="186" customFormat="1" ht="38.25">
      <c r="A69" s="291" t="s">
        <v>386</v>
      </c>
      <c r="B69" s="294" t="s">
        <v>358</v>
      </c>
      <c r="C69" s="280">
        <v>414715</v>
      </c>
      <c r="D69" s="280"/>
      <c r="E69" s="280">
        <f t="shared" si="5"/>
        <v>414715</v>
      </c>
      <c r="F69" s="280"/>
      <c r="G69" s="280">
        <f t="shared" si="77"/>
        <v>414715</v>
      </c>
      <c r="H69" s="280">
        <v>234922</v>
      </c>
      <c r="I69" s="280"/>
      <c r="J69" s="280">
        <f t="shared" si="7"/>
        <v>234922</v>
      </c>
      <c r="K69" s="280"/>
      <c r="L69" s="280">
        <f t="shared" ref="L69:L70" si="82">SUM(J69:K69)</f>
        <v>234922</v>
      </c>
      <c r="M69" s="280">
        <v>232368</v>
      </c>
      <c r="N69" s="280"/>
      <c r="O69" s="280">
        <f t="shared" si="9"/>
        <v>232368</v>
      </c>
      <c r="P69" s="280"/>
      <c r="Q69" s="280">
        <f t="shared" ref="Q69:Q70" si="83">SUM(O69:P69)</f>
        <v>232368</v>
      </c>
      <c r="R69" s="185"/>
    </row>
    <row r="70" spans="1:18" s="186" customFormat="1" ht="51" hidden="1">
      <c r="A70" s="291" t="s">
        <v>387</v>
      </c>
      <c r="B70" s="294" t="s">
        <v>358</v>
      </c>
      <c r="C70" s="280">
        <v>441398.08</v>
      </c>
      <c r="D70" s="280">
        <v>-441398.08</v>
      </c>
      <c r="E70" s="280">
        <f t="shared" si="5"/>
        <v>0</v>
      </c>
      <c r="F70" s="280"/>
      <c r="G70" s="280">
        <f t="shared" si="77"/>
        <v>0</v>
      </c>
      <c r="H70" s="280">
        <v>441398.08</v>
      </c>
      <c r="I70" s="280">
        <v>-441398.08</v>
      </c>
      <c r="J70" s="280">
        <f t="shared" si="7"/>
        <v>0</v>
      </c>
      <c r="K70" s="280"/>
      <c r="L70" s="280">
        <f t="shared" si="82"/>
        <v>0</v>
      </c>
      <c r="M70" s="280">
        <v>441398.08</v>
      </c>
      <c r="N70" s="280">
        <v>-441398.08</v>
      </c>
      <c r="O70" s="280">
        <f t="shared" si="9"/>
        <v>0</v>
      </c>
      <c r="P70" s="280"/>
      <c r="Q70" s="280">
        <f t="shared" si="83"/>
        <v>0</v>
      </c>
      <c r="R70" s="185"/>
    </row>
    <row r="71" spans="1:18" s="186" customFormat="1" ht="51">
      <c r="A71" s="304" t="s">
        <v>387</v>
      </c>
      <c r="B71" s="294" t="s">
        <v>358</v>
      </c>
      <c r="C71" s="280"/>
      <c r="D71" s="280">
        <v>108843.52</v>
      </c>
      <c r="E71" s="280">
        <f t="shared" si="5"/>
        <v>108843.52</v>
      </c>
      <c r="F71" s="280"/>
      <c r="G71" s="280">
        <f t="shared" si="77"/>
        <v>108843.52</v>
      </c>
      <c r="H71" s="280"/>
      <c r="I71" s="280"/>
      <c r="J71" s="280"/>
      <c r="K71" s="280"/>
      <c r="L71" s="280"/>
      <c r="M71" s="280"/>
      <c r="N71" s="280"/>
      <c r="O71" s="280"/>
      <c r="P71" s="280"/>
      <c r="Q71" s="280"/>
      <c r="R71" s="185"/>
    </row>
    <row r="72" spans="1:18" s="186" customFormat="1" ht="78" customHeight="1">
      <c r="A72" s="291" t="s">
        <v>388</v>
      </c>
      <c r="B72" s="294" t="s">
        <v>358</v>
      </c>
      <c r="C72" s="280">
        <v>257020</v>
      </c>
      <c r="D72" s="280"/>
      <c r="E72" s="280">
        <f t="shared" si="5"/>
        <v>257020</v>
      </c>
      <c r="F72" s="280"/>
      <c r="G72" s="280">
        <f t="shared" si="77"/>
        <v>257020</v>
      </c>
      <c r="H72" s="280">
        <v>267250</v>
      </c>
      <c r="I72" s="280"/>
      <c r="J72" s="280">
        <f t="shared" si="7"/>
        <v>267250</v>
      </c>
      <c r="K72" s="280"/>
      <c r="L72" s="280">
        <f t="shared" ref="L72:L76" si="84">SUM(J72:K72)</f>
        <v>267250</v>
      </c>
      <c r="M72" s="280">
        <v>277950</v>
      </c>
      <c r="N72" s="280"/>
      <c r="O72" s="280">
        <f t="shared" si="9"/>
        <v>277950</v>
      </c>
      <c r="P72" s="280"/>
      <c r="Q72" s="280">
        <f t="shared" ref="Q72:Q76" si="85">SUM(O72:P72)</f>
        <v>277950</v>
      </c>
      <c r="R72" s="185"/>
    </row>
    <row r="73" spans="1:18" s="186" customFormat="1" ht="25.5" customHeight="1">
      <c r="A73" s="291" t="s">
        <v>389</v>
      </c>
      <c r="B73" s="294" t="s">
        <v>358</v>
      </c>
      <c r="C73" s="280">
        <v>291249912.5</v>
      </c>
      <c r="D73" s="280"/>
      <c r="E73" s="280">
        <f t="shared" si="5"/>
        <v>291249912.5</v>
      </c>
      <c r="F73" s="280"/>
      <c r="G73" s="280">
        <f t="shared" si="77"/>
        <v>291249912.5</v>
      </c>
      <c r="H73" s="280">
        <f>291249912.5+446276-346276</f>
        <v>291349912.5</v>
      </c>
      <c r="I73" s="280"/>
      <c r="J73" s="280">
        <f t="shared" si="7"/>
        <v>291349912.5</v>
      </c>
      <c r="K73" s="280"/>
      <c r="L73" s="280">
        <f t="shared" si="84"/>
        <v>291349912.5</v>
      </c>
      <c r="M73" s="280">
        <f>291249912.5+9970530.8-346276</f>
        <v>300874167.30000001</v>
      </c>
      <c r="N73" s="280"/>
      <c r="O73" s="280">
        <f t="shared" si="9"/>
        <v>300874167.30000001</v>
      </c>
      <c r="P73" s="280"/>
      <c r="Q73" s="280">
        <f t="shared" si="85"/>
        <v>300874167.30000001</v>
      </c>
      <c r="R73" s="185"/>
    </row>
    <row r="74" spans="1:18" s="186" customFormat="1" ht="76.5">
      <c r="A74" s="291" t="s">
        <v>390</v>
      </c>
      <c r="B74" s="294" t="s">
        <v>358</v>
      </c>
      <c r="C74" s="280">
        <v>901734</v>
      </c>
      <c r="D74" s="280"/>
      <c r="E74" s="280">
        <f t="shared" si="5"/>
        <v>901734</v>
      </c>
      <c r="F74" s="280"/>
      <c r="G74" s="280">
        <f t="shared" si="77"/>
        <v>901734</v>
      </c>
      <c r="H74" s="280">
        <v>901734</v>
      </c>
      <c r="I74" s="280"/>
      <c r="J74" s="280">
        <f t="shared" si="7"/>
        <v>901734</v>
      </c>
      <c r="K74" s="280"/>
      <c r="L74" s="280">
        <f t="shared" si="84"/>
        <v>901734</v>
      </c>
      <c r="M74" s="280">
        <v>901734</v>
      </c>
      <c r="N74" s="280"/>
      <c r="O74" s="280">
        <f t="shared" si="9"/>
        <v>901734</v>
      </c>
      <c r="P74" s="280"/>
      <c r="Q74" s="280">
        <f t="shared" si="85"/>
        <v>901734</v>
      </c>
      <c r="R74" s="185"/>
    </row>
    <row r="75" spans="1:18" s="186" customFormat="1" ht="38.25">
      <c r="A75" s="291" t="s">
        <v>391</v>
      </c>
      <c r="B75" s="294" t="s">
        <v>358</v>
      </c>
      <c r="C75" s="280">
        <v>123200</v>
      </c>
      <c r="D75" s="280"/>
      <c r="E75" s="280">
        <f t="shared" si="5"/>
        <v>123200</v>
      </c>
      <c r="F75" s="280"/>
      <c r="G75" s="280">
        <f t="shared" si="77"/>
        <v>123200</v>
      </c>
      <c r="H75" s="280">
        <v>53402</v>
      </c>
      <c r="I75" s="280"/>
      <c r="J75" s="280">
        <f t="shared" si="7"/>
        <v>53402</v>
      </c>
      <c r="K75" s="280"/>
      <c r="L75" s="280">
        <f t="shared" si="84"/>
        <v>53402</v>
      </c>
      <c r="M75" s="280">
        <v>53402</v>
      </c>
      <c r="N75" s="280"/>
      <c r="O75" s="280">
        <f t="shared" si="9"/>
        <v>53402</v>
      </c>
      <c r="P75" s="280"/>
      <c r="Q75" s="280">
        <f t="shared" si="85"/>
        <v>53402</v>
      </c>
      <c r="R75" s="185"/>
    </row>
    <row r="76" spans="1:18" s="186" customFormat="1" ht="38.25">
      <c r="A76" s="291" t="s">
        <v>392</v>
      </c>
      <c r="B76" s="294" t="s">
        <v>358</v>
      </c>
      <c r="C76" s="280">
        <v>600051</v>
      </c>
      <c r="D76" s="280"/>
      <c r="E76" s="280">
        <f t="shared" si="5"/>
        <v>600051</v>
      </c>
      <c r="F76" s="280"/>
      <c r="G76" s="280">
        <f t="shared" si="77"/>
        <v>600051</v>
      </c>
      <c r="H76" s="280">
        <v>600051</v>
      </c>
      <c r="I76" s="280"/>
      <c r="J76" s="280">
        <f t="shared" si="7"/>
        <v>600051</v>
      </c>
      <c r="K76" s="280"/>
      <c r="L76" s="280">
        <f t="shared" si="84"/>
        <v>600051</v>
      </c>
      <c r="M76" s="280">
        <v>600051</v>
      </c>
      <c r="N76" s="280"/>
      <c r="O76" s="280">
        <f t="shared" si="9"/>
        <v>600051</v>
      </c>
      <c r="P76" s="280"/>
      <c r="Q76" s="280">
        <f t="shared" si="85"/>
        <v>600051</v>
      </c>
      <c r="R76" s="185"/>
    </row>
    <row r="77" spans="1:18" s="186" customFormat="1" ht="43.9" customHeight="1">
      <c r="A77" s="291" t="s">
        <v>444</v>
      </c>
      <c r="B77" s="322" t="s">
        <v>358</v>
      </c>
      <c r="C77" s="280"/>
      <c r="D77" s="280"/>
      <c r="E77" s="280"/>
      <c r="F77" s="280">
        <v>1404820</v>
      </c>
      <c r="G77" s="280">
        <f t="shared" si="77"/>
        <v>1404820</v>
      </c>
      <c r="H77" s="280"/>
      <c r="I77" s="280"/>
      <c r="J77" s="280"/>
      <c r="K77" s="280"/>
      <c r="L77" s="280"/>
      <c r="M77" s="280"/>
      <c r="N77" s="280"/>
      <c r="O77" s="280"/>
      <c r="P77" s="280"/>
      <c r="Q77" s="280">
        <f>L77</f>
        <v>0</v>
      </c>
      <c r="R77" s="185"/>
    </row>
    <row r="78" spans="1:18" s="186" customFormat="1">
      <c r="A78" s="292"/>
      <c r="B78" s="293"/>
      <c r="C78" s="295"/>
      <c r="D78" s="295"/>
      <c r="E78" s="295"/>
      <c r="F78" s="295"/>
      <c r="G78" s="295"/>
      <c r="H78" s="280"/>
      <c r="I78" s="295"/>
      <c r="J78" s="295"/>
      <c r="K78" s="295"/>
      <c r="L78" s="295"/>
      <c r="M78" s="280"/>
      <c r="N78" s="295"/>
      <c r="O78" s="295"/>
      <c r="P78" s="295"/>
      <c r="Q78" s="295"/>
      <c r="R78" s="185"/>
    </row>
    <row r="79" spans="1:18" s="186" customFormat="1" ht="25.5">
      <c r="A79" s="278" t="s">
        <v>76</v>
      </c>
      <c r="B79" s="289" t="s">
        <v>112</v>
      </c>
      <c r="C79" s="280">
        <f>SUM(C80:C96)</f>
        <v>753690739.33000004</v>
      </c>
      <c r="D79" s="280">
        <f t="shared" ref="D79:O79" si="86">SUM(D80:D96)</f>
        <v>7178585</v>
      </c>
      <c r="E79" s="280">
        <f t="shared" si="86"/>
        <v>760869324.32999992</v>
      </c>
      <c r="F79" s="280">
        <f t="shared" ref="F79:G79" si="87">SUM(F80:F96)</f>
        <v>0</v>
      </c>
      <c r="G79" s="280">
        <f t="shared" si="87"/>
        <v>760869324.32999992</v>
      </c>
      <c r="H79" s="280">
        <f t="shared" si="86"/>
        <v>766840559.92999995</v>
      </c>
      <c r="I79" s="280">
        <f t="shared" si="86"/>
        <v>-12642012</v>
      </c>
      <c r="J79" s="280">
        <f t="shared" si="86"/>
        <v>754198547.92999995</v>
      </c>
      <c r="K79" s="280">
        <f t="shared" ref="K79:L79" si="88">SUM(K80:K96)</f>
        <v>0</v>
      </c>
      <c r="L79" s="280">
        <f t="shared" si="88"/>
        <v>754198547.92999995</v>
      </c>
      <c r="M79" s="280">
        <f t="shared" si="86"/>
        <v>807093735.59000003</v>
      </c>
      <c r="N79" s="280">
        <f t="shared" si="86"/>
        <v>10528</v>
      </c>
      <c r="O79" s="280">
        <f t="shared" si="86"/>
        <v>807104263.59000003</v>
      </c>
      <c r="P79" s="280">
        <f t="shared" ref="P79:Q79" si="89">SUM(P80:P96)</f>
        <v>0</v>
      </c>
      <c r="Q79" s="280">
        <f t="shared" si="89"/>
        <v>807104263.59000003</v>
      </c>
      <c r="R79" s="185"/>
    </row>
    <row r="80" spans="1:18" s="186" customFormat="1" ht="63.75">
      <c r="A80" s="291" t="s">
        <v>393</v>
      </c>
      <c r="B80" s="294" t="s">
        <v>359</v>
      </c>
      <c r="C80" s="280">
        <v>6314750.5</v>
      </c>
      <c r="D80" s="280"/>
      <c r="E80" s="280">
        <f t="shared" si="5"/>
        <v>6314750.5</v>
      </c>
      <c r="F80" s="280"/>
      <c r="G80" s="280">
        <f t="shared" ref="G80:G86" si="90">SUM(E80:F80)</f>
        <v>6314750.5</v>
      </c>
      <c r="H80" s="280">
        <v>5061414</v>
      </c>
      <c r="I80" s="280"/>
      <c r="J80" s="280">
        <f t="shared" si="7"/>
        <v>5061414</v>
      </c>
      <c r="K80" s="280"/>
      <c r="L80" s="280">
        <f t="shared" ref="L80:L85" si="91">SUM(J80:K80)</f>
        <v>5061414</v>
      </c>
      <c r="M80" s="280">
        <v>5051800.4000000004</v>
      </c>
      <c r="N80" s="280"/>
      <c r="O80" s="280">
        <f t="shared" si="9"/>
        <v>5051800.4000000004</v>
      </c>
      <c r="P80" s="280"/>
      <c r="Q80" s="280">
        <f t="shared" ref="Q80:Q85" si="92">SUM(O80:P80)</f>
        <v>5051800.4000000004</v>
      </c>
      <c r="R80" s="185"/>
    </row>
    <row r="81" spans="1:18" s="186" customFormat="1" ht="38.25">
      <c r="A81" s="291" t="s">
        <v>394</v>
      </c>
      <c r="B81" s="289" t="s">
        <v>359</v>
      </c>
      <c r="C81" s="280">
        <v>369351.5</v>
      </c>
      <c r="D81" s="280"/>
      <c r="E81" s="280">
        <f t="shared" si="5"/>
        <v>369351.5</v>
      </c>
      <c r="F81" s="280"/>
      <c r="G81" s="280">
        <f t="shared" si="90"/>
        <v>369351.5</v>
      </c>
      <c r="H81" s="280">
        <v>382325.56</v>
      </c>
      <c r="I81" s="280"/>
      <c r="J81" s="280">
        <f t="shared" si="7"/>
        <v>382325.56</v>
      </c>
      <c r="K81" s="280"/>
      <c r="L81" s="280">
        <f t="shared" si="91"/>
        <v>382325.56</v>
      </c>
      <c r="M81" s="280">
        <v>395818.58</v>
      </c>
      <c r="N81" s="280"/>
      <c r="O81" s="280">
        <f t="shared" si="9"/>
        <v>395818.58</v>
      </c>
      <c r="P81" s="280"/>
      <c r="Q81" s="280">
        <f t="shared" si="92"/>
        <v>395818.58</v>
      </c>
      <c r="R81" s="185"/>
    </row>
    <row r="82" spans="1:18" s="186" customFormat="1" ht="76.5">
      <c r="A82" s="291" t="s">
        <v>395</v>
      </c>
      <c r="B82" s="289" t="s">
        <v>359</v>
      </c>
      <c r="C82" s="280">
        <v>14000</v>
      </c>
      <c r="D82" s="280"/>
      <c r="E82" s="280">
        <f t="shared" si="5"/>
        <v>14000</v>
      </c>
      <c r="F82" s="280"/>
      <c r="G82" s="280">
        <f t="shared" si="90"/>
        <v>14000</v>
      </c>
      <c r="H82" s="280">
        <v>14000</v>
      </c>
      <c r="I82" s="280"/>
      <c r="J82" s="280">
        <f t="shared" si="7"/>
        <v>14000</v>
      </c>
      <c r="K82" s="280"/>
      <c r="L82" s="280">
        <f t="shared" si="91"/>
        <v>14000</v>
      </c>
      <c r="M82" s="280">
        <v>14000</v>
      </c>
      <c r="N82" s="280"/>
      <c r="O82" s="280">
        <f t="shared" si="9"/>
        <v>14000</v>
      </c>
      <c r="P82" s="280"/>
      <c r="Q82" s="280">
        <f t="shared" si="92"/>
        <v>14000</v>
      </c>
      <c r="R82" s="185"/>
    </row>
    <row r="83" spans="1:18" s="186" customFormat="1" ht="38.25">
      <c r="A83" s="291" t="s">
        <v>396</v>
      </c>
      <c r="B83" s="289" t="s">
        <v>359</v>
      </c>
      <c r="C83" s="280">
        <v>35000</v>
      </c>
      <c r="D83" s="280"/>
      <c r="E83" s="280">
        <f t="shared" si="5"/>
        <v>35000</v>
      </c>
      <c r="F83" s="280"/>
      <c r="G83" s="280">
        <f t="shared" si="90"/>
        <v>35000</v>
      </c>
      <c r="H83" s="280">
        <v>35000</v>
      </c>
      <c r="I83" s="280"/>
      <c r="J83" s="280">
        <f t="shared" si="7"/>
        <v>35000</v>
      </c>
      <c r="K83" s="280"/>
      <c r="L83" s="280">
        <f t="shared" si="91"/>
        <v>35000</v>
      </c>
      <c r="M83" s="280">
        <v>35000</v>
      </c>
      <c r="N83" s="280"/>
      <c r="O83" s="280">
        <f t="shared" si="9"/>
        <v>35000</v>
      </c>
      <c r="P83" s="280"/>
      <c r="Q83" s="280">
        <f t="shared" si="92"/>
        <v>35000</v>
      </c>
      <c r="R83" s="185"/>
    </row>
    <row r="84" spans="1:18" s="186" customFormat="1" ht="63.75">
      <c r="A84" s="291" t="s">
        <v>397</v>
      </c>
      <c r="B84" s="289" t="s">
        <v>359</v>
      </c>
      <c r="C84" s="280">
        <v>4369412.5599999996</v>
      </c>
      <c r="D84" s="280"/>
      <c r="E84" s="280">
        <f t="shared" si="5"/>
        <v>4369412.5599999996</v>
      </c>
      <c r="F84" s="280"/>
      <c r="G84" s="280">
        <f t="shared" si="90"/>
        <v>4369412.5599999996</v>
      </c>
      <c r="H84" s="280">
        <v>4369412.54</v>
      </c>
      <c r="I84" s="280"/>
      <c r="J84" s="280">
        <f t="shared" si="7"/>
        <v>4369412.54</v>
      </c>
      <c r="K84" s="280"/>
      <c r="L84" s="280">
        <f t="shared" si="91"/>
        <v>4369412.54</v>
      </c>
      <c r="M84" s="280">
        <v>4369412.5599999996</v>
      </c>
      <c r="N84" s="280"/>
      <c r="O84" s="280">
        <f t="shared" si="9"/>
        <v>4369412.5599999996</v>
      </c>
      <c r="P84" s="280"/>
      <c r="Q84" s="280">
        <f t="shared" si="92"/>
        <v>4369412.5599999996</v>
      </c>
      <c r="R84" s="185"/>
    </row>
    <row r="85" spans="1:18" s="186" customFormat="1" ht="63.75">
      <c r="A85" s="291" t="s">
        <v>398</v>
      </c>
      <c r="B85" s="289" t="s">
        <v>359</v>
      </c>
      <c r="C85" s="280">
        <v>46932987</v>
      </c>
      <c r="D85" s="280">
        <v>-147015</v>
      </c>
      <c r="E85" s="280">
        <f t="shared" si="5"/>
        <v>46785972</v>
      </c>
      <c r="F85" s="280"/>
      <c r="G85" s="280">
        <f t="shared" si="90"/>
        <v>46785972</v>
      </c>
      <c r="H85" s="280">
        <v>60167990</v>
      </c>
      <c r="I85" s="280">
        <v>-12642012</v>
      </c>
      <c r="J85" s="280">
        <f t="shared" si="7"/>
        <v>47525978</v>
      </c>
      <c r="K85" s="280"/>
      <c r="L85" s="280">
        <f t="shared" si="91"/>
        <v>47525978</v>
      </c>
      <c r="M85" s="280">
        <v>52546673</v>
      </c>
      <c r="N85" s="280">
        <v>10528</v>
      </c>
      <c r="O85" s="280">
        <f t="shared" si="9"/>
        <v>52557201</v>
      </c>
      <c r="P85" s="280"/>
      <c r="Q85" s="280">
        <f t="shared" si="92"/>
        <v>52557201</v>
      </c>
      <c r="R85" s="185"/>
    </row>
    <row r="86" spans="1:18" s="186" customFormat="1" ht="114.75">
      <c r="A86" s="305" t="s">
        <v>431</v>
      </c>
      <c r="B86" s="289" t="s">
        <v>359</v>
      </c>
      <c r="C86" s="280"/>
      <c r="D86" s="280">
        <v>7179088</v>
      </c>
      <c r="E86" s="280">
        <f t="shared" si="5"/>
        <v>7179088</v>
      </c>
      <c r="F86" s="280"/>
      <c r="G86" s="280">
        <f t="shared" si="90"/>
        <v>7179088</v>
      </c>
      <c r="H86" s="280"/>
      <c r="I86" s="280"/>
      <c r="J86" s="280"/>
      <c r="K86" s="280"/>
      <c r="L86" s="280"/>
      <c r="M86" s="280"/>
      <c r="N86" s="280"/>
      <c r="O86" s="280"/>
      <c r="P86" s="280"/>
      <c r="Q86" s="280"/>
      <c r="R86" s="185"/>
    </row>
    <row r="87" spans="1:18" s="186" customFormat="1" ht="89.25">
      <c r="A87" s="305" t="s">
        <v>427</v>
      </c>
      <c r="B87" s="289" t="s">
        <v>359</v>
      </c>
      <c r="C87" s="280"/>
      <c r="D87" s="280">
        <v>146512</v>
      </c>
      <c r="E87" s="280">
        <f t="shared" ref="E87" si="93">SUM(C87:D87)</f>
        <v>146512</v>
      </c>
      <c r="F87" s="280"/>
      <c r="G87" s="280">
        <f t="shared" ref="G87:G95" si="94">SUM(E87:F87)</f>
        <v>146512</v>
      </c>
      <c r="H87" s="280"/>
      <c r="I87" s="280"/>
      <c r="J87" s="280"/>
      <c r="K87" s="280"/>
      <c r="L87" s="280"/>
      <c r="M87" s="280"/>
      <c r="N87" s="280"/>
      <c r="O87" s="280"/>
      <c r="P87" s="280"/>
      <c r="Q87" s="280"/>
      <c r="R87" s="185"/>
    </row>
    <row r="88" spans="1:18" s="186" customFormat="1" ht="66" customHeight="1">
      <c r="A88" s="291" t="s">
        <v>399</v>
      </c>
      <c r="B88" s="289" t="s">
        <v>360</v>
      </c>
      <c r="C88" s="280">
        <v>7326409.3799999999</v>
      </c>
      <c r="D88" s="280"/>
      <c r="E88" s="280">
        <f t="shared" ref="E88:E111" si="95">SUM(C88:D88)</f>
        <v>7326409.3799999999</v>
      </c>
      <c r="F88" s="280"/>
      <c r="G88" s="280">
        <f t="shared" si="94"/>
        <v>7326409.3799999999</v>
      </c>
      <c r="H88" s="280">
        <v>8040737.3899999997</v>
      </c>
      <c r="I88" s="280"/>
      <c r="J88" s="280">
        <f t="shared" ref="J88:J111" si="96">SUM(H88:I88)</f>
        <v>8040737.3899999997</v>
      </c>
      <c r="K88" s="280"/>
      <c r="L88" s="280">
        <f t="shared" ref="L88:L95" si="97">SUM(J88:K88)</f>
        <v>8040737.3899999997</v>
      </c>
      <c r="M88" s="280">
        <v>8417019.6300000008</v>
      </c>
      <c r="N88" s="280"/>
      <c r="O88" s="280">
        <f t="shared" ref="O88:O111" si="98">SUM(M88:N88)</f>
        <v>8417019.6300000008</v>
      </c>
      <c r="P88" s="280"/>
      <c r="Q88" s="280">
        <f t="shared" ref="Q88:Q95" si="99">SUM(O88:P88)</f>
        <v>8417019.6300000008</v>
      </c>
      <c r="R88" s="185"/>
    </row>
    <row r="89" spans="1:18" s="186" customFormat="1" ht="65.25" customHeight="1">
      <c r="A89" s="291" t="s">
        <v>400</v>
      </c>
      <c r="B89" s="289" t="s">
        <v>361</v>
      </c>
      <c r="C89" s="280">
        <v>5925317.3300000001</v>
      </c>
      <c r="D89" s="280"/>
      <c r="E89" s="280">
        <f t="shared" si="95"/>
        <v>5925317.3300000001</v>
      </c>
      <c r="F89" s="280"/>
      <c r="G89" s="280">
        <f t="shared" si="94"/>
        <v>5925317.3300000001</v>
      </c>
      <c r="H89" s="280">
        <v>6237176.1399999997</v>
      </c>
      <c r="I89" s="280"/>
      <c r="J89" s="280">
        <f t="shared" si="96"/>
        <v>6237176.1399999997</v>
      </c>
      <c r="K89" s="280"/>
      <c r="L89" s="280">
        <f t="shared" si="97"/>
        <v>6237176.1399999997</v>
      </c>
      <c r="M89" s="280">
        <v>6237176.1399999997</v>
      </c>
      <c r="N89" s="280"/>
      <c r="O89" s="280">
        <f t="shared" si="98"/>
        <v>6237176.1399999997</v>
      </c>
      <c r="P89" s="280"/>
      <c r="Q89" s="280">
        <f t="shared" si="99"/>
        <v>6237176.1399999997</v>
      </c>
      <c r="R89" s="185"/>
    </row>
    <row r="90" spans="1:18" s="186" customFormat="1" ht="51">
      <c r="A90" s="291" t="s">
        <v>401</v>
      </c>
      <c r="B90" s="289" t="s">
        <v>362</v>
      </c>
      <c r="C90" s="280">
        <v>3543964.0500000007</v>
      </c>
      <c r="D90" s="280"/>
      <c r="E90" s="280">
        <f t="shared" si="95"/>
        <v>3543964.0500000007</v>
      </c>
      <c r="F90" s="280"/>
      <c r="G90" s="280">
        <f t="shared" si="94"/>
        <v>3543964.0500000007</v>
      </c>
      <c r="H90" s="280">
        <v>3663447.8400000003</v>
      </c>
      <c r="I90" s="280"/>
      <c r="J90" s="280">
        <f t="shared" si="96"/>
        <v>3663447.8400000003</v>
      </c>
      <c r="K90" s="280"/>
      <c r="L90" s="280">
        <f t="shared" si="97"/>
        <v>3663447.8400000003</v>
      </c>
      <c r="M90" s="280">
        <v>3793072.2099999981</v>
      </c>
      <c r="N90" s="280"/>
      <c r="O90" s="280">
        <f t="shared" si="98"/>
        <v>3793072.2099999981</v>
      </c>
      <c r="P90" s="280"/>
      <c r="Q90" s="280">
        <f t="shared" si="99"/>
        <v>3793072.2099999981</v>
      </c>
      <c r="R90" s="185"/>
    </row>
    <row r="91" spans="1:18" s="186" customFormat="1" ht="51">
      <c r="A91" s="291" t="s">
        <v>402</v>
      </c>
      <c r="B91" s="289" t="s">
        <v>363</v>
      </c>
      <c r="C91" s="280">
        <v>132378.4</v>
      </c>
      <c r="D91" s="280"/>
      <c r="E91" s="280">
        <f t="shared" si="95"/>
        <v>132378.4</v>
      </c>
      <c r="F91" s="280"/>
      <c r="G91" s="280">
        <f t="shared" si="94"/>
        <v>132378.4</v>
      </c>
      <c r="H91" s="280">
        <v>4171.8599999999997</v>
      </c>
      <c r="I91" s="280"/>
      <c r="J91" s="280">
        <f t="shared" si="96"/>
        <v>4171.8599999999997</v>
      </c>
      <c r="K91" s="280"/>
      <c r="L91" s="280">
        <f t="shared" si="97"/>
        <v>4171.8599999999997</v>
      </c>
      <c r="M91" s="280">
        <v>3719.99</v>
      </c>
      <c r="N91" s="280"/>
      <c r="O91" s="280">
        <f t="shared" si="98"/>
        <v>3719.99</v>
      </c>
      <c r="P91" s="280"/>
      <c r="Q91" s="280">
        <f t="shared" si="99"/>
        <v>3719.99</v>
      </c>
      <c r="R91" s="185"/>
    </row>
    <row r="92" spans="1:18" s="186" customFormat="1" ht="45.6" customHeight="1">
      <c r="A92" s="291" t="s">
        <v>403</v>
      </c>
      <c r="B92" s="289" t="s">
        <v>368</v>
      </c>
      <c r="C92" s="280">
        <v>30279350</v>
      </c>
      <c r="D92" s="280"/>
      <c r="E92" s="280">
        <f t="shared" si="95"/>
        <v>30279350</v>
      </c>
      <c r="F92" s="280"/>
      <c r="G92" s="280">
        <f t="shared" si="94"/>
        <v>30279350</v>
      </c>
      <c r="H92" s="280">
        <v>30279350</v>
      </c>
      <c r="I92" s="280"/>
      <c r="J92" s="280">
        <f t="shared" si="96"/>
        <v>30279350</v>
      </c>
      <c r="K92" s="280"/>
      <c r="L92" s="280">
        <f t="shared" si="97"/>
        <v>30279350</v>
      </c>
      <c r="M92" s="280">
        <v>31162470</v>
      </c>
      <c r="N92" s="280"/>
      <c r="O92" s="280">
        <f t="shared" si="98"/>
        <v>31162470</v>
      </c>
      <c r="P92" s="280"/>
      <c r="Q92" s="280">
        <f t="shared" si="99"/>
        <v>31162470</v>
      </c>
      <c r="R92" s="185"/>
    </row>
    <row r="93" spans="1:18" ht="51">
      <c r="A93" s="291" t="s">
        <v>432</v>
      </c>
      <c r="B93" s="289" t="s">
        <v>364</v>
      </c>
      <c r="C93" s="280">
        <v>7608975.5700000003</v>
      </c>
      <c r="D93" s="280"/>
      <c r="E93" s="280">
        <f t="shared" si="95"/>
        <v>7608975.5700000003</v>
      </c>
      <c r="F93" s="280"/>
      <c r="G93" s="280">
        <f t="shared" si="94"/>
        <v>7608975.5700000003</v>
      </c>
      <c r="H93" s="280">
        <v>7829534.5999999996</v>
      </c>
      <c r="I93" s="280"/>
      <c r="J93" s="280">
        <f t="shared" si="96"/>
        <v>7829534.5999999996</v>
      </c>
      <c r="K93" s="280"/>
      <c r="L93" s="280">
        <f t="shared" si="97"/>
        <v>7829534.5999999996</v>
      </c>
      <c r="M93" s="280">
        <v>8058915.9800000004</v>
      </c>
      <c r="N93" s="280"/>
      <c r="O93" s="280">
        <f t="shared" si="98"/>
        <v>8058915.9800000004</v>
      </c>
      <c r="P93" s="280"/>
      <c r="Q93" s="280">
        <f t="shared" si="99"/>
        <v>8058915.9800000004</v>
      </c>
    </row>
    <row r="94" spans="1:18" ht="89.25">
      <c r="A94" s="291" t="s">
        <v>433</v>
      </c>
      <c r="B94" s="289" t="s">
        <v>367</v>
      </c>
      <c r="C94" s="280">
        <v>24177843.039999999</v>
      </c>
      <c r="D94" s="280"/>
      <c r="E94" s="280">
        <f t="shared" si="95"/>
        <v>24177843.039999999</v>
      </c>
      <c r="F94" s="280"/>
      <c r="G94" s="280">
        <f t="shared" si="94"/>
        <v>24177843.039999999</v>
      </c>
      <c r="H94" s="280">
        <v>0</v>
      </c>
      <c r="I94" s="280"/>
      <c r="J94" s="280">
        <f t="shared" si="96"/>
        <v>0</v>
      </c>
      <c r="K94" s="280"/>
      <c r="L94" s="280">
        <f t="shared" si="97"/>
        <v>0</v>
      </c>
      <c r="M94" s="280">
        <v>25971157.100000001</v>
      </c>
      <c r="N94" s="280"/>
      <c r="O94" s="280">
        <f t="shared" si="98"/>
        <v>25971157.100000001</v>
      </c>
      <c r="P94" s="280"/>
      <c r="Q94" s="280">
        <f t="shared" si="99"/>
        <v>25971157.100000001</v>
      </c>
    </row>
    <row r="95" spans="1:18" ht="25.5">
      <c r="A95" s="291" t="s">
        <v>434</v>
      </c>
      <c r="B95" s="289" t="s">
        <v>409</v>
      </c>
      <c r="C95" s="280">
        <v>616661000</v>
      </c>
      <c r="D95" s="280"/>
      <c r="E95" s="280">
        <f t="shared" si="95"/>
        <v>616661000</v>
      </c>
      <c r="F95" s="280"/>
      <c r="G95" s="280">
        <f t="shared" si="94"/>
        <v>616661000</v>
      </c>
      <c r="H95" s="280">
        <v>640756000</v>
      </c>
      <c r="I95" s="280"/>
      <c r="J95" s="280">
        <f t="shared" si="96"/>
        <v>640756000</v>
      </c>
      <c r="K95" s="280"/>
      <c r="L95" s="280">
        <f t="shared" si="97"/>
        <v>640756000</v>
      </c>
      <c r="M95" s="280">
        <v>661037500</v>
      </c>
      <c r="N95" s="280"/>
      <c r="O95" s="280">
        <f t="shared" si="98"/>
        <v>661037500</v>
      </c>
      <c r="P95" s="280"/>
      <c r="Q95" s="280">
        <f t="shared" si="99"/>
        <v>661037500</v>
      </c>
    </row>
    <row r="96" spans="1:18">
      <c r="A96" s="291"/>
      <c r="B96" s="293"/>
      <c r="C96" s="280"/>
      <c r="D96" s="280"/>
      <c r="E96" s="280"/>
      <c r="F96" s="280"/>
      <c r="G96" s="280"/>
      <c r="H96" s="280"/>
      <c r="I96" s="280"/>
      <c r="J96" s="280"/>
      <c r="K96" s="280"/>
      <c r="L96" s="280"/>
      <c r="M96" s="280"/>
      <c r="N96" s="280"/>
      <c r="O96" s="280"/>
      <c r="P96" s="280"/>
      <c r="Q96" s="280"/>
    </row>
    <row r="97" spans="1:18">
      <c r="A97" s="278" t="s">
        <v>54</v>
      </c>
      <c r="B97" s="289" t="s">
        <v>130</v>
      </c>
      <c r="C97" s="280">
        <f>SUM(C98:C106)</f>
        <v>1507712.59</v>
      </c>
      <c r="D97" s="280">
        <f t="shared" ref="D97:O97" si="100">SUM(D98:D106)</f>
        <v>153656562.66999999</v>
      </c>
      <c r="E97" s="280">
        <f t="shared" si="100"/>
        <v>155164275.25999999</v>
      </c>
      <c r="F97" s="280">
        <f t="shared" ref="F97:G97" si="101">SUM(F98:F106)</f>
        <v>50039</v>
      </c>
      <c r="G97" s="280">
        <f t="shared" si="101"/>
        <v>155214314.25999999</v>
      </c>
      <c r="H97" s="280">
        <f t="shared" si="100"/>
        <v>7498.49</v>
      </c>
      <c r="I97" s="280">
        <f t="shared" si="100"/>
        <v>37373227.329999998</v>
      </c>
      <c r="J97" s="280">
        <f t="shared" si="100"/>
        <v>37380725.82</v>
      </c>
      <c r="K97" s="280">
        <f t="shared" ref="K97:L97" si="102">SUM(K98:K106)</f>
        <v>0</v>
      </c>
      <c r="L97" s="280">
        <f t="shared" si="102"/>
        <v>37380725.82</v>
      </c>
      <c r="M97" s="280">
        <f t="shared" si="100"/>
        <v>967880.63</v>
      </c>
      <c r="N97" s="280">
        <f t="shared" si="100"/>
        <v>0</v>
      </c>
      <c r="O97" s="280">
        <f t="shared" si="100"/>
        <v>967880.63</v>
      </c>
      <c r="P97" s="280">
        <f t="shared" ref="P97:Q97" si="103">SUM(P98:P106)</f>
        <v>0</v>
      </c>
      <c r="Q97" s="280">
        <f t="shared" si="103"/>
        <v>967880.63</v>
      </c>
    </row>
    <row r="98" spans="1:18" ht="42.6" customHeight="1">
      <c r="A98" s="303" t="s">
        <v>430</v>
      </c>
      <c r="B98" s="289" t="s">
        <v>429</v>
      </c>
      <c r="C98" s="280"/>
      <c r="D98" s="280">
        <v>35000</v>
      </c>
      <c r="E98" s="280">
        <f>SUM(C98:D98)</f>
        <v>35000</v>
      </c>
      <c r="F98" s="280"/>
      <c r="G98" s="280">
        <f>SUM(E98:F98)</f>
        <v>35000</v>
      </c>
      <c r="H98" s="280"/>
      <c r="I98" s="280"/>
      <c r="J98" s="280"/>
      <c r="K98" s="280"/>
      <c r="L98" s="280"/>
      <c r="M98" s="280"/>
      <c r="N98" s="280"/>
      <c r="O98" s="280"/>
      <c r="P98" s="280"/>
      <c r="Q98" s="280"/>
    </row>
    <row r="99" spans="1:18" ht="55.9" customHeight="1">
      <c r="A99" s="303" t="s">
        <v>442</v>
      </c>
      <c r="B99" s="289" t="s">
        <v>429</v>
      </c>
      <c r="C99" s="280"/>
      <c r="D99" s="280">
        <v>11950</v>
      </c>
      <c r="E99" s="280">
        <f>SUM(C99:D99)</f>
        <v>11950</v>
      </c>
      <c r="F99" s="280">
        <v>47282</v>
      </c>
      <c r="G99" s="280">
        <f>SUM(E99:F99)</f>
        <v>59232</v>
      </c>
      <c r="H99" s="280"/>
      <c r="I99" s="280"/>
      <c r="J99" s="280"/>
      <c r="K99" s="280"/>
      <c r="L99" s="280"/>
      <c r="M99" s="280"/>
      <c r="N99" s="280"/>
      <c r="O99" s="280"/>
      <c r="P99" s="280"/>
      <c r="Q99" s="280"/>
    </row>
    <row r="100" spans="1:18" ht="55.9" customHeight="1">
      <c r="A100" s="303" t="s">
        <v>441</v>
      </c>
      <c r="B100" s="289" t="s">
        <v>429</v>
      </c>
      <c r="C100" s="280"/>
      <c r="D100" s="280">
        <v>60926</v>
      </c>
      <c r="E100" s="280">
        <f>SUM(C100:D100)</f>
        <v>60926</v>
      </c>
      <c r="F100" s="280">
        <v>2757</v>
      </c>
      <c r="G100" s="280">
        <f>SUM(E100:F100)</f>
        <v>63683</v>
      </c>
      <c r="H100" s="280"/>
      <c r="I100" s="280"/>
      <c r="J100" s="280"/>
      <c r="K100" s="280"/>
      <c r="L100" s="280"/>
      <c r="M100" s="280"/>
      <c r="N100" s="280"/>
      <c r="O100" s="280"/>
      <c r="P100" s="280"/>
      <c r="Q100" s="280"/>
    </row>
    <row r="101" spans="1:18" ht="38.25">
      <c r="A101" s="291" t="s">
        <v>435</v>
      </c>
      <c r="B101" s="289" t="s">
        <v>365</v>
      </c>
      <c r="C101" s="280">
        <v>1482009.99</v>
      </c>
      <c r="D101" s="280"/>
      <c r="E101" s="280">
        <f t="shared" si="95"/>
        <v>1482009.99</v>
      </c>
      <c r="F101" s="280"/>
      <c r="G101" s="280">
        <f t="shared" ref="G101:G104" si="104">SUM(E101:F101)</f>
        <v>1482009.99</v>
      </c>
      <c r="H101" s="280">
        <v>7498.49</v>
      </c>
      <c r="I101" s="280"/>
      <c r="J101" s="280">
        <f t="shared" si="96"/>
        <v>7498.49</v>
      </c>
      <c r="K101" s="280"/>
      <c r="L101" s="280">
        <f t="shared" ref="L101:L105" si="105">SUM(J101:K101)</f>
        <v>7498.49</v>
      </c>
      <c r="M101" s="280">
        <v>967880.63</v>
      </c>
      <c r="N101" s="280"/>
      <c r="O101" s="280">
        <f t="shared" si="98"/>
        <v>967880.63</v>
      </c>
      <c r="P101" s="280"/>
      <c r="Q101" s="280">
        <f t="shared" ref="Q101:Q102" si="106">SUM(O101:P101)</f>
        <v>967880.63</v>
      </c>
      <c r="R101" s="183"/>
    </row>
    <row r="102" spans="1:18" ht="114.75">
      <c r="A102" s="291" t="s">
        <v>436</v>
      </c>
      <c r="B102" s="289" t="s">
        <v>370</v>
      </c>
      <c r="C102" s="280">
        <v>25702.6</v>
      </c>
      <c r="D102" s="280"/>
      <c r="E102" s="280">
        <f t="shared" si="95"/>
        <v>25702.6</v>
      </c>
      <c r="F102" s="280"/>
      <c r="G102" s="280">
        <f t="shared" si="104"/>
        <v>25702.6</v>
      </c>
      <c r="H102" s="280">
        <v>0</v>
      </c>
      <c r="I102" s="280"/>
      <c r="J102" s="280">
        <f t="shared" si="96"/>
        <v>0</v>
      </c>
      <c r="K102" s="280"/>
      <c r="L102" s="280">
        <f t="shared" si="105"/>
        <v>0</v>
      </c>
      <c r="M102" s="280">
        <v>0</v>
      </c>
      <c r="N102" s="280"/>
      <c r="O102" s="280">
        <f t="shared" si="98"/>
        <v>0</v>
      </c>
      <c r="P102" s="280"/>
      <c r="Q102" s="280">
        <f t="shared" si="106"/>
        <v>0</v>
      </c>
      <c r="R102" s="183"/>
    </row>
    <row r="103" spans="1:18" ht="38.25">
      <c r="A103" s="303" t="s">
        <v>437</v>
      </c>
      <c r="B103" s="289" t="s">
        <v>370</v>
      </c>
      <c r="C103" s="280"/>
      <c r="D103" s="280">
        <v>141548686.66999999</v>
      </c>
      <c r="E103" s="280">
        <f t="shared" si="95"/>
        <v>141548686.66999999</v>
      </c>
      <c r="F103" s="280"/>
      <c r="G103" s="280">
        <f t="shared" si="104"/>
        <v>141548686.66999999</v>
      </c>
      <c r="H103" s="280"/>
      <c r="I103" s="280">
        <v>18135000.010000002</v>
      </c>
      <c r="J103" s="280">
        <f t="shared" si="96"/>
        <v>18135000.010000002</v>
      </c>
      <c r="K103" s="280"/>
      <c r="L103" s="280">
        <f t="shared" si="105"/>
        <v>18135000.010000002</v>
      </c>
      <c r="M103" s="280"/>
      <c r="N103" s="280"/>
      <c r="O103" s="280"/>
      <c r="P103" s="280"/>
      <c r="Q103" s="280"/>
      <c r="R103" s="183"/>
    </row>
    <row r="104" spans="1:18" ht="25.5">
      <c r="A104" s="303" t="s">
        <v>428</v>
      </c>
      <c r="B104" s="289" t="s">
        <v>370</v>
      </c>
      <c r="C104" s="280"/>
      <c r="D104" s="280">
        <v>12000000</v>
      </c>
      <c r="E104" s="280">
        <f t="shared" si="95"/>
        <v>12000000</v>
      </c>
      <c r="F104" s="280"/>
      <c r="G104" s="280">
        <f t="shared" si="104"/>
        <v>12000000</v>
      </c>
      <c r="H104" s="280"/>
      <c r="I104" s="280"/>
      <c r="J104" s="280">
        <f t="shared" si="96"/>
        <v>0</v>
      </c>
      <c r="K104" s="280"/>
      <c r="L104" s="280">
        <f t="shared" si="105"/>
        <v>0</v>
      </c>
      <c r="M104" s="280"/>
      <c r="N104" s="280"/>
      <c r="O104" s="280"/>
      <c r="P104" s="280"/>
      <c r="Q104" s="280"/>
      <c r="R104" s="183"/>
    </row>
    <row r="105" spans="1:18" ht="45" customHeight="1">
      <c r="A105" s="303" t="s">
        <v>438</v>
      </c>
      <c r="B105" s="289" t="s">
        <v>370</v>
      </c>
      <c r="C105" s="280"/>
      <c r="D105" s="280"/>
      <c r="E105" s="280"/>
      <c r="F105" s="280"/>
      <c r="G105" s="280"/>
      <c r="H105" s="280"/>
      <c r="I105" s="280">
        <v>19238227.32</v>
      </c>
      <c r="J105" s="280">
        <f t="shared" si="96"/>
        <v>19238227.32</v>
      </c>
      <c r="K105" s="280"/>
      <c r="L105" s="280">
        <f t="shared" si="105"/>
        <v>19238227.32</v>
      </c>
      <c r="M105" s="280"/>
      <c r="N105" s="280"/>
      <c r="O105" s="280"/>
      <c r="P105" s="280"/>
      <c r="Q105" s="280"/>
      <c r="R105" s="183"/>
    </row>
    <row r="106" spans="1:18">
      <c r="A106" s="292"/>
      <c r="B106" s="296"/>
      <c r="C106" s="295"/>
      <c r="D106" s="295"/>
      <c r="E106" s="300"/>
      <c r="F106" s="295"/>
      <c r="G106" s="313"/>
      <c r="H106" s="300"/>
      <c r="I106" s="313"/>
      <c r="J106" s="300"/>
      <c r="K106" s="313"/>
      <c r="L106" s="313"/>
      <c r="M106" s="300"/>
      <c r="N106" s="313"/>
      <c r="O106" s="300"/>
      <c r="P106" s="313"/>
      <c r="Q106" s="313"/>
      <c r="R106" s="183"/>
    </row>
    <row r="107" spans="1:18">
      <c r="A107" s="279" t="s">
        <v>256</v>
      </c>
      <c r="B107" s="299" t="s">
        <v>257</v>
      </c>
      <c r="C107" s="280">
        <f>SUM(C108:C109)</f>
        <v>3230071.73</v>
      </c>
      <c r="D107" s="280">
        <f t="shared" ref="D107:O107" si="107">SUM(D108:D109)</f>
        <v>-2014491.57</v>
      </c>
      <c r="E107" s="280">
        <f t="shared" si="107"/>
        <v>1215580.1599999999</v>
      </c>
      <c r="F107" s="280">
        <f t="shared" ref="F107:G107" si="108">SUM(F108:F109)</f>
        <v>0</v>
      </c>
      <c r="G107" s="280">
        <f t="shared" si="108"/>
        <v>1215580.1599999999</v>
      </c>
      <c r="H107" s="280">
        <f t="shared" si="107"/>
        <v>0</v>
      </c>
      <c r="I107" s="280">
        <f t="shared" si="107"/>
        <v>0</v>
      </c>
      <c r="J107" s="280">
        <f t="shared" si="107"/>
        <v>0</v>
      </c>
      <c r="K107" s="280">
        <f t="shared" ref="K107:L107" si="109">SUM(K108:K109)</f>
        <v>0</v>
      </c>
      <c r="L107" s="280">
        <f t="shared" si="109"/>
        <v>0</v>
      </c>
      <c r="M107" s="280">
        <f t="shared" si="107"/>
        <v>0</v>
      </c>
      <c r="N107" s="280">
        <f t="shared" si="107"/>
        <v>0</v>
      </c>
      <c r="O107" s="280">
        <f t="shared" si="107"/>
        <v>0</v>
      </c>
      <c r="P107" s="280">
        <f t="shared" ref="P107:Q107" si="110">SUM(P108:P109)</f>
        <v>0</v>
      </c>
      <c r="Q107" s="280">
        <f t="shared" si="110"/>
        <v>0</v>
      </c>
      <c r="R107" s="183"/>
    </row>
    <row r="108" spans="1:18" ht="25.5">
      <c r="A108" s="278" t="s">
        <v>258</v>
      </c>
      <c r="B108" s="289" t="s">
        <v>366</v>
      </c>
      <c r="C108" s="280">
        <v>3230071.73</v>
      </c>
      <c r="D108" s="280">
        <f>1215580.16-3230071.73</f>
        <v>-2014491.57</v>
      </c>
      <c r="E108" s="280">
        <f t="shared" si="95"/>
        <v>1215580.1599999999</v>
      </c>
      <c r="F108" s="280"/>
      <c r="G108" s="280">
        <f t="shared" ref="G108" si="111">SUM(E108:F108)</f>
        <v>1215580.1599999999</v>
      </c>
      <c r="H108" s="280"/>
      <c r="I108" s="280"/>
      <c r="J108" s="280">
        <f t="shared" si="96"/>
        <v>0</v>
      </c>
      <c r="K108" s="280"/>
      <c r="L108" s="280">
        <f t="shared" ref="L108" si="112">SUM(J108:K108)</f>
        <v>0</v>
      </c>
      <c r="M108" s="280"/>
      <c r="N108" s="280"/>
      <c r="O108" s="280">
        <f t="shared" si="98"/>
        <v>0</v>
      </c>
      <c r="P108" s="280"/>
      <c r="Q108" s="280">
        <f t="shared" ref="Q108" si="113">SUM(O108:P108)</f>
        <v>0</v>
      </c>
      <c r="R108" s="183"/>
    </row>
    <row r="109" spans="1:18">
      <c r="A109" s="278"/>
      <c r="B109" s="289"/>
      <c r="C109" s="280"/>
      <c r="D109" s="280"/>
      <c r="E109" s="280"/>
      <c r="F109" s="280"/>
      <c r="G109" s="280"/>
      <c r="H109" s="280"/>
      <c r="I109" s="280"/>
      <c r="J109" s="280"/>
      <c r="K109" s="280"/>
      <c r="L109" s="280"/>
      <c r="M109" s="280"/>
      <c r="N109" s="280"/>
      <c r="O109" s="280"/>
      <c r="P109" s="280"/>
      <c r="Q109" s="280"/>
      <c r="R109" s="183"/>
    </row>
    <row r="110" spans="1:18" ht="51">
      <c r="A110" s="275" t="s">
        <v>413</v>
      </c>
      <c r="B110" s="289" t="s">
        <v>414</v>
      </c>
      <c r="C110" s="280"/>
      <c r="D110" s="280"/>
      <c r="E110" s="280">
        <f t="shared" si="95"/>
        <v>0</v>
      </c>
      <c r="F110" s="280"/>
      <c r="G110" s="280">
        <f t="shared" ref="G110:G111" si="114">SUM(E110:F110)</f>
        <v>0</v>
      </c>
      <c r="H110" s="280"/>
      <c r="I110" s="280"/>
      <c r="J110" s="280">
        <f t="shared" si="96"/>
        <v>0</v>
      </c>
      <c r="K110" s="280"/>
      <c r="L110" s="280">
        <f t="shared" ref="L110:L111" si="115">SUM(J110:K110)</f>
        <v>0</v>
      </c>
      <c r="M110" s="280"/>
      <c r="N110" s="280"/>
      <c r="O110" s="280">
        <f t="shared" si="98"/>
        <v>0</v>
      </c>
      <c r="P110" s="280"/>
      <c r="Q110" s="280">
        <f t="shared" ref="Q110:Q111" si="116">SUM(O110:P110)</f>
        <v>0</v>
      </c>
      <c r="R110" s="183"/>
    </row>
    <row r="111" spans="1:18" ht="51">
      <c r="A111" s="275" t="s">
        <v>415</v>
      </c>
      <c r="B111" s="289" t="s">
        <v>416</v>
      </c>
      <c r="C111" s="280"/>
      <c r="D111" s="280"/>
      <c r="E111" s="280">
        <f t="shared" si="95"/>
        <v>0</v>
      </c>
      <c r="F111" s="280"/>
      <c r="G111" s="280">
        <f t="shared" si="114"/>
        <v>0</v>
      </c>
      <c r="H111" s="280"/>
      <c r="I111" s="280"/>
      <c r="J111" s="280">
        <f t="shared" si="96"/>
        <v>0</v>
      </c>
      <c r="K111" s="280"/>
      <c r="L111" s="280">
        <f t="shared" si="115"/>
        <v>0</v>
      </c>
      <c r="M111" s="280"/>
      <c r="N111" s="280"/>
      <c r="O111" s="280">
        <f t="shared" si="98"/>
        <v>0</v>
      </c>
      <c r="P111" s="280"/>
      <c r="Q111" s="280">
        <f t="shared" si="116"/>
        <v>0</v>
      </c>
      <c r="R111" s="183"/>
    </row>
    <row r="112" spans="1:18">
      <c r="A112" s="270" t="s">
        <v>66</v>
      </c>
      <c r="B112" s="297"/>
      <c r="C112" s="266">
        <f>C8+C42</f>
        <v>1724166886.8100002</v>
      </c>
      <c r="D112" s="266">
        <f t="shared" ref="D112:E112" si="117">D8+D42</f>
        <v>156787321.35000002</v>
      </c>
      <c r="E112" s="266">
        <f t="shared" si="117"/>
        <v>1880954208.1600001</v>
      </c>
      <c r="F112" s="266">
        <f t="shared" ref="F112:G112" si="118">F8+F42</f>
        <v>-51510541</v>
      </c>
      <c r="G112" s="266">
        <f t="shared" si="118"/>
        <v>1829443667.1600001</v>
      </c>
      <c r="H112" s="266">
        <f t="shared" ref="H112:O112" si="119">H8+H42</f>
        <v>1780967200.0599999</v>
      </c>
      <c r="I112" s="266">
        <f t="shared" si="119"/>
        <v>24731177.129999999</v>
      </c>
      <c r="J112" s="266">
        <f t="shared" si="119"/>
        <v>1805698377.1899998</v>
      </c>
      <c r="K112" s="266">
        <f t="shared" ref="K112:L112" si="120">K8+K42</f>
        <v>90846826.539999992</v>
      </c>
      <c r="L112" s="266">
        <f t="shared" si="120"/>
        <v>1896545203.7299998</v>
      </c>
      <c r="M112" s="266">
        <f t="shared" si="119"/>
        <v>1896042417.4900002</v>
      </c>
      <c r="N112" s="266">
        <f t="shared" si="119"/>
        <v>-25114.050000007439</v>
      </c>
      <c r="O112" s="266">
        <f t="shared" si="119"/>
        <v>1896017303.4400001</v>
      </c>
      <c r="P112" s="266">
        <f t="shared" ref="P112:Q112" si="121">P8+P42</f>
        <v>-251301297.15000001</v>
      </c>
      <c r="Q112" s="266">
        <f t="shared" si="121"/>
        <v>1644716006.2900002</v>
      </c>
    </row>
    <row r="113" spans="1:18" s="186" customFormat="1">
      <c r="A113" s="183"/>
      <c r="B113" s="184"/>
      <c r="C113" s="212"/>
      <c r="D113" s="311"/>
      <c r="E113" s="212">
        <f>SUM(C112:D112)-E112</f>
        <v>0</v>
      </c>
      <c r="F113" s="311"/>
      <c r="G113" s="311">
        <f>SUM(E112:F112)-G112</f>
        <v>0</v>
      </c>
      <c r="H113" s="212"/>
      <c r="I113" s="311"/>
      <c r="J113" s="212">
        <f>SUM(H112:I112)-J112</f>
        <v>0</v>
      </c>
      <c r="K113" s="311"/>
      <c r="L113" s="311">
        <f>SUM(J112:K112)-L112</f>
        <v>0</v>
      </c>
      <c r="M113" s="212"/>
      <c r="N113" s="311"/>
      <c r="O113" s="212">
        <f>SUM(M112:N112)-O112</f>
        <v>0</v>
      </c>
      <c r="P113" s="311"/>
      <c r="Q113" s="311">
        <f>SUM(O112:P112)-Q112</f>
        <v>0</v>
      </c>
      <c r="R113" s="185"/>
    </row>
    <row r="114" spans="1:18">
      <c r="E114" s="238"/>
      <c r="G114" s="318"/>
      <c r="J114" s="238"/>
      <c r="L114" s="318"/>
      <c r="O114" s="238"/>
      <c r="Q114" s="318"/>
    </row>
    <row r="115" spans="1:18" s="186" customFormat="1">
      <c r="A115" s="213"/>
      <c r="B115" s="184"/>
      <c r="C115" s="185"/>
      <c r="D115" s="308"/>
      <c r="E115" s="185"/>
      <c r="F115" s="308"/>
      <c r="G115" s="308"/>
      <c r="H115" s="185"/>
      <c r="I115" s="308"/>
      <c r="J115" s="185"/>
      <c r="K115" s="308"/>
      <c r="L115" s="308"/>
      <c r="M115" s="185"/>
      <c r="N115" s="308"/>
      <c r="O115" s="185"/>
      <c r="P115" s="308"/>
      <c r="Q115" s="308"/>
      <c r="R115" s="185"/>
    </row>
    <row r="117" spans="1:18" s="186" customFormat="1">
      <c r="A117" s="183"/>
      <c r="B117" s="184"/>
      <c r="C117" s="212"/>
      <c r="D117" s="311"/>
      <c r="E117" s="212"/>
      <c r="F117" s="311"/>
      <c r="G117" s="311"/>
      <c r="H117" s="212"/>
      <c r="I117" s="311"/>
      <c r="J117" s="212"/>
      <c r="K117" s="311"/>
      <c r="L117" s="311"/>
      <c r="M117" s="212"/>
      <c r="N117" s="311"/>
      <c r="O117" s="212"/>
      <c r="P117" s="311"/>
      <c r="Q117" s="311"/>
      <c r="R117" s="185"/>
    </row>
  </sheetData>
  <mergeCells count="9">
    <mergeCell ref="A3:O3"/>
    <mergeCell ref="E1:O1"/>
    <mergeCell ref="E2:O2"/>
    <mergeCell ref="A5:A6"/>
    <mergeCell ref="B5:B6"/>
    <mergeCell ref="C5:Q5"/>
    <mergeCell ref="C6:G6"/>
    <mergeCell ref="H6:L6"/>
    <mergeCell ref="M6:Q6"/>
  </mergeCells>
  <pageMargins left="0.55118110236220474" right="0.27559055118110237" top="0.19685039370078741" bottom="0.35433070866141736" header="0.15748031496062992" footer="0.15748031496062992"/>
  <pageSetup paperSize="9" scale="75" firstPageNumber="44" fitToHeight="5"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T116"/>
  <sheetViews>
    <sheetView zoomScaleSheetLayoutView="100" workbookViewId="0">
      <pane xSplit="1" ySplit="8" topLeftCell="H103" activePane="bottomRight" state="frozen"/>
      <selection pane="topRight" activeCell="B1" sqref="B1"/>
      <selection pane="bottomLeft" activeCell="A14" sqref="A14"/>
      <selection pane="bottomRight" activeCell="O110" sqref="O110"/>
    </sheetView>
  </sheetViews>
  <sheetFormatPr defaultColWidth="9.140625" defaultRowHeight="12.75" outlineLevelCol="1"/>
  <cols>
    <col min="1" max="1" width="47" style="183" customWidth="1"/>
    <col min="2" max="2" width="21.5703125" style="184" customWidth="1"/>
    <col min="3" max="3" width="14" style="185" customWidth="1"/>
    <col min="4" max="4" width="14.85546875" style="308" customWidth="1"/>
    <col min="5" max="5" width="15.42578125" style="185" customWidth="1"/>
    <col min="6" max="6" width="14.85546875" style="308" customWidth="1"/>
    <col min="7" max="7" width="15.42578125" style="308" customWidth="1"/>
    <col min="8" max="8" width="14" style="185" customWidth="1" outlineLevel="1"/>
    <col min="9" max="9" width="15.140625" style="308" customWidth="1" outlineLevel="1"/>
    <col min="10" max="10" width="16.28515625" style="185" customWidth="1"/>
    <col min="11" max="11" width="15.140625" style="308" customWidth="1" outlineLevel="1"/>
    <col min="12" max="12" width="16.28515625" style="308" customWidth="1"/>
    <col min="13" max="13" width="14" style="185" customWidth="1" outlineLevel="1"/>
    <col min="14" max="14" width="14" style="308" customWidth="1" outlineLevel="1"/>
    <col min="15" max="15" width="15.5703125" style="185" customWidth="1"/>
    <col min="16" max="16" width="14" style="308" customWidth="1" outlineLevel="1"/>
    <col min="17" max="17" width="15.5703125" style="308" customWidth="1"/>
    <col min="18" max="18" width="20.7109375" style="185" customWidth="1"/>
    <col min="19" max="20" width="20.7109375" style="183" customWidth="1"/>
    <col min="21" max="16384" width="9.140625" style="183"/>
  </cols>
  <sheetData>
    <row r="1" spans="1:20" ht="30" customHeight="1">
      <c r="A1" s="337" t="s">
        <v>411</v>
      </c>
      <c r="B1" s="337"/>
      <c r="C1" s="337"/>
      <c r="D1" s="337"/>
      <c r="E1" s="337"/>
      <c r="F1" s="337"/>
      <c r="G1" s="337"/>
      <c r="H1" s="337"/>
      <c r="I1" s="337"/>
      <c r="J1" s="337"/>
      <c r="K1" s="337"/>
      <c r="L1" s="337"/>
      <c r="M1" s="337"/>
      <c r="N1" s="337"/>
      <c r="O1" s="337"/>
      <c r="P1" s="319"/>
      <c r="Q1" s="319"/>
    </row>
    <row r="2" spans="1:20" ht="13.5" customHeight="1">
      <c r="A2" s="187"/>
      <c r="C2" s="188"/>
      <c r="D2" s="309"/>
      <c r="E2" s="188">
        <f>SUM(C6:D6)-E6</f>
        <v>0</v>
      </c>
      <c r="F2" s="309"/>
      <c r="G2" s="309">
        <f>SUM(E6:F6)-G6</f>
        <v>0</v>
      </c>
      <c r="H2" s="189"/>
      <c r="I2" s="312"/>
      <c r="J2" s="188">
        <f>SUM(H6:I6)-J6</f>
        <v>0</v>
      </c>
      <c r="K2" s="312"/>
      <c r="L2" s="309">
        <f>SUM(J6:K6)-L6</f>
        <v>0</v>
      </c>
      <c r="M2" s="189"/>
      <c r="N2" s="312"/>
      <c r="O2" s="188">
        <f>SUM(M6:N6)-O6</f>
        <v>0</v>
      </c>
      <c r="P2" s="312"/>
      <c r="Q2" s="309">
        <f>SUM(O6:P6)-Q6</f>
        <v>0</v>
      </c>
    </row>
    <row r="3" spans="1:20">
      <c r="A3" s="347" t="s">
        <v>50</v>
      </c>
      <c r="B3" s="347" t="s">
        <v>51</v>
      </c>
      <c r="C3" s="348" t="s">
        <v>343</v>
      </c>
      <c r="D3" s="348"/>
      <c r="E3" s="348"/>
      <c r="F3" s="348"/>
      <c r="G3" s="348"/>
      <c r="H3" s="348"/>
      <c r="I3" s="348"/>
      <c r="J3" s="348"/>
      <c r="K3" s="348"/>
      <c r="L3" s="348"/>
      <c r="M3" s="348"/>
      <c r="N3" s="348"/>
      <c r="O3" s="348"/>
      <c r="P3" s="349"/>
      <c r="Q3" s="349"/>
    </row>
    <row r="4" spans="1:20">
      <c r="A4" s="347"/>
      <c r="B4" s="347"/>
      <c r="C4" s="341" t="s">
        <v>191</v>
      </c>
      <c r="D4" s="342"/>
      <c r="E4" s="342"/>
      <c r="F4" s="354"/>
      <c r="G4" s="355"/>
      <c r="H4" s="341" t="s">
        <v>341</v>
      </c>
      <c r="I4" s="342"/>
      <c r="J4" s="342"/>
      <c r="K4" s="354"/>
      <c r="L4" s="355"/>
      <c r="M4" s="348" t="s">
        <v>342</v>
      </c>
      <c r="N4" s="348"/>
      <c r="O4" s="348"/>
      <c r="P4" s="349"/>
      <c r="Q4" s="349"/>
    </row>
    <row r="5" spans="1:20">
      <c r="A5" s="267">
        <v>1</v>
      </c>
      <c r="B5" s="268">
        <v>2</v>
      </c>
      <c r="C5" s="269">
        <v>3</v>
      </c>
      <c r="D5" s="310"/>
      <c r="E5" s="269"/>
      <c r="F5" s="310"/>
      <c r="G5" s="310"/>
      <c r="H5" s="269">
        <v>4</v>
      </c>
      <c r="I5" s="310"/>
      <c r="J5" s="269"/>
      <c r="K5" s="310"/>
      <c r="L5" s="310"/>
      <c r="M5" s="269">
        <v>5</v>
      </c>
      <c r="N5" s="310"/>
      <c r="O5" s="269"/>
      <c r="P5" s="310"/>
      <c r="Q5" s="310"/>
    </row>
    <row r="6" spans="1:20" s="186" customFormat="1">
      <c r="A6" s="270" t="s">
        <v>59</v>
      </c>
      <c r="B6" s="298" t="s">
        <v>22</v>
      </c>
      <c r="C6" s="271">
        <f t="shared" ref="C6:O6" si="0">C8+C11+C14+C19+C23+C27+C29+C32+C36+C38</f>
        <v>271264292</v>
      </c>
      <c r="D6" s="271">
        <f t="shared" si="0"/>
        <v>0</v>
      </c>
      <c r="E6" s="271">
        <f t="shared" si="0"/>
        <v>271264292</v>
      </c>
      <c r="F6" s="271">
        <f t="shared" ref="F6:G6" si="1">F8+F11+F14+F19+F23+F27+F29+F32+F36+F38</f>
        <v>0</v>
      </c>
      <c r="G6" s="271">
        <f t="shared" si="1"/>
        <v>271264292</v>
      </c>
      <c r="H6" s="271">
        <f t="shared" si="0"/>
        <v>278202036</v>
      </c>
      <c r="I6" s="271">
        <f t="shared" si="0"/>
        <v>0</v>
      </c>
      <c r="J6" s="271">
        <f t="shared" si="0"/>
        <v>278202036</v>
      </c>
      <c r="K6" s="271">
        <f t="shared" ref="K6:L6" si="2">K8+K11+K14+K19+K23+K27+K29+K32+K36+K38</f>
        <v>0</v>
      </c>
      <c r="L6" s="271">
        <f t="shared" si="2"/>
        <v>278202036</v>
      </c>
      <c r="M6" s="271">
        <f t="shared" si="0"/>
        <v>293015033</v>
      </c>
      <c r="N6" s="271">
        <f t="shared" si="0"/>
        <v>0</v>
      </c>
      <c r="O6" s="271">
        <f t="shared" si="0"/>
        <v>293015033</v>
      </c>
      <c r="P6" s="271">
        <f t="shared" ref="P6:Q6" si="3">P8+P11+P14+P19+P23+P27+P29+P32+P36+P38</f>
        <v>0</v>
      </c>
      <c r="Q6" s="271">
        <f t="shared" si="3"/>
        <v>293015033</v>
      </c>
      <c r="R6" s="185"/>
      <c r="S6" s="183"/>
      <c r="T6" s="183"/>
    </row>
    <row r="7" spans="1:20" s="186" customFormat="1">
      <c r="A7" s="270"/>
      <c r="B7" s="272"/>
      <c r="C7" s="273"/>
      <c r="D7" s="273"/>
      <c r="E7" s="273"/>
      <c r="F7" s="273"/>
      <c r="G7" s="273"/>
      <c r="H7" s="274"/>
      <c r="I7" s="273"/>
      <c r="J7" s="273"/>
      <c r="K7" s="273"/>
      <c r="L7" s="273"/>
      <c r="M7" s="274"/>
      <c r="N7" s="273"/>
      <c r="O7" s="273"/>
      <c r="P7" s="273"/>
      <c r="Q7" s="273"/>
      <c r="R7" s="185"/>
      <c r="S7" s="183"/>
      <c r="T7" s="183"/>
    </row>
    <row r="8" spans="1:20" s="186" customFormat="1">
      <c r="A8" s="275" t="s">
        <v>18</v>
      </c>
      <c r="B8" s="276" t="s">
        <v>23</v>
      </c>
      <c r="C8" s="277">
        <f>C9</f>
        <v>202282283</v>
      </c>
      <c r="D8" s="277">
        <f t="shared" ref="D8:Q8" si="4">D9</f>
        <v>0</v>
      </c>
      <c r="E8" s="277">
        <f t="shared" si="4"/>
        <v>202282283</v>
      </c>
      <c r="F8" s="277">
        <f t="shared" si="4"/>
        <v>0</v>
      </c>
      <c r="G8" s="277">
        <f t="shared" si="4"/>
        <v>202282283</v>
      </c>
      <c r="H8" s="277">
        <f t="shared" si="4"/>
        <v>208115500</v>
      </c>
      <c r="I8" s="277">
        <f t="shared" si="4"/>
        <v>0</v>
      </c>
      <c r="J8" s="277">
        <f t="shared" si="4"/>
        <v>208115500</v>
      </c>
      <c r="K8" s="277">
        <f t="shared" si="4"/>
        <v>0</v>
      </c>
      <c r="L8" s="277">
        <f t="shared" si="4"/>
        <v>208115500</v>
      </c>
      <c r="M8" s="277">
        <f t="shared" si="4"/>
        <v>220977000</v>
      </c>
      <c r="N8" s="277">
        <f t="shared" si="4"/>
        <v>0</v>
      </c>
      <c r="O8" s="277">
        <f t="shared" si="4"/>
        <v>220977000</v>
      </c>
      <c r="P8" s="277">
        <f t="shared" si="4"/>
        <v>0</v>
      </c>
      <c r="Q8" s="277">
        <f t="shared" si="4"/>
        <v>220977000</v>
      </c>
      <c r="R8" s="185"/>
      <c r="S8" s="183"/>
      <c r="T8" s="183"/>
    </row>
    <row r="9" spans="1:20" s="186" customFormat="1">
      <c r="A9" s="278" t="s">
        <v>1</v>
      </c>
      <c r="B9" s="276" t="s">
        <v>25</v>
      </c>
      <c r="C9" s="277">
        <v>202282283</v>
      </c>
      <c r="D9" s="277"/>
      <c r="E9" s="277">
        <f t="shared" ref="E9:E84" si="5">SUM(C9:D9)</f>
        <v>202282283</v>
      </c>
      <c r="F9" s="277"/>
      <c r="G9" s="277">
        <f t="shared" ref="G9" si="6">SUM(E9:F9)</f>
        <v>202282283</v>
      </c>
      <c r="H9" s="277">
        <v>208115500</v>
      </c>
      <c r="I9" s="277"/>
      <c r="J9" s="277">
        <f t="shared" ref="J9:J83" si="7">SUM(H9:I9)</f>
        <v>208115500</v>
      </c>
      <c r="K9" s="277"/>
      <c r="L9" s="277">
        <f t="shared" ref="L9" si="8">SUM(J9:K9)</f>
        <v>208115500</v>
      </c>
      <c r="M9" s="277">
        <v>220977000</v>
      </c>
      <c r="N9" s="277"/>
      <c r="O9" s="277">
        <f t="shared" ref="O9:O83" si="9">SUM(M9:N9)</f>
        <v>220977000</v>
      </c>
      <c r="P9" s="277"/>
      <c r="Q9" s="277">
        <f t="shared" ref="Q9" si="10">SUM(O9:P9)</f>
        <v>220977000</v>
      </c>
      <c r="R9" s="185"/>
      <c r="S9" s="183"/>
      <c r="T9" s="183"/>
    </row>
    <row r="10" spans="1:20" s="186" customFormat="1">
      <c r="A10" s="278"/>
      <c r="B10" s="276"/>
      <c r="C10" s="273"/>
      <c r="D10" s="273"/>
      <c r="E10" s="273"/>
      <c r="F10" s="273"/>
      <c r="G10" s="273"/>
      <c r="H10" s="274"/>
      <c r="I10" s="273"/>
      <c r="J10" s="273"/>
      <c r="K10" s="273"/>
      <c r="L10" s="273"/>
      <c r="M10" s="274"/>
      <c r="N10" s="273"/>
      <c r="O10" s="273"/>
      <c r="P10" s="273"/>
      <c r="Q10" s="273"/>
      <c r="R10" s="185"/>
      <c r="S10" s="183"/>
      <c r="T10" s="183"/>
    </row>
    <row r="11" spans="1:20" s="186" customFormat="1" ht="38.25">
      <c r="A11" s="279" t="s">
        <v>9</v>
      </c>
      <c r="B11" s="276" t="s">
        <v>26</v>
      </c>
      <c r="C11" s="280">
        <f>C12</f>
        <v>27437934</v>
      </c>
      <c r="D11" s="280">
        <f t="shared" ref="D11:P11" si="11">D12</f>
        <v>0</v>
      </c>
      <c r="E11" s="280">
        <f t="shared" si="11"/>
        <v>27437934</v>
      </c>
      <c r="F11" s="280">
        <f t="shared" si="11"/>
        <v>0</v>
      </c>
      <c r="G11" s="280">
        <f t="shared" si="11"/>
        <v>27437934</v>
      </c>
      <c r="H11" s="280">
        <f t="shared" si="11"/>
        <v>28784301</v>
      </c>
      <c r="I11" s="280">
        <f t="shared" si="11"/>
        <v>0</v>
      </c>
      <c r="J11" s="280">
        <f t="shared" si="11"/>
        <v>28784301</v>
      </c>
      <c r="K11" s="280">
        <f t="shared" si="11"/>
        <v>0</v>
      </c>
      <c r="L11" s="280">
        <f t="shared" si="11"/>
        <v>28784301</v>
      </c>
      <c r="M11" s="280">
        <f t="shared" si="11"/>
        <v>30067248</v>
      </c>
      <c r="N11" s="280">
        <f t="shared" si="11"/>
        <v>0</v>
      </c>
      <c r="O11" s="280">
        <f>O12</f>
        <v>30067248</v>
      </c>
      <c r="P11" s="280">
        <f t="shared" si="11"/>
        <v>0</v>
      </c>
      <c r="Q11" s="280">
        <f>Q12</f>
        <v>30067248</v>
      </c>
      <c r="R11" s="185"/>
      <c r="S11" s="183"/>
      <c r="T11" s="183"/>
    </row>
    <row r="12" spans="1:20" s="186" customFormat="1" ht="27.75" customHeight="1">
      <c r="A12" s="278" t="s">
        <v>10</v>
      </c>
      <c r="B12" s="276" t="s">
        <v>27</v>
      </c>
      <c r="C12" s="281">
        <v>27437934</v>
      </c>
      <c r="D12" s="277"/>
      <c r="E12" s="281">
        <f t="shared" si="5"/>
        <v>27437934</v>
      </c>
      <c r="F12" s="277"/>
      <c r="G12" s="277">
        <f t="shared" ref="G12" si="12">SUM(E12:F12)</f>
        <v>27437934</v>
      </c>
      <c r="H12" s="281">
        <v>28784301</v>
      </c>
      <c r="I12" s="277"/>
      <c r="J12" s="281">
        <f t="shared" si="7"/>
        <v>28784301</v>
      </c>
      <c r="K12" s="277"/>
      <c r="L12" s="277">
        <f t="shared" ref="L12" si="13">SUM(J12:K12)</f>
        <v>28784301</v>
      </c>
      <c r="M12" s="281">
        <v>30067248</v>
      </c>
      <c r="N12" s="277"/>
      <c r="O12" s="281">
        <f t="shared" si="9"/>
        <v>30067248</v>
      </c>
      <c r="P12" s="277"/>
      <c r="Q12" s="277">
        <f t="shared" ref="Q12" si="14">SUM(O12:P12)</f>
        <v>30067248</v>
      </c>
      <c r="R12" s="185"/>
      <c r="S12" s="183"/>
      <c r="T12" s="183"/>
    </row>
    <row r="13" spans="1:20" s="186" customFormat="1">
      <c r="A13" s="278"/>
      <c r="B13" s="276"/>
      <c r="C13" s="281"/>
      <c r="D13" s="277"/>
      <c r="E13" s="281"/>
      <c r="F13" s="277"/>
      <c r="G13" s="277"/>
      <c r="H13" s="274"/>
      <c r="I13" s="277"/>
      <c r="J13" s="281"/>
      <c r="K13" s="277"/>
      <c r="L13" s="277"/>
      <c r="M13" s="274"/>
      <c r="N13" s="277"/>
      <c r="O13" s="281"/>
      <c r="P13" s="277"/>
      <c r="Q13" s="277"/>
      <c r="R13" s="185"/>
      <c r="S13" s="183"/>
      <c r="T13" s="183"/>
    </row>
    <row r="14" spans="1:20">
      <c r="A14" s="279" t="s">
        <v>2</v>
      </c>
      <c r="B14" s="276" t="s">
        <v>28</v>
      </c>
      <c r="C14" s="281">
        <f>C15+C16+C17</f>
        <v>15183598</v>
      </c>
      <c r="D14" s="277">
        <f t="shared" ref="D14:O14" si="15">D15+D16+D17</f>
        <v>0</v>
      </c>
      <c r="E14" s="281">
        <f t="shared" si="15"/>
        <v>15183598</v>
      </c>
      <c r="F14" s="277">
        <f t="shared" ref="F14:G14" si="16">F15+F16+F17</f>
        <v>0</v>
      </c>
      <c r="G14" s="277">
        <f t="shared" si="16"/>
        <v>15183598</v>
      </c>
      <c r="H14" s="281">
        <f t="shared" si="15"/>
        <v>15772620</v>
      </c>
      <c r="I14" s="277">
        <f t="shared" si="15"/>
        <v>0</v>
      </c>
      <c r="J14" s="281">
        <f t="shared" si="15"/>
        <v>15772620</v>
      </c>
      <c r="K14" s="277">
        <f t="shared" ref="K14:L14" si="17">K15+K16+K17</f>
        <v>0</v>
      </c>
      <c r="L14" s="277">
        <f t="shared" si="17"/>
        <v>15772620</v>
      </c>
      <c r="M14" s="281">
        <f t="shared" si="15"/>
        <v>16398792</v>
      </c>
      <c r="N14" s="277">
        <f t="shared" si="15"/>
        <v>0</v>
      </c>
      <c r="O14" s="281">
        <f t="shared" si="15"/>
        <v>16398792</v>
      </c>
      <c r="P14" s="277">
        <f t="shared" ref="P14:Q14" si="18">P15+P16+P17</f>
        <v>0</v>
      </c>
      <c r="Q14" s="277">
        <f t="shared" si="18"/>
        <v>16398792</v>
      </c>
    </row>
    <row r="15" spans="1:20" ht="25.5">
      <c r="A15" s="278" t="s">
        <v>58</v>
      </c>
      <c r="B15" s="276" t="s">
        <v>29</v>
      </c>
      <c r="C15" s="281">
        <v>12329000</v>
      </c>
      <c r="D15" s="277"/>
      <c r="E15" s="281">
        <f t="shared" si="5"/>
        <v>12329000</v>
      </c>
      <c r="F15" s="277"/>
      <c r="G15" s="277">
        <f t="shared" ref="G15:G17" si="19">SUM(E15:F15)</f>
        <v>12329000</v>
      </c>
      <c r="H15" s="281">
        <v>12807365</v>
      </c>
      <c r="I15" s="277"/>
      <c r="J15" s="281">
        <f t="shared" si="7"/>
        <v>12807365</v>
      </c>
      <c r="K15" s="277"/>
      <c r="L15" s="277">
        <f t="shared" ref="L15:L17" si="20">SUM(J15:K15)</f>
        <v>12807365</v>
      </c>
      <c r="M15" s="281">
        <v>13315817</v>
      </c>
      <c r="N15" s="277"/>
      <c r="O15" s="281">
        <f t="shared" si="9"/>
        <v>13315817</v>
      </c>
      <c r="P15" s="277"/>
      <c r="Q15" s="277">
        <f t="shared" ref="Q15:Q17" si="21">SUM(O15:P15)</f>
        <v>13315817</v>
      </c>
    </row>
    <row r="16" spans="1:20">
      <c r="A16" s="278" t="s">
        <v>344</v>
      </c>
      <c r="B16" s="276" t="s">
        <v>345</v>
      </c>
      <c r="C16" s="281">
        <v>598</v>
      </c>
      <c r="D16" s="277"/>
      <c r="E16" s="281">
        <f t="shared" si="5"/>
        <v>598</v>
      </c>
      <c r="F16" s="277"/>
      <c r="G16" s="277">
        <f t="shared" si="19"/>
        <v>598</v>
      </c>
      <c r="H16" s="281">
        <v>520</v>
      </c>
      <c r="I16" s="277"/>
      <c r="J16" s="281">
        <f t="shared" si="7"/>
        <v>520</v>
      </c>
      <c r="K16" s="277"/>
      <c r="L16" s="277">
        <f t="shared" si="20"/>
        <v>520</v>
      </c>
      <c r="M16" s="281">
        <v>540</v>
      </c>
      <c r="N16" s="277"/>
      <c r="O16" s="281">
        <f t="shared" si="9"/>
        <v>540</v>
      </c>
      <c r="P16" s="277"/>
      <c r="Q16" s="277">
        <f t="shared" si="21"/>
        <v>540</v>
      </c>
    </row>
    <row r="17" spans="1:20" ht="14.25" customHeight="1">
      <c r="A17" s="278" t="s">
        <v>346</v>
      </c>
      <c r="B17" s="276" t="s">
        <v>347</v>
      </c>
      <c r="C17" s="281">
        <v>2854000</v>
      </c>
      <c r="D17" s="277"/>
      <c r="E17" s="281">
        <f t="shared" si="5"/>
        <v>2854000</v>
      </c>
      <c r="F17" s="277"/>
      <c r="G17" s="277">
        <f t="shared" si="19"/>
        <v>2854000</v>
      </c>
      <c r="H17" s="281">
        <v>2964735</v>
      </c>
      <c r="I17" s="277"/>
      <c r="J17" s="281">
        <f t="shared" si="7"/>
        <v>2964735</v>
      </c>
      <c r="K17" s="277"/>
      <c r="L17" s="277">
        <f t="shared" si="20"/>
        <v>2964735</v>
      </c>
      <c r="M17" s="281">
        <v>3082435</v>
      </c>
      <c r="N17" s="277"/>
      <c r="O17" s="281">
        <f t="shared" si="9"/>
        <v>3082435</v>
      </c>
      <c r="P17" s="277"/>
      <c r="Q17" s="277">
        <f t="shared" si="21"/>
        <v>3082435</v>
      </c>
    </row>
    <row r="18" spans="1:20">
      <c r="A18" s="278"/>
      <c r="B18" s="276"/>
      <c r="C18" s="281"/>
      <c r="D18" s="277"/>
      <c r="E18" s="281"/>
      <c r="F18" s="277"/>
      <c r="G18" s="277"/>
      <c r="H18" s="274"/>
      <c r="I18" s="277"/>
      <c r="J18" s="281"/>
      <c r="K18" s="277"/>
      <c r="L18" s="277"/>
      <c r="M18" s="274"/>
      <c r="N18" s="277"/>
      <c r="O18" s="281"/>
      <c r="P18" s="277"/>
      <c r="Q18" s="277"/>
    </row>
    <row r="19" spans="1:20">
      <c r="A19" s="279" t="s">
        <v>56</v>
      </c>
      <c r="B19" s="276" t="s">
        <v>37</v>
      </c>
      <c r="C19" s="282">
        <f>SUM(C20:C21)</f>
        <v>4659077</v>
      </c>
      <c r="D19" s="280">
        <f t="shared" ref="D19:O19" si="22">SUM(D20:D21)</f>
        <v>0</v>
      </c>
      <c r="E19" s="282">
        <f t="shared" si="22"/>
        <v>4659077</v>
      </c>
      <c r="F19" s="280">
        <f t="shared" ref="F19:G19" si="23">SUM(F20:F21)</f>
        <v>0</v>
      </c>
      <c r="G19" s="280">
        <f t="shared" si="23"/>
        <v>4659077</v>
      </c>
      <c r="H19" s="282">
        <f t="shared" si="22"/>
        <v>4820115</v>
      </c>
      <c r="I19" s="280">
        <f t="shared" si="22"/>
        <v>0</v>
      </c>
      <c r="J19" s="282">
        <f t="shared" si="22"/>
        <v>4820115</v>
      </c>
      <c r="K19" s="280">
        <f t="shared" ref="K19:L19" si="24">SUM(K20:K21)</f>
        <v>0</v>
      </c>
      <c r="L19" s="280">
        <f t="shared" si="24"/>
        <v>4820115</v>
      </c>
      <c r="M19" s="282">
        <f t="shared" si="22"/>
        <v>4988093</v>
      </c>
      <c r="N19" s="280">
        <f t="shared" si="22"/>
        <v>0</v>
      </c>
      <c r="O19" s="282">
        <f t="shared" si="22"/>
        <v>4988093</v>
      </c>
      <c r="P19" s="280">
        <f t="shared" ref="P19:Q19" si="25">SUM(P20:P21)</f>
        <v>0</v>
      </c>
      <c r="Q19" s="280">
        <f t="shared" si="25"/>
        <v>4988093</v>
      </c>
      <c r="R19" s="214">
        <f>C19-4811000</f>
        <v>-151923</v>
      </c>
      <c r="S19" s="214">
        <f>H19-4969000</f>
        <v>-148885</v>
      </c>
      <c r="T19" s="214">
        <f>M19-5134000</f>
        <v>-145907</v>
      </c>
    </row>
    <row r="20" spans="1:20" ht="28.5" customHeight="1">
      <c r="A20" s="278" t="s">
        <v>348</v>
      </c>
      <c r="B20" s="276" t="s">
        <v>349</v>
      </c>
      <c r="C20" s="282">
        <v>3559077</v>
      </c>
      <c r="D20" s="280"/>
      <c r="E20" s="282">
        <f t="shared" si="5"/>
        <v>3559077</v>
      </c>
      <c r="F20" s="280"/>
      <c r="G20" s="280">
        <f t="shared" ref="G20:G21" si="26">SUM(E20:F20)</f>
        <v>3559077</v>
      </c>
      <c r="H20" s="282">
        <f>4969000-148885-H21</f>
        <v>3684115</v>
      </c>
      <c r="I20" s="280"/>
      <c r="J20" s="282">
        <f t="shared" si="7"/>
        <v>3684115</v>
      </c>
      <c r="K20" s="280"/>
      <c r="L20" s="280">
        <f t="shared" ref="L20:L21" si="27">SUM(J20:K20)</f>
        <v>3684115</v>
      </c>
      <c r="M20" s="282">
        <f>5134000-M21-145907</f>
        <v>3814093</v>
      </c>
      <c r="N20" s="280"/>
      <c r="O20" s="282">
        <f t="shared" si="9"/>
        <v>3814093</v>
      </c>
      <c r="P20" s="280"/>
      <c r="Q20" s="280">
        <f t="shared" ref="Q20:Q21" si="28">SUM(O20:P20)</f>
        <v>3814093</v>
      </c>
      <c r="R20" s="205"/>
    </row>
    <row r="21" spans="1:20" ht="37.5" customHeight="1">
      <c r="A21" s="278" t="s">
        <v>17</v>
      </c>
      <c r="B21" s="276" t="s">
        <v>38</v>
      </c>
      <c r="C21" s="282">
        <v>1100000</v>
      </c>
      <c r="D21" s="280"/>
      <c r="E21" s="282">
        <f t="shared" si="5"/>
        <v>1100000</v>
      </c>
      <c r="F21" s="280"/>
      <c r="G21" s="280">
        <f t="shared" si="26"/>
        <v>1100000</v>
      </c>
      <c r="H21" s="282">
        <v>1136000</v>
      </c>
      <c r="I21" s="280"/>
      <c r="J21" s="282">
        <f t="shared" si="7"/>
        <v>1136000</v>
      </c>
      <c r="K21" s="280"/>
      <c r="L21" s="280">
        <f t="shared" si="27"/>
        <v>1136000</v>
      </c>
      <c r="M21" s="282">
        <v>1174000</v>
      </c>
      <c r="N21" s="280"/>
      <c r="O21" s="282">
        <f t="shared" si="9"/>
        <v>1174000</v>
      </c>
      <c r="P21" s="280"/>
      <c r="Q21" s="280">
        <f t="shared" si="28"/>
        <v>1174000</v>
      </c>
    </row>
    <row r="22" spans="1:20">
      <c r="A22" s="278"/>
      <c r="B22" s="276"/>
      <c r="C22" s="281"/>
      <c r="D22" s="277"/>
      <c r="E22" s="281"/>
      <c r="F22" s="277"/>
      <c r="G22" s="277"/>
      <c r="H22" s="274"/>
      <c r="I22" s="277"/>
      <c r="J22" s="281"/>
      <c r="K22" s="277"/>
      <c r="L22" s="277"/>
      <c r="M22" s="274"/>
      <c r="N22" s="277"/>
      <c r="O22" s="281"/>
      <c r="P22" s="277"/>
      <c r="Q22" s="277"/>
    </row>
    <row r="23" spans="1:20" ht="38.25">
      <c r="A23" s="275" t="s">
        <v>13</v>
      </c>
      <c r="B23" s="276" t="s">
        <v>39</v>
      </c>
      <c r="C23" s="282">
        <f>SUM(C24:C25)</f>
        <v>16492800</v>
      </c>
      <c r="D23" s="280">
        <f t="shared" ref="D23:O23" si="29">SUM(D24:D25)</f>
        <v>0</v>
      </c>
      <c r="E23" s="282">
        <f t="shared" si="29"/>
        <v>16492800</v>
      </c>
      <c r="F23" s="280">
        <f t="shared" ref="F23:G23" si="30">SUM(F24:F25)</f>
        <v>0</v>
      </c>
      <c r="G23" s="280">
        <f t="shared" si="30"/>
        <v>16492800</v>
      </c>
      <c r="H23" s="282">
        <f t="shared" si="29"/>
        <v>16110600</v>
      </c>
      <c r="I23" s="280">
        <f t="shared" si="29"/>
        <v>0</v>
      </c>
      <c r="J23" s="282">
        <f t="shared" si="29"/>
        <v>16110600</v>
      </c>
      <c r="K23" s="280">
        <f t="shared" ref="K23:L23" si="31">SUM(K24:K25)</f>
        <v>0</v>
      </c>
      <c r="L23" s="280">
        <f t="shared" si="31"/>
        <v>16110600</v>
      </c>
      <c r="M23" s="282">
        <f t="shared" si="29"/>
        <v>16110600</v>
      </c>
      <c r="N23" s="280">
        <f t="shared" si="29"/>
        <v>0</v>
      </c>
      <c r="O23" s="282">
        <f t="shared" si="29"/>
        <v>16110600</v>
      </c>
      <c r="P23" s="280">
        <f t="shared" ref="P23:Q23" si="32">SUM(P24:P25)</f>
        <v>0</v>
      </c>
      <c r="Q23" s="280">
        <f t="shared" si="32"/>
        <v>16110600</v>
      </c>
      <c r="R23" s="205"/>
    </row>
    <row r="24" spans="1:20" ht="37.5" customHeight="1">
      <c r="A24" s="278" t="s">
        <v>60</v>
      </c>
      <c r="B24" s="276" t="s">
        <v>41</v>
      </c>
      <c r="C24" s="282">
        <f>7986800+1400000+330000+1772000</f>
        <v>11488800</v>
      </c>
      <c r="D24" s="280"/>
      <c r="E24" s="282">
        <f t="shared" si="5"/>
        <v>11488800</v>
      </c>
      <c r="F24" s="280"/>
      <c r="G24" s="280">
        <f t="shared" ref="G24:G25" si="33">SUM(E24:F24)</f>
        <v>11488800</v>
      </c>
      <c r="H24" s="282">
        <f>7721600+1400000+213000+1772000</f>
        <v>11106600</v>
      </c>
      <c r="I24" s="280"/>
      <c r="J24" s="282">
        <f t="shared" si="7"/>
        <v>11106600</v>
      </c>
      <c r="K24" s="280"/>
      <c r="L24" s="280">
        <f t="shared" ref="L24:L25" si="34">SUM(J24:K24)</f>
        <v>11106600</v>
      </c>
      <c r="M24" s="282">
        <f>7721600+1400000+213000+1772000</f>
        <v>11106600</v>
      </c>
      <c r="N24" s="280"/>
      <c r="O24" s="282">
        <f t="shared" si="9"/>
        <v>11106600</v>
      </c>
      <c r="P24" s="280"/>
      <c r="Q24" s="280">
        <f t="shared" ref="Q24:Q25" si="35">SUM(O24:P24)</f>
        <v>11106600</v>
      </c>
    </row>
    <row r="25" spans="1:20" s="185" customFormat="1" ht="37.5" customHeight="1">
      <c r="A25" s="283" t="s">
        <v>80</v>
      </c>
      <c r="B25" s="276" t="s">
        <v>77</v>
      </c>
      <c r="C25" s="282">
        <f>4900000+104000</f>
        <v>5004000</v>
      </c>
      <c r="D25" s="280"/>
      <c r="E25" s="282">
        <f t="shared" si="5"/>
        <v>5004000</v>
      </c>
      <c r="F25" s="280"/>
      <c r="G25" s="280">
        <f t="shared" si="33"/>
        <v>5004000</v>
      </c>
      <c r="H25" s="284">
        <v>5004000</v>
      </c>
      <c r="I25" s="280"/>
      <c r="J25" s="282">
        <f t="shared" si="7"/>
        <v>5004000</v>
      </c>
      <c r="K25" s="280"/>
      <c r="L25" s="280">
        <f t="shared" si="34"/>
        <v>5004000</v>
      </c>
      <c r="M25" s="282">
        <v>5004000</v>
      </c>
      <c r="N25" s="280"/>
      <c r="O25" s="282">
        <f t="shared" si="9"/>
        <v>5004000</v>
      </c>
      <c r="P25" s="280"/>
      <c r="Q25" s="280">
        <f t="shared" si="35"/>
        <v>5004000</v>
      </c>
    </row>
    <row r="26" spans="1:20" s="185" customFormat="1">
      <c r="A26" s="283"/>
      <c r="B26" s="276"/>
      <c r="C26" s="281"/>
      <c r="D26" s="277"/>
      <c r="E26" s="281"/>
      <c r="F26" s="277"/>
      <c r="G26" s="277"/>
      <c r="H26" s="281"/>
      <c r="I26" s="277"/>
      <c r="J26" s="281"/>
      <c r="K26" s="277"/>
      <c r="L26" s="277"/>
      <c r="M26" s="281"/>
      <c r="N26" s="277"/>
      <c r="O26" s="281"/>
      <c r="P26" s="277"/>
      <c r="Q26" s="277"/>
    </row>
    <row r="27" spans="1:20" s="185" customFormat="1" ht="25.5">
      <c r="A27" s="279" t="s">
        <v>19</v>
      </c>
      <c r="B27" s="276" t="s">
        <v>43</v>
      </c>
      <c r="C27" s="281">
        <v>138600</v>
      </c>
      <c r="D27" s="277"/>
      <c r="E27" s="281">
        <f t="shared" si="5"/>
        <v>138600</v>
      </c>
      <c r="F27" s="277"/>
      <c r="G27" s="277">
        <f t="shared" ref="G27" si="36">SUM(E27:F27)</f>
        <v>138600</v>
      </c>
      <c r="H27" s="281">
        <v>138600</v>
      </c>
      <c r="I27" s="277"/>
      <c r="J27" s="281">
        <f t="shared" si="7"/>
        <v>138600</v>
      </c>
      <c r="K27" s="277"/>
      <c r="L27" s="277">
        <f t="shared" ref="L27" si="37">SUM(J27:K27)</f>
        <v>138600</v>
      </c>
      <c r="M27" s="281">
        <v>138600</v>
      </c>
      <c r="N27" s="277"/>
      <c r="O27" s="281">
        <f t="shared" si="9"/>
        <v>138600</v>
      </c>
      <c r="P27" s="277"/>
      <c r="Q27" s="277">
        <f t="shared" ref="Q27" si="38">SUM(O27:P27)</f>
        <v>138600</v>
      </c>
    </row>
    <row r="28" spans="1:20" s="185" customFormat="1">
      <c r="A28" s="278"/>
      <c r="B28" s="276"/>
      <c r="C28" s="281"/>
      <c r="D28" s="277"/>
      <c r="E28" s="281"/>
      <c r="F28" s="277"/>
      <c r="G28" s="277"/>
      <c r="H28" s="281"/>
      <c r="I28" s="277"/>
      <c r="J28" s="281"/>
      <c r="K28" s="277"/>
      <c r="L28" s="277"/>
      <c r="M28" s="281"/>
      <c r="N28" s="277"/>
      <c r="O28" s="281"/>
      <c r="P28" s="277"/>
      <c r="Q28" s="277"/>
    </row>
    <row r="29" spans="1:20" s="185" customFormat="1" ht="25.5">
      <c r="A29" s="279" t="s">
        <v>141</v>
      </c>
      <c r="B29" s="276" t="s">
        <v>46</v>
      </c>
      <c r="C29" s="281">
        <f>SUM(C30:C30)</f>
        <v>100000</v>
      </c>
      <c r="D29" s="277">
        <f t="shared" ref="D29:Q29" si="39">SUM(D30:D30)</f>
        <v>0</v>
      </c>
      <c r="E29" s="281">
        <f t="shared" si="39"/>
        <v>100000</v>
      </c>
      <c r="F29" s="277">
        <f t="shared" si="39"/>
        <v>0</v>
      </c>
      <c r="G29" s="277">
        <f t="shared" si="39"/>
        <v>100000</v>
      </c>
      <c r="H29" s="281">
        <f t="shared" si="39"/>
        <v>100000</v>
      </c>
      <c r="I29" s="277">
        <f t="shared" si="39"/>
        <v>0</v>
      </c>
      <c r="J29" s="281">
        <f t="shared" si="39"/>
        <v>100000</v>
      </c>
      <c r="K29" s="277">
        <f t="shared" si="39"/>
        <v>0</v>
      </c>
      <c r="L29" s="277">
        <f t="shared" si="39"/>
        <v>100000</v>
      </c>
      <c r="M29" s="281">
        <f t="shared" si="39"/>
        <v>100000</v>
      </c>
      <c r="N29" s="277">
        <f t="shared" si="39"/>
        <v>0</v>
      </c>
      <c r="O29" s="281">
        <f t="shared" si="39"/>
        <v>100000</v>
      </c>
      <c r="P29" s="277">
        <f t="shared" si="39"/>
        <v>0</v>
      </c>
      <c r="Q29" s="277">
        <f t="shared" si="39"/>
        <v>100000</v>
      </c>
    </row>
    <row r="30" spans="1:20" s="185" customFormat="1" ht="16.5" customHeight="1">
      <c r="A30" s="278" t="s">
        <v>67</v>
      </c>
      <c r="B30" s="276" t="s">
        <v>70</v>
      </c>
      <c r="C30" s="281">
        <v>100000</v>
      </c>
      <c r="D30" s="277"/>
      <c r="E30" s="281">
        <f t="shared" si="5"/>
        <v>100000</v>
      </c>
      <c r="F30" s="277"/>
      <c r="G30" s="277">
        <f t="shared" ref="G30" si="40">SUM(E30:F30)</f>
        <v>100000</v>
      </c>
      <c r="H30" s="281">
        <v>100000</v>
      </c>
      <c r="I30" s="277"/>
      <c r="J30" s="281">
        <f t="shared" si="7"/>
        <v>100000</v>
      </c>
      <c r="K30" s="277"/>
      <c r="L30" s="277">
        <f t="shared" ref="L30" si="41">SUM(J30:K30)</f>
        <v>100000</v>
      </c>
      <c r="M30" s="281">
        <v>100000</v>
      </c>
      <c r="N30" s="277"/>
      <c r="O30" s="281">
        <f t="shared" si="9"/>
        <v>100000</v>
      </c>
      <c r="P30" s="277"/>
      <c r="Q30" s="277">
        <f t="shared" ref="Q30" si="42">SUM(O30:P30)</f>
        <v>100000</v>
      </c>
    </row>
    <row r="31" spans="1:20" s="185" customFormat="1">
      <c r="A31" s="278"/>
      <c r="B31" s="276"/>
      <c r="C31" s="281"/>
      <c r="D31" s="277"/>
      <c r="E31" s="281"/>
      <c r="F31" s="277"/>
      <c r="G31" s="277"/>
      <c r="H31" s="281"/>
      <c r="I31" s="277"/>
      <c r="J31" s="281"/>
      <c r="K31" s="277"/>
      <c r="L31" s="277"/>
      <c r="M31" s="281"/>
      <c r="N31" s="277"/>
      <c r="O31" s="281"/>
      <c r="P31" s="277"/>
      <c r="Q31" s="277"/>
    </row>
    <row r="32" spans="1:20" s="185" customFormat="1" ht="25.5">
      <c r="A32" s="279" t="s">
        <v>20</v>
      </c>
      <c r="B32" s="276" t="s">
        <v>47</v>
      </c>
      <c r="C32" s="282">
        <f>C33+C34</f>
        <v>2199000</v>
      </c>
      <c r="D32" s="280">
        <f t="shared" ref="D32:O32" si="43">D33+D34</f>
        <v>0</v>
      </c>
      <c r="E32" s="282">
        <f t="shared" si="43"/>
        <v>2199000</v>
      </c>
      <c r="F32" s="280">
        <f t="shared" ref="F32:G32" si="44">F33+F34</f>
        <v>0</v>
      </c>
      <c r="G32" s="280">
        <f t="shared" si="44"/>
        <v>2199000</v>
      </c>
      <c r="H32" s="282">
        <f t="shared" si="43"/>
        <v>1589300</v>
      </c>
      <c r="I32" s="280">
        <f t="shared" si="43"/>
        <v>0</v>
      </c>
      <c r="J32" s="282">
        <f t="shared" si="43"/>
        <v>1589300</v>
      </c>
      <c r="K32" s="280">
        <f t="shared" ref="K32:L32" si="45">K33+K34</f>
        <v>0</v>
      </c>
      <c r="L32" s="280">
        <f t="shared" si="45"/>
        <v>1589300</v>
      </c>
      <c r="M32" s="282">
        <f t="shared" si="43"/>
        <v>1463700</v>
      </c>
      <c r="N32" s="280">
        <f t="shared" si="43"/>
        <v>0</v>
      </c>
      <c r="O32" s="282">
        <f t="shared" si="43"/>
        <v>1463700</v>
      </c>
      <c r="P32" s="280">
        <f t="shared" ref="P32:Q32" si="46">P33+P34</f>
        <v>0</v>
      </c>
      <c r="Q32" s="280">
        <f t="shared" si="46"/>
        <v>1463700</v>
      </c>
    </row>
    <row r="33" spans="1:18" s="185" customFormat="1" ht="39.75" customHeight="1">
      <c r="A33" s="278" t="s">
        <v>339</v>
      </c>
      <c r="B33" s="276" t="s">
        <v>340</v>
      </c>
      <c r="C33" s="282">
        <v>1599000</v>
      </c>
      <c r="D33" s="280"/>
      <c r="E33" s="282">
        <f t="shared" si="5"/>
        <v>1599000</v>
      </c>
      <c r="F33" s="280"/>
      <c r="G33" s="280">
        <f t="shared" ref="G33:G34" si="47">SUM(E33:F33)</f>
        <v>1599000</v>
      </c>
      <c r="H33" s="282">
        <v>989300</v>
      </c>
      <c r="I33" s="280"/>
      <c r="J33" s="282">
        <f t="shared" si="7"/>
        <v>989300</v>
      </c>
      <c r="K33" s="280"/>
      <c r="L33" s="280">
        <f t="shared" ref="L33:L34" si="48">SUM(J33:K33)</f>
        <v>989300</v>
      </c>
      <c r="M33" s="282">
        <v>863700</v>
      </c>
      <c r="N33" s="280"/>
      <c r="O33" s="282">
        <f t="shared" si="9"/>
        <v>863700</v>
      </c>
      <c r="P33" s="280"/>
      <c r="Q33" s="280">
        <f t="shared" ref="Q33:Q34" si="49">SUM(O33:P33)</f>
        <v>863700</v>
      </c>
    </row>
    <row r="34" spans="1:18" s="185" customFormat="1" ht="25.5">
      <c r="A34" s="278" t="s">
        <v>79</v>
      </c>
      <c r="B34" s="276" t="s">
        <v>55</v>
      </c>
      <c r="C34" s="282">
        <v>600000</v>
      </c>
      <c r="D34" s="280"/>
      <c r="E34" s="282">
        <f t="shared" si="5"/>
        <v>600000</v>
      </c>
      <c r="F34" s="280"/>
      <c r="G34" s="280">
        <f t="shared" si="47"/>
        <v>600000</v>
      </c>
      <c r="H34" s="282">
        <v>600000</v>
      </c>
      <c r="I34" s="280"/>
      <c r="J34" s="282">
        <f t="shared" si="7"/>
        <v>600000</v>
      </c>
      <c r="K34" s="280"/>
      <c r="L34" s="280">
        <f t="shared" si="48"/>
        <v>600000</v>
      </c>
      <c r="M34" s="282">
        <v>600000</v>
      </c>
      <c r="N34" s="280"/>
      <c r="O34" s="282">
        <f t="shared" si="9"/>
        <v>600000</v>
      </c>
      <c r="P34" s="280"/>
      <c r="Q34" s="280">
        <f t="shared" si="49"/>
        <v>600000</v>
      </c>
    </row>
    <row r="35" spans="1:18" s="185" customFormat="1">
      <c r="A35" s="278"/>
      <c r="B35" s="276"/>
      <c r="C35" s="281"/>
      <c r="D35" s="277"/>
      <c r="E35" s="281"/>
      <c r="F35" s="277"/>
      <c r="G35" s="277"/>
      <c r="H35" s="281"/>
      <c r="I35" s="277"/>
      <c r="J35" s="281"/>
      <c r="K35" s="277"/>
      <c r="L35" s="277"/>
      <c r="M35" s="281"/>
      <c r="N35" s="277"/>
      <c r="O35" s="281"/>
      <c r="P35" s="277"/>
      <c r="Q35" s="277"/>
    </row>
    <row r="36" spans="1:18" s="185" customFormat="1">
      <c r="A36" s="279" t="s">
        <v>15</v>
      </c>
      <c r="B36" s="276" t="s">
        <v>350</v>
      </c>
      <c r="C36" s="281">
        <v>2771000</v>
      </c>
      <c r="D36" s="277"/>
      <c r="E36" s="281">
        <f t="shared" si="5"/>
        <v>2771000</v>
      </c>
      <c r="F36" s="277"/>
      <c r="G36" s="277">
        <f t="shared" ref="G36" si="50">SUM(E36:F36)</f>
        <v>2771000</v>
      </c>
      <c r="H36" s="281">
        <v>2771000</v>
      </c>
      <c r="I36" s="277"/>
      <c r="J36" s="281">
        <f t="shared" si="7"/>
        <v>2771000</v>
      </c>
      <c r="K36" s="277"/>
      <c r="L36" s="277">
        <f t="shared" ref="L36" si="51">SUM(J36:K36)</f>
        <v>2771000</v>
      </c>
      <c r="M36" s="281">
        <v>2771000</v>
      </c>
      <c r="N36" s="277"/>
      <c r="O36" s="281">
        <f t="shared" si="9"/>
        <v>2771000</v>
      </c>
      <c r="P36" s="277"/>
      <c r="Q36" s="277">
        <f t="shared" ref="Q36" si="52">SUM(O36:P36)</f>
        <v>2771000</v>
      </c>
    </row>
    <row r="37" spans="1:18" s="185" customFormat="1">
      <c r="A37" s="278"/>
      <c r="B37" s="276"/>
      <c r="C37" s="281"/>
      <c r="D37" s="277"/>
      <c r="E37" s="281"/>
      <c r="F37" s="277"/>
      <c r="G37" s="277"/>
      <c r="H37" s="281"/>
      <c r="I37" s="277"/>
      <c r="J37" s="281"/>
      <c r="K37" s="277"/>
      <c r="L37" s="277"/>
      <c r="M37" s="281"/>
      <c r="N37" s="277"/>
      <c r="O37" s="281"/>
      <c r="P37" s="277"/>
      <c r="Q37" s="277"/>
    </row>
    <row r="38" spans="1:18" s="185" customFormat="1">
      <c r="A38" s="279" t="s">
        <v>351</v>
      </c>
      <c r="B38" s="276" t="s">
        <v>352</v>
      </c>
      <c r="C38" s="281">
        <v>0</v>
      </c>
      <c r="D38" s="277"/>
      <c r="E38" s="281">
        <f t="shared" si="5"/>
        <v>0</v>
      </c>
      <c r="F38" s="277"/>
      <c r="G38" s="277">
        <f t="shared" ref="G38" si="53">SUM(E38:F38)</f>
        <v>0</v>
      </c>
      <c r="H38" s="281">
        <v>0</v>
      </c>
      <c r="I38" s="277"/>
      <c r="J38" s="281">
        <f t="shared" si="7"/>
        <v>0</v>
      </c>
      <c r="K38" s="277"/>
      <c r="L38" s="277">
        <f t="shared" ref="L38" si="54">SUM(J38:K38)</f>
        <v>0</v>
      </c>
      <c r="M38" s="281">
        <v>0</v>
      </c>
      <c r="N38" s="277"/>
      <c r="O38" s="281">
        <f t="shared" si="9"/>
        <v>0</v>
      </c>
      <c r="P38" s="277"/>
      <c r="Q38" s="277">
        <f t="shared" ref="Q38" si="55">SUM(O38:P38)</f>
        <v>0</v>
      </c>
    </row>
    <row r="39" spans="1:18" s="186" customFormat="1">
      <c r="A39" s="278"/>
      <c r="B39" s="276"/>
      <c r="C39" s="281"/>
      <c r="D39" s="277"/>
      <c r="E39" s="281"/>
      <c r="F39" s="277"/>
      <c r="G39" s="277"/>
      <c r="H39" s="281"/>
      <c r="I39" s="277"/>
      <c r="J39" s="281"/>
      <c r="K39" s="277"/>
      <c r="L39" s="277"/>
      <c r="M39" s="281"/>
      <c r="N39" s="277"/>
      <c r="O39" s="281"/>
      <c r="P39" s="277"/>
      <c r="Q39" s="277"/>
      <c r="R39" s="185"/>
    </row>
    <row r="40" spans="1:18" s="186" customFormat="1">
      <c r="A40" s="270" t="s">
        <v>270</v>
      </c>
      <c r="B40" s="285" t="s">
        <v>271</v>
      </c>
      <c r="C40" s="286">
        <f t="shared" ref="C40:O40" si="56">C42+C105+C108+C109</f>
        <v>1452902594.8100002</v>
      </c>
      <c r="D40" s="286">
        <f t="shared" si="56"/>
        <v>156787321.35000002</v>
      </c>
      <c r="E40" s="286">
        <f t="shared" si="56"/>
        <v>1609689916.1600001</v>
      </c>
      <c r="F40" s="286">
        <f t="shared" ref="F40:G40" si="57">F42+F105+F108+F109</f>
        <v>-51510541</v>
      </c>
      <c r="G40" s="286">
        <f t="shared" si="57"/>
        <v>1558179375.1600001</v>
      </c>
      <c r="H40" s="286">
        <f t="shared" si="56"/>
        <v>1502765164.0599999</v>
      </c>
      <c r="I40" s="286">
        <f t="shared" si="56"/>
        <v>24731177.129999999</v>
      </c>
      <c r="J40" s="286">
        <f t="shared" si="56"/>
        <v>1527496341.1899998</v>
      </c>
      <c r="K40" s="286">
        <f t="shared" ref="K40:L40" si="58">K42+K105+K108+K109</f>
        <v>90846826.539999992</v>
      </c>
      <c r="L40" s="286">
        <f t="shared" si="58"/>
        <v>1618343167.7299998</v>
      </c>
      <c r="M40" s="286">
        <f t="shared" si="56"/>
        <v>1603027384.4900002</v>
      </c>
      <c r="N40" s="286">
        <f t="shared" si="56"/>
        <v>-25114.050000007439</v>
      </c>
      <c r="O40" s="286">
        <f t="shared" si="56"/>
        <v>1603002270.4400001</v>
      </c>
      <c r="P40" s="286">
        <f t="shared" ref="P40:Q40" si="59">P42+P105+P108+P109</f>
        <v>-251301297.15000001</v>
      </c>
      <c r="Q40" s="286">
        <f t="shared" si="59"/>
        <v>1351700973.2900002</v>
      </c>
      <c r="R40" s="238"/>
    </row>
    <row r="41" spans="1:18" s="186" customFormat="1">
      <c r="A41" s="278"/>
      <c r="B41" s="287"/>
      <c r="C41" s="288"/>
      <c r="D41" s="288"/>
      <c r="E41" s="288"/>
      <c r="F41" s="288"/>
      <c r="G41" s="288"/>
      <c r="H41" s="288"/>
      <c r="I41" s="288"/>
      <c r="J41" s="288"/>
      <c r="K41" s="288"/>
      <c r="L41" s="288"/>
      <c r="M41" s="288"/>
      <c r="N41" s="288"/>
      <c r="O41" s="288"/>
      <c r="P41" s="288"/>
      <c r="Q41" s="288"/>
      <c r="R41" s="185"/>
    </row>
    <row r="42" spans="1:18" s="186" customFormat="1" ht="38.25">
      <c r="A42" s="275" t="s">
        <v>65</v>
      </c>
      <c r="B42" s="289" t="s">
        <v>57</v>
      </c>
      <c r="C42" s="290">
        <f t="shared" ref="C42:O42" si="60">C43+C46+C77+C95</f>
        <v>1449672523.0800002</v>
      </c>
      <c r="D42" s="290">
        <f t="shared" si="60"/>
        <v>158801812.92000002</v>
      </c>
      <c r="E42" s="290">
        <f t="shared" si="60"/>
        <v>1608474336</v>
      </c>
      <c r="F42" s="290">
        <f t="shared" ref="F42:G42" si="61">F43+F46+F77+F95</f>
        <v>-51510541</v>
      </c>
      <c r="G42" s="290">
        <f t="shared" si="61"/>
        <v>1556963795</v>
      </c>
      <c r="H42" s="290">
        <f t="shared" si="60"/>
        <v>1502765164.0599999</v>
      </c>
      <c r="I42" s="290">
        <f t="shared" si="60"/>
        <v>24731177.129999999</v>
      </c>
      <c r="J42" s="290">
        <f t="shared" si="60"/>
        <v>1527496341.1899998</v>
      </c>
      <c r="K42" s="290">
        <f t="shared" ref="K42:L42" si="62">K43+K46+K77+K95</f>
        <v>90846826.539999992</v>
      </c>
      <c r="L42" s="290">
        <f t="shared" si="62"/>
        <v>1618343167.7299998</v>
      </c>
      <c r="M42" s="290">
        <f t="shared" si="60"/>
        <v>1603027384.4900002</v>
      </c>
      <c r="N42" s="290">
        <f t="shared" si="60"/>
        <v>-25114.050000007439</v>
      </c>
      <c r="O42" s="290">
        <f t="shared" si="60"/>
        <v>1603002270.4400001</v>
      </c>
      <c r="P42" s="290">
        <f t="shared" ref="P42:Q42" si="63">P43+P46+P77+P95</f>
        <v>-251301297.15000001</v>
      </c>
      <c r="Q42" s="290">
        <f t="shared" si="63"/>
        <v>1351700973.2900002</v>
      </c>
      <c r="R42" s="185"/>
    </row>
    <row r="43" spans="1:18" s="186" customFormat="1" ht="25.5">
      <c r="A43" s="278" t="s">
        <v>75</v>
      </c>
      <c r="B43" s="289" t="s">
        <v>134</v>
      </c>
      <c r="C43" s="280">
        <f>C44</f>
        <v>39711547.200000003</v>
      </c>
      <c r="D43" s="280"/>
      <c r="E43" s="280">
        <f t="shared" si="5"/>
        <v>39711547.200000003</v>
      </c>
      <c r="F43" s="280"/>
      <c r="G43" s="280">
        <f t="shared" ref="G43:G44" si="64">SUM(E43:F43)</f>
        <v>39711547.200000003</v>
      </c>
      <c r="H43" s="280">
        <f t="shared" ref="H43:M43" si="65">H44</f>
        <v>41122395.399999999</v>
      </c>
      <c r="I43" s="280"/>
      <c r="J43" s="280">
        <f t="shared" si="7"/>
        <v>41122395.399999999</v>
      </c>
      <c r="K43" s="280"/>
      <c r="L43" s="280">
        <f t="shared" ref="L43:L44" si="66">SUM(J43:K43)</f>
        <v>41122395.399999999</v>
      </c>
      <c r="M43" s="280">
        <f t="shared" si="65"/>
        <v>18316568.02</v>
      </c>
      <c r="N43" s="280"/>
      <c r="O43" s="280">
        <f t="shared" si="9"/>
        <v>18316568.02</v>
      </c>
      <c r="P43" s="280"/>
      <c r="Q43" s="280">
        <f t="shared" ref="Q43:Q44" si="67">SUM(O43:P43)</f>
        <v>18316568.02</v>
      </c>
      <c r="R43" s="185"/>
    </row>
    <row r="44" spans="1:18" s="186" customFormat="1" ht="24.75" customHeight="1">
      <c r="A44" s="291" t="s">
        <v>353</v>
      </c>
      <c r="B44" s="289" t="s">
        <v>354</v>
      </c>
      <c r="C44" s="280">
        <v>39711547.200000003</v>
      </c>
      <c r="D44" s="280"/>
      <c r="E44" s="280">
        <f t="shared" si="5"/>
        <v>39711547.200000003</v>
      </c>
      <c r="F44" s="280"/>
      <c r="G44" s="280">
        <f t="shared" si="64"/>
        <v>39711547.200000003</v>
      </c>
      <c r="H44" s="280">
        <v>41122395.399999999</v>
      </c>
      <c r="I44" s="280"/>
      <c r="J44" s="280">
        <f t="shared" si="7"/>
        <v>41122395.399999999</v>
      </c>
      <c r="K44" s="280"/>
      <c r="L44" s="280">
        <f t="shared" si="66"/>
        <v>41122395.399999999</v>
      </c>
      <c r="M44" s="280">
        <v>18316568.02</v>
      </c>
      <c r="N44" s="280"/>
      <c r="O44" s="280">
        <f t="shared" si="9"/>
        <v>18316568.02</v>
      </c>
      <c r="P44" s="280"/>
      <c r="Q44" s="280">
        <f t="shared" si="67"/>
        <v>18316568.02</v>
      </c>
      <c r="R44" s="185"/>
    </row>
    <row r="45" spans="1:18" s="186" customFormat="1">
      <c r="A45" s="292"/>
      <c r="B45" s="293"/>
      <c r="C45" s="280"/>
      <c r="D45" s="280"/>
      <c r="E45" s="280"/>
      <c r="F45" s="280"/>
      <c r="G45" s="280"/>
      <c r="H45" s="280"/>
      <c r="I45" s="280"/>
      <c r="J45" s="280"/>
      <c r="K45" s="280"/>
      <c r="L45" s="280"/>
      <c r="M45" s="280"/>
      <c r="N45" s="280"/>
      <c r="O45" s="280"/>
      <c r="P45" s="280"/>
      <c r="Q45" s="280"/>
      <c r="R45" s="185"/>
    </row>
    <row r="46" spans="1:18" s="186" customFormat="1" ht="28.5" customHeight="1">
      <c r="A46" s="278" t="s">
        <v>71</v>
      </c>
      <c r="B46" s="289" t="s">
        <v>135</v>
      </c>
      <c r="C46" s="280">
        <f>SUM(C47:C76)</f>
        <v>654762523.96000004</v>
      </c>
      <c r="D46" s="280">
        <f t="shared" ref="D46:O46" si="68">SUM(D47:D76)</f>
        <v>-2033334.7499999679</v>
      </c>
      <c r="E46" s="280">
        <f>SUM(E47:E76)</f>
        <v>652729189.21000004</v>
      </c>
      <c r="F46" s="280">
        <f>SUM(F47:F76)</f>
        <v>-51560580</v>
      </c>
      <c r="G46" s="280">
        <f>SUM(G47:G76)</f>
        <v>601168609.21000004</v>
      </c>
      <c r="H46" s="280">
        <f t="shared" si="68"/>
        <v>694794710.24000001</v>
      </c>
      <c r="I46" s="280">
        <f t="shared" si="68"/>
        <v>-38.200000000011642</v>
      </c>
      <c r="J46" s="280">
        <f t="shared" si="68"/>
        <v>694794672.03999996</v>
      </c>
      <c r="K46" s="280">
        <f t="shared" ref="K46:L46" si="69">SUM(K47:K76)</f>
        <v>90846826.539999992</v>
      </c>
      <c r="L46" s="280">
        <f t="shared" si="69"/>
        <v>785641498.57999992</v>
      </c>
      <c r="M46" s="280">
        <f t="shared" si="68"/>
        <v>776649200.25</v>
      </c>
      <c r="N46" s="280">
        <f t="shared" si="68"/>
        <v>-35642.050000007439</v>
      </c>
      <c r="O46" s="280">
        <f t="shared" si="68"/>
        <v>776613558.20000005</v>
      </c>
      <c r="P46" s="280">
        <f t="shared" ref="P46:Q46" si="70">SUM(P47:P76)</f>
        <v>-251301297.15000001</v>
      </c>
      <c r="Q46" s="280">
        <f t="shared" si="70"/>
        <v>525312261.05000007</v>
      </c>
      <c r="R46" s="185"/>
    </row>
    <row r="47" spans="1:18" s="186" customFormat="1" ht="67.150000000000006" hidden="1" customHeight="1">
      <c r="A47" s="291" t="s">
        <v>373</v>
      </c>
      <c r="B47" s="289" t="s">
        <v>355</v>
      </c>
      <c r="C47" s="280">
        <v>91066892</v>
      </c>
      <c r="D47" s="280">
        <v>-91066892</v>
      </c>
      <c r="E47" s="280">
        <f t="shared" si="5"/>
        <v>0</v>
      </c>
      <c r="F47" s="280"/>
      <c r="G47" s="280">
        <f t="shared" ref="G47:G56" si="71">SUM(E47:F47)</f>
        <v>0</v>
      </c>
      <c r="H47" s="280">
        <v>364267568</v>
      </c>
      <c r="I47" s="280">
        <v>-364267568</v>
      </c>
      <c r="J47" s="280">
        <f t="shared" si="7"/>
        <v>0</v>
      </c>
      <c r="K47" s="280"/>
      <c r="L47" s="280">
        <f t="shared" ref="L47:L56" si="72">SUM(J47:K47)</f>
        <v>0</v>
      </c>
      <c r="M47" s="280">
        <v>440229250.87</v>
      </c>
      <c r="N47" s="280">
        <v>-440229250.87</v>
      </c>
      <c r="O47" s="280">
        <f t="shared" si="9"/>
        <v>0</v>
      </c>
      <c r="P47" s="280"/>
      <c r="Q47" s="280">
        <f t="shared" ref="Q47:Q56" si="73">SUM(O47:P47)</f>
        <v>0</v>
      </c>
      <c r="R47" s="185"/>
    </row>
    <row r="48" spans="1:18" s="186" customFormat="1" ht="67.150000000000006" hidden="1" customHeight="1">
      <c r="A48" s="291" t="s">
        <v>374</v>
      </c>
      <c r="B48" s="289" t="s">
        <v>355</v>
      </c>
      <c r="C48" s="280">
        <v>1858508</v>
      </c>
      <c r="D48" s="280">
        <v>-1858508</v>
      </c>
      <c r="E48" s="280">
        <f t="shared" si="5"/>
        <v>0</v>
      </c>
      <c r="F48" s="280"/>
      <c r="G48" s="280">
        <f t="shared" si="71"/>
        <v>0</v>
      </c>
      <c r="H48" s="280">
        <v>7434032</v>
      </c>
      <c r="I48" s="280">
        <v>-7434032</v>
      </c>
      <c r="J48" s="280">
        <f t="shared" si="7"/>
        <v>0</v>
      </c>
      <c r="K48" s="280"/>
      <c r="L48" s="280">
        <f t="shared" si="72"/>
        <v>0</v>
      </c>
      <c r="M48" s="280">
        <v>8984270.4299999997</v>
      </c>
      <c r="N48" s="280">
        <v>-8984270.4299999997</v>
      </c>
      <c r="O48" s="280">
        <f t="shared" si="9"/>
        <v>0</v>
      </c>
      <c r="P48" s="280"/>
      <c r="Q48" s="280">
        <f t="shared" si="73"/>
        <v>0</v>
      </c>
      <c r="R48" s="185"/>
    </row>
    <row r="49" spans="1:18" s="186" customFormat="1" ht="39.75" hidden="1" customHeight="1">
      <c r="A49" s="291" t="s">
        <v>375</v>
      </c>
      <c r="B49" s="307" t="s">
        <v>355</v>
      </c>
      <c r="C49" s="280">
        <v>222222222</v>
      </c>
      <c r="D49" s="280">
        <v>-222222222</v>
      </c>
      <c r="E49" s="280">
        <f t="shared" si="5"/>
        <v>0</v>
      </c>
      <c r="F49" s="280"/>
      <c r="G49" s="280">
        <f t="shared" si="71"/>
        <v>0</v>
      </c>
      <c r="H49" s="280">
        <v>0</v>
      </c>
      <c r="I49" s="280"/>
      <c r="J49" s="280">
        <f t="shared" si="7"/>
        <v>0</v>
      </c>
      <c r="K49" s="280"/>
      <c r="L49" s="280">
        <f t="shared" si="72"/>
        <v>0</v>
      </c>
      <c r="M49" s="280">
        <v>0</v>
      </c>
      <c r="N49" s="280"/>
      <c r="O49" s="280">
        <f t="shared" si="9"/>
        <v>0</v>
      </c>
      <c r="P49" s="280"/>
      <c r="Q49" s="280">
        <f t="shared" si="73"/>
        <v>0</v>
      </c>
      <c r="R49" s="185"/>
    </row>
    <row r="50" spans="1:18" s="186" customFormat="1" ht="54" hidden="1" customHeight="1">
      <c r="A50" s="291" t="s">
        <v>378</v>
      </c>
      <c r="B50" s="289" t="s">
        <v>355</v>
      </c>
      <c r="C50" s="280">
        <v>146512</v>
      </c>
      <c r="D50" s="280">
        <v>-146512</v>
      </c>
      <c r="E50" s="280">
        <f t="shared" si="5"/>
        <v>0</v>
      </c>
      <c r="F50" s="280"/>
      <c r="G50" s="280">
        <f t="shared" si="71"/>
        <v>0</v>
      </c>
      <c r="H50" s="280">
        <v>0</v>
      </c>
      <c r="I50" s="280"/>
      <c r="J50" s="280">
        <f t="shared" si="7"/>
        <v>0</v>
      </c>
      <c r="K50" s="280"/>
      <c r="L50" s="280">
        <f t="shared" si="72"/>
        <v>0</v>
      </c>
      <c r="M50" s="280">
        <v>0</v>
      </c>
      <c r="N50" s="280"/>
      <c r="O50" s="280">
        <f t="shared" si="9"/>
        <v>0</v>
      </c>
      <c r="P50" s="280"/>
      <c r="Q50" s="280">
        <f t="shared" si="73"/>
        <v>0</v>
      </c>
      <c r="R50" s="185"/>
    </row>
    <row r="51" spans="1:18" s="186" customFormat="1" ht="51" hidden="1" customHeight="1">
      <c r="A51" s="291" t="s">
        <v>377</v>
      </c>
      <c r="B51" s="307" t="s">
        <v>369</v>
      </c>
      <c r="C51" s="280">
        <v>7179088</v>
      </c>
      <c r="D51" s="280">
        <v>-7179088</v>
      </c>
      <c r="E51" s="280">
        <f t="shared" si="5"/>
        <v>0</v>
      </c>
      <c r="F51" s="280"/>
      <c r="G51" s="280">
        <f t="shared" si="71"/>
        <v>0</v>
      </c>
      <c r="H51" s="280">
        <v>0</v>
      </c>
      <c r="I51" s="280"/>
      <c r="J51" s="280">
        <f t="shared" si="7"/>
        <v>0</v>
      </c>
      <c r="K51" s="280"/>
      <c r="L51" s="280">
        <f t="shared" si="72"/>
        <v>0</v>
      </c>
      <c r="M51" s="280">
        <v>0</v>
      </c>
      <c r="N51" s="280"/>
      <c r="O51" s="280">
        <f t="shared" si="9"/>
        <v>0</v>
      </c>
      <c r="P51" s="280"/>
      <c r="Q51" s="280">
        <f t="shared" si="73"/>
        <v>0</v>
      </c>
      <c r="R51" s="185"/>
    </row>
    <row r="52" spans="1:18" s="186" customFormat="1" ht="54" customHeight="1">
      <c r="A52" s="291" t="s">
        <v>376</v>
      </c>
      <c r="B52" s="307" t="s">
        <v>356</v>
      </c>
      <c r="C52" s="280">
        <v>5870000</v>
      </c>
      <c r="D52" s="280"/>
      <c r="E52" s="280">
        <f t="shared" si="5"/>
        <v>5870000</v>
      </c>
      <c r="F52" s="280"/>
      <c r="G52" s="280">
        <f t="shared" si="71"/>
        <v>5870000</v>
      </c>
      <c r="H52" s="280">
        <v>6002250</v>
      </c>
      <c r="I52" s="280"/>
      <c r="J52" s="280">
        <f t="shared" si="7"/>
        <v>6002250</v>
      </c>
      <c r="K52" s="280"/>
      <c r="L52" s="280">
        <f t="shared" si="72"/>
        <v>6002250</v>
      </c>
      <c r="M52" s="280">
        <v>6136750</v>
      </c>
      <c r="N52" s="280"/>
      <c r="O52" s="280">
        <f t="shared" si="9"/>
        <v>6136750</v>
      </c>
      <c r="P52" s="280"/>
      <c r="Q52" s="280">
        <f t="shared" si="73"/>
        <v>6136750</v>
      </c>
      <c r="R52" s="185"/>
    </row>
    <row r="53" spans="1:18" s="186" customFormat="1" ht="124.9" customHeight="1">
      <c r="A53" s="301" t="s">
        <v>377</v>
      </c>
      <c r="B53" s="307" t="s">
        <v>369</v>
      </c>
      <c r="C53" s="280"/>
      <c r="D53" s="280">
        <v>91066892</v>
      </c>
      <c r="E53" s="280">
        <f t="shared" si="5"/>
        <v>91066892</v>
      </c>
      <c r="F53" s="280">
        <v>-51866892</v>
      </c>
      <c r="G53" s="280">
        <f t="shared" si="71"/>
        <v>39200000</v>
      </c>
      <c r="H53" s="280"/>
      <c r="I53" s="280">
        <v>364267568</v>
      </c>
      <c r="J53" s="280">
        <f t="shared" si="7"/>
        <v>364267568</v>
      </c>
      <c r="K53" s="280">
        <v>89483641.219999999</v>
      </c>
      <c r="L53" s="280">
        <f t="shared" si="72"/>
        <v>453751209.22000003</v>
      </c>
      <c r="M53" s="280"/>
      <c r="N53" s="280">
        <v>440229250.87</v>
      </c>
      <c r="O53" s="280">
        <f t="shared" si="9"/>
        <v>440229250.87</v>
      </c>
      <c r="P53" s="280">
        <v>-246241373.78999999</v>
      </c>
      <c r="Q53" s="280">
        <f t="shared" si="73"/>
        <v>193987877.08000001</v>
      </c>
      <c r="R53" s="185"/>
    </row>
    <row r="54" spans="1:18" s="186" customFormat="1" ht="124.9" customHeight="1">
      <c r="A54" s="301" t="s">
        <v>378</v>
      </c>
      <c r="B54" s="307" t="s">
        <v>418</v>
      </c>
      <c r="C54" s="280"/>
      <c r="D54" s="280">
        <v>1858508</v>
      </c>
      <c r="E54" s="280">
        <f t="shared" si="5"/>
        <v>1858508</v>
      </c>
      <c r="F54" s="280">
        <v>-1098508</v>
      </c>
      <c r="G54" s="280">
        <f t="shared" si="71"/>
        <v>760000</v>
      </c>
      <c r="H54" s="280"/>
      <c r="I54" s="280">
        <v>7434032</v>
      </c>
      <c r="J54" s="280">
        <f t="shared" si="7"/>
        <v>7434032</v>
      </c>
      <c r="K54" s="280">
        <v>1363185.32</v>
      </c>
      <c r="L54" s="280">
        <f t="shared" si="72"/>
        <v>8797217.3200000003</v>
      </c>
      <c r="M54" s="280"/>
      <c r="N54" s="280">
        <v>8984270.4299999997</v>
      </c>
      <c r="O54" s="280">
        <f t="shared" si="9"/>
        <v>8984270.4299999997</v>
      </c>
      <c r="P54" s="280">
        <v>-5059923.3600000003</v>
      </c>
      <c r="Q54" s="280">
        <f t="shared" si="73"/>
        <v>3924347.0699999994</v>
      </c>
      <c r="R54" s="185"/>
    </row>
    <row r="55" spans="1:18" s="186" customFormat="1" ht="38.25">
      <c r="A55" s="291" t="s">
        <v>379</v>
      </c>
      <c r="B55" s="289" t="s">
        <v>357</v>
      </c>
      <c r="C55" s="280">
        <v>17643155.100000001</v>
      </c>
      <c r="D55" s="280">
        <v>420968.49</v>
      </c>
      <c r="E55" s="280">
        <f t="shared" si="5"/>
        <v>18064123.59</v>
      </c>
      <c r="F55" s="280"/>
      <c r="G55" s="280">
        <f t="shared" si="71"/>
        <v>18064123.59</v>
      </c>
      <c r="H55" s="280">
        <v>17519788.27</v>
      </c>
      <c r="I55" s="280">
        <v>-38.200000000000003</v>
      </c>
      <c r="J55" s="280">
        <f t="shared" si="7"/>
        <v>17519750.07</v>
      </c>
      <c r="K55" s="280"/>
      <c r="L55" s="280">
        <f t="shared" si="72"/>
        <v>17519750.07</v>
      </c>
      <c r="M55" s="280">
        <v>17917858.57</v>
      </c>
      <c r="N55" s="280">
        <v>-35642.050000000003</v>
      </c>
      <c r="O55" s="280">
        <f t="shared" si="9"/>
        <v>17882216.52</v>
      </c>
      <c r="P55" s="280"/>
      <c r="Q55" s="280">
        <f t="shared" si="73"/>
        <v>17882216.52</v>
      </c>
      <c r="R55" s="238"/>
    </row>
    <row r="56" spans="1:18" s="186" customFormat="1" ht="51">
      <c r="A56" s="291" t="s">
        <v>380</v>
      </c>
      <c r="B56" s="289" t="s">
        <v>381</v>
      </c>
      <c r="C56" s="280">
        <v>0</v>
      </c>
      <c r="D56" s="280"/>
      <c r="E56" s="280">
        <f t="shared" si="5"/>
        <v>0</v>
      </c>
      <c r="F56" s="280"/>
      <c r="G56" s="280">
        <f t="shared" si="71"/>
        <v>0</v>
      </c>
      <c r="H56" s="280">
        <v>1250000</v>
      </c>
      <c r="I56" s="280"/>
      <c r="J56" s="280">
        <f t="shared" si="7"/>
        <v>1250000</v>
      </c>
      <c r="K56" s="280"/>
      <c r="L56" s="280">
        <f t="shared" si="72"/>
        <v>1250000</v>
      </c>
      <c r="M56" s="280">
        <v>0</v>
      </c>
      <c r="N56" s="280"/>
      <c r="O56" s="280">
        <f t="shared" si="9"/>
        <v>0</v>
      </c>
      <c r="P56" s="280"/>
      <c r="Q56" s="280">
        <f t="shared" si="73"/>
        <v>0</v>
      </c>
      <c r="R56" s="238"/>
    </row>
    <row r="57" spans="1:18" s="186" customFormat="1" ht="31.15" customHeight="1">
      <c r="A57" s="302" t="s">
        <v>420</v>
      </c>
      <c r="B57" s="289" t="s">
        <v>419</v>
      </c>
      <c r="C57" s="280"/>
      <c r="D57" s="280">
        <v>2469919.84</v>
      </c>
      <c r="E57" s="280">
        <f t="shared" ref="E57" si="74">SUM(C57:D57)</f>
        <v>2469919.84</v>
      </c>
      <c r="F57" s="280"/>
      <c r="G57" s="280">
        <f t="shared" ref="G57" si="75">SUM(E57:F57)</f>
        <v>2469919.84</v>
      </c>
      <c r="H57" s="280"/>
      <c r="I57" s="280"/>
      <c r="J57" s="280"/>
      <c r="K57" s="280"/>
      <c r="L57" s="280"/>
      <c r="M57" s="280"/>
      <c r="N57" s="280"/>
      <c r="O57" s="280"/>
      <c r="P57" s="280"/>
      <c r="Q57" s="280"/>
      <c r="R57" s="238"/>
    </row>
    <row r="58" spans="1:18" s="186" customFormat="1" ht="38.25">
      <c r="A58" s="291" t="s">
        <v>382</v>
      </c>
      <c r="B58" s="289" t="s">
        <v>383</v>
      </c>
      <c r="C58" s="280">
        <v>0</v>
      </c>
      <c r="D58" s="280"/>
      <c r="E58" s="280">
        <f t="shared" si="5"/>
        <v>0</v>
      </c>
      <c r="F58" s="280"/>
      <c r="G58" s="280">
        <f t="shared" ref="G58:G75" si="76">SUM(E58:F58)</f>
        <v>0</v>
      </c>
      <c r="H58" s="280">
        <v>4472402.3899999997</v>
      </c>
      <c r="I58" s="280"/>
      <c r="J58" s="280">
        <f t="shared" si="7"/>
        <v>4472402.3899999997</v>
      </c>
      <c r="K58" s="280"/>
      <c r="L58" s="280">
        <f t="shared" ref="L58" si="77">SUM(J58:K58)</f>
        <v>4472402.3899999997</v>
      </c>
      <c r="M58" s="280">
        <v>0</v>
      </c>
      <c r="N58" s="280"/>
      <c r="O58" s="280">
        <f t="shared" si="9"/>
        <v>0</v>
      </c>
      <c r="P58" s="280"/>
      <c r="Q58" s="280">
        <f t="shared" ref="Q58" si="78">SUM(O58:P58)</f>
        <v>0</v>
      </c>
      <c r="R58" s="238"/>
    </row>
    <row r="59" spans="1:18" s="186" customFormat="1" ht="25.15" customHeight="1">
      <c r="A59" s="291" t="s">
        <v>384</v>
      </c>
      <c r="B59" s="307" t="s">
        <v>421</v>
      </c>
      <c r="C59" s="280"/>
      <c r="D59" s="280">
        <v>10807941.98</v>
      </c>
      <c r="E59" s="280">
        <f t="shared" si="5"/>
        <v>10807941.98</v>
      </c>
      <c r="F59" s="280"/>
      <c r="G59" s="280">
        <f t="shared" si="76"/>
        <v>10807941.98</v>
      </c>
      <c r="H59" s="280"/>
      <c r="I59" s="280"/>
      <c r="J59" s="280"/>
      <c r="K59" s="280"/>
      <c r="L59" s="280"/>
      <c r="M59" s="280"/>
      <c r="N59" s="280"/>
      <c r="O59" s="280"/>
      <c r="P59" s="280"/>
      <c r="Q59" s="280"/>
      <c r="R59" s="238"/>
    </row>
    <row r="60" spans="1:18" s="186" customFormat="1" ht="25.5" hidden="1">
      <c r="A60" s="291" t="s">
        <v>384</v>
      </c>
      <c r="B60" s="307" t="s">
        <v>383</v>
      </c>
      <c r="C60" s="280">
        <v>10807941.98</v>
      </c>
      <c r="D60" s="280">
        <v>-10807941.98</v>
      </c>
      <c r="E60" s="280">
        <f t="shared" si="5"/>
        <v>0</v>
      </c>
      <c r="F60" s="280"/>
      <c r="G60" s="280">
        <f t="shared" si="76"/>
        <v>0</v>
      </c>
      <c r="H60" s="280">
        <v>0</v>
      </c>
      <c r="I60" s="280"/>
      <c r="J60" s="280">
        <f t="shared" si="7"/>
        <v>0</v>
      </c>
      <c r="K60" s="280"/>
      <c r="L60" s="280">
        <f t="shared" ref="L60:L63" si="79">SUM(J60:K60)</f>
        <v>0</v>
      </c>
      <c r="M60" s="280">
        <v>0</v>
      </c>
      <c r="N60" s="280"/>
      <c r="O60" s="280">
        <f t="shared" si="9"/>
        <v>0</v>
      </c>
      <c r="P60" s="280"/>
      <c r="Q60" s="280">
        <f t="shared" ref="Q60:Q63" si="80">SUM(O60:P60)</f>
        <v>0</v>
      </c>
      <c r="R60" s="238"/>
    </row>
    <row r="61" spans="1:18" s="186" customFormat="1" ht="38.25">
      <c r="A61" s="302" t="s">
        <v>423</v>
      </c>
      <c r="B61" s="307" t="s">
        <v>383</v>
      </c>
      <c r="C61" s="280"/>
      <c r="D61" s="280">
        <v>55555.56</v>
      </c>
      <c r="E61" s="280">
        <f t="shared" si="5"/>
        <v>55555.56</v>
      </c>
      <c r="F61" s="280"/>
      <c r="G61" s="280">
        <f t="shared" si="76"/>
        <v>55555.56</v>
      </c>
      <c r="H61" s="280"/>
      <c r="I61" s="280"/>
      <c r="J61" s="280">
        <f t="shared" si="7"/>
        <v>0</v>
      </c>
      <c r="K61" s="280"/>
      <c r="L61" s="280">
        <f t="shared" si="79"/>
        <v>0</v>
      </c>
      <c r="M61" s="280"/>
      <c r="N61" s="280"/>
      <c r="O61" s="280">
        <f t="shared" si="9"/>
        <v>0</v>
      </c>
      <c r="P61" s="280"/>
      <c r="Q61" s="280">
        <f t="shared" si="80"/>
        <v>0</v>
      </c>
      <c r="R61" s="238"/>
    </row>
    <row r="62" spans="1:18" s="186" customFormat="1" ht="56.45" customHeight="1">
      <c r="A62" s="303" t="s">
        <v>424</v>
      </c>
      <c r="B62" s="307" t="s">
        <v>383</v>
      </c>
      <c r="C62" s="280"/>
      <c r="D62" s="280">
        <v>441398.08</v>
      </c>
      <c r="E62" s="280">
        <f t="shared" si="5"/>
        <v>441398.08</v>
      </c>
      <c r="F62" s="280"/>
      <c r="G62" s="280">
        <f t="shared" si="76"/>
        <v>441398.08</v>
      </c>
      <c r="H62" s="280"/>
      <c r="I62" s="280">
        <v>441398.08</v>
      </c>
      <c r="J62" s="280">
        <f t="shared" si="7"/>
        <v>441398.08</v>
      </c>
      <c r="K62" s="280"/>
      <c r="L62" s="280">
        <f t="shared" si="79"/>
        <v>441398.08</v>
      </c>
      <c r="M62" s="280"/>
      <c r="N62" s="280">
        <v>441398.08</v>
      </c>
      <c r="O62" s="280">
        <f t="shared" si="9"/>
        <v>441398.08</v>
      </c>
      <c r="P62" s="280"/>
      <c r="Q62" s="280">
        <f t="shared" si="80"/>
        <v>441398.08</v>
      </c>
      <c r="R62" s="238"/>
    </row>
    <row r="63" spans="1:18" s="186" customFormat="1" ht="25.5" hidden="1">
      <c r="A63" s="291" t="s">
        <v>385</v>
      </c>
      <c r="B63" s="307" t="s">
        <v>383</v>
      </c>
      <c r="C63" s="280">
        <v>3980174.3</v>
      </c>
      <c r="D63" s="280">
        <v>-3980174.3</v>
      </c>
      <c r="E63" s="280">
        <f t="shared" si="5"/>
        <v>0</v>
      </c>
      <c r="F63" s="280"/>
      <c r="G63" s="280">
        <f t="shared" si="76"/>
        <v>0</v>
      </c>
      <c r="H63" s="280">
        <v>0</v>
      </c>
      <c r="I63" s="280"/>
      <c r="J63" s="280">
        <f t="shared" si="7"/>
        <v>0</v>
      </c>
      <c r="K63" s="280"/>
      <c r="L63" s="280">
        <f t="shared" si="79"/>
        <v>0</v>
      </c>
      <c r="M63" s="280">
        <v>0</v>
      </c>
      <c r="N63" s="280"/>
      <c r="O63" s="280">
        <f t="shared" si="9"/>
        <v>0</v>
      </c>
      <c r="P63" s="280"/>
      <c r="Q63" s="280">
        <f t="shared" si="80"/>
        <v>0</v>
      </c>
      <c r="R63" s="238"/>
    </row>
    <row r="64" spans="1:18" s="186" customFormat="1" ht="32.450000000000003" customHeight="1">
      <c r="A64" s="291" t="s">
        <v>385</v>
      </c>
      <c r="B64" s="307" t="s">
        <v>422</v>
      </c>
      <c r="C64" s="280"/>
      <c r="D64" s="280">
        <v>3980174.3</v>
      </c>
      <c r="E64" s="280">
        <f t="shared" si="5"/>
        <v>3980174.3</v>
      </c>
      <c r="F64" s="280"/>
      <c r="G64" s="280">
        <f t="shared" si="76"/>
        <v>3980174.3</v>
      </c>
      <c r="H64" s="280"/>
      <c r="I64" s="280"/>
      <c r="J64" s="280"/>
      <c r="K64" s="280"/>
      <c r="L64" s="280"/>
      <c r="M64" s="280"/>
      <c r="N64" s="280"/>
      <c r="O64" s="280"/>
      <c r="P64" s="280"/>
      <c r="Q64" s="280"/>
      <c r="R64" s="238"/>
    </row>
    <row r="65" spans="1:18" s="186" customFormat="1" ht="27.6" customHeight="1">
      <c r="A65" s="302" t="s">
        <v>426</v>
      </c>
      <c r="B65" s="307" t="s">
        <v>425</v>
      </c>
      <c r="C65" s="280"/>
      <c r="D65" s="280">
        <v>2236977.84</v>
      </c>
      <c r="E65" s="280">
        <f t="shared" si="5"/>
        <v>2236977.84</v>
      </c>
      <c r="F65" s="280"/>
      <c r="G65" s="280">
        <f t="shared" si="76"/>
        <v>2236977.84</v>
      </c>
      <c r="H65" s="280"/>
      <c r="I65" s="280"/>
      <c r="J65" s="280"/>
      <c r="K65" s="280"/>
      <c r="L65" s="280"/>
      <c r="M65" s="280"/>
      <c r="N65" s="280"/>
      <c r="O65" s="280"/>
      <c r="P65" s="280"/>
      <c r="Q65" s="280"/>
      <c r="R65" s="238"/>
    </row>
    <row r="66" spans="1:18" s="186" customFormat="1" ht="95.45" customHeight="1">
      <c r="A66" s="301" t="s">
        <v>440</v>
      </c>
      <c r="B66" s="307" t="s">
        <v>439</v>
      </c>
      <c r="C66" s="280"/>
      <c r="D66" s="280">
        <v>222222222</v>
      </c>
      <c r="E66" s="280">
        <f t="shared" si="5"/>
        <v>222222222</v>
      </c>
      <c r="F66" s="280"/>
      <c r="G66" s="280">
        <f t="shared" si="76"/>
        <v>222222222</v>
      </c>
      <c r="H66" s="280"/>
      <c r="I66" s="280"/>
      <c r="J66" s="280"/>
      <c r="K66" s="280"/>
      <c r="L66" s="280"/>
      <c r="M66" s="280"/>
      <c r="N66" s="280"/>
      <c r="O66" s="280"/>
      <c r="P66" s="280"/>
      <c r="Q66" s="280"/>
      <c r="R66" s="238"/>
    </row>
    <row r="67" spans="1:18" s="186" customFormat="1" ht="38.25">
      <c r="A67" s="291" t="s">
        <v>386</v>
      </c>
      <c r="B67" s="307" t="s">
        <v>358</v>
      </c>
      <c r="C67" s="280">
        <v>414715</v>
      </c>
      <c r="D67" s="280"/>
      <c r="E67" s="280">
        <f t="shared" si="5"/>
        <v>414715</v>
      </c>
      <c r="F67" s="280"/>
      <c r="G67" s="280">
        <f t="shared" si="76"/>
        <v>414715</v>
      </c>
      <c r="H67" s="280">
        <v>234922</v>
      </c>
      <c r="I67" s="280"/>
      <c r="J67" s="280">
        <f t="shared" si="7"/>
        <v>234922</v>
      </c>
      <c r="K67" s="280"/>
      <c r="L67" s="280">
        <f t="shared" ref="L67:L68" si="81">SUM(J67:K67)</f>
        <v>234922</v>
      </c>
      <c r="M67" s="280">
        <v>232368</v>
      </c>
      <c r="N67" s="280"/>
      <c r="O67" s="280">
        <f t="shared" si="9"/>
        <v>232368</v>
      </c>
      <c r="P67" s="280"/>
      <c r="Q67" s="280">
        <f t="shared" ref="Q67:Q68" si="82">SUM(O67:P67)</f>
        <v>232368</v>
      </c>
      <c r="R67" s="185"/>
    </row>
    <row r="68" spans="1:18" s="186" customFormat="1" ht="51" hidden="1">
      <c r="A68" s="291" t="s">
        <v>387</v>
      </c>
      <c r="B68" s="307" t="s">
        <v>358</v>
      </c>
      <c r="C68" s="280">
        <v>441398.08</v>
      </c>
      <c r="D68" s="280">
        <v>-441398.08</v>
      </c>
      <c r="E68" s="280">
        <f t="shared" si="5"/>
        <v>0</v>
      </c>
      <c r="F68" s="280"/>
      <c r="G68" s="280">
        <f t="shared" si="76"/>
        <v>0</v>
      </c>
      <c r="H68" s="280">
        <v>441398.08</v>
      </c>
      <c r="I68" s="280">
        <v>-441398.08</v>
      </c>
      <c r="J68" s="280">
        <f t="shared" si="7"/>
        <v>0</v>
      </c>
      <c r="K68" s="280"/>
      <c r="L68" s="280">
        <f t="shared" si="81"/>
        <v>0</v>
      </c>
      <c r="M68" s="280">
        <v>441398.08</v>
      </c>
      <c r="N68" s="280">
        <v>-441398.08</v>
      </c>
      <c r="O68" s="280">
        <f t="shared" si="9"/>
        <v>0</v>
      </c>
      <c r="P68" s="280"/>
      <c r="Q68" s="280">
        <f t="shared" si="82"/>
        <v>0</v>
      </c>
      <c r="R68" s="185"/>
    </row>
    <row r="69" spans="1:18" s="186" customFormat="1" ht="51">
      <c r="A69" s="304" t="s">
        <v>387</v>
      </c>
      <c r="B69" s="307" t="s">
        <v>358</v>
      </c>
      <c r="C69" s="280"/>
      <c r="D69" s="280">
        <v>108843.52</v>
      </c>
      <c r="E69" s="280">
        <f t="shared" si="5"/>
        <v>108843.52</v>
      </c>
      <c r="F69" s="280"/>
      <c r="G69" s="280">
        <f t="shared" si="76"/>
        <v>108843.52</v>
      </c>
      <c r="H69" s="280"/>
      <c r="I69" s="280"/>
      <c r="J69" s="280"/>
      <c r="K69" s="280"/>
      <c r="L69" s="280"/>
      <c r="M69" s="280"/>
      <c r="N69" s="280"/>
      <c r="O69" s="280"/>
      <c r="P69" s="280"/>
      <c r="Q69" s="280"/>
      <c r="R69" s="185"/>
    </row>
    <row r="70" spans="1:18" s="186" customFormat="1" ht="78" customHeight="1">
      <c r="A70" s="291" t="s">
        <v>388</v>
      </c>
      <c r="B70" s="307" t="s">
        <v>358</v>
      </c>
      <c r="C70" s="280">
        <v>257020</v>
      </c>
      <c r="D70" s="280"/>
      <c r="E70" s="280">
        <f t="shared" si="5"/>
        <v>257020</v>
      </c>
      <c r="F70" s="280"/>
      <c r="G70" s="280">
        <f t="shared" si="76"/>
        <v>257020</v>
      </c>
      <c r="H70" s="280">
        <v>267250</v>
      </c>
      <c r="I70" s="280"/>
      <c r="J70" s="280">
        <f t="shared" si="7"/>
        <v>267250</v>
      </c>
      <c r="K70" s="280"/>
      <c r="L70" s="280">
        <f t="shared" ref="L70:L74" si="83">SUM(J70:K70)</f>
        <v>267250</v>
      </c>
      <c r="M70" s="280">
        <v>277950</v>
      </c>
      <c r="N70" s="280"/>
      <c r="O70" s="280">
        <f t="shared" si="9"/>
        <v>277950</v>
      </c>
      <c r="P70" s="280"/>
      <c r="Q70" s="280">
        <f t="shared" ref="Q70:Q74" si="84">SUM(O70:P70)</f>
        <v>277950</v>
      </c>
      <c r="R70" s="185"/>
    </row>
    <row r="71" spans="1:18" s="186" customFormat="1" ht="25.5" customHeight="1">
      <c r="A71" s="291" t="s">
        <v>389</v>
      </c>
      <c r="B71" s="307" t="s">
        <v>358</v>
      </c>
      <c r="C71" s="280">
        <v>291249912.5</v>
      </c>
      <c r="D71" s="280"/>
      <c r="E71" s="280">
        <f t="shared" si="5"/>
        <v>291249912.5</v>
      </c>
      <c r="F71" s="280"/>
      <c r="G71" s="280">
        <f t="shared" si="76"/>
        <v>291249912.5</v>
      </c>
      <c r="H71" s="280">
        <f>291249912.5+446276-346276</f>
        <v>291349912.5</v>
      </c>
      <c r="I71" s="280"/>
      <c r="J71" s="280">
        <f t="shared" si="7"/>
        <v>291349912.5</v>
      </c>
      <c r="K71" s="280"/>
      <c r="L71" s="280">
        <f t="shared" si="83"/>
        <v>291349912.5</v>
      </c>
      <c r="M71" s="280">
        <f>291249912.5+9970530.8-346276</f>
        <v>300874167.30000001</v>
      </c>
      <c r="N71" s="280"/>
      <c r="O71" s="280">
        <f t="shared" si="9"/>
        <v>300874167.30000001</v>
      </c>
      <c r="P71" s="280"/>
      <c r="Q71" s="280">
        <f t="shared" si="84"/>
        <v>300874167.30000001</v>
      </c>
      <c r="R71" s="185"/>
    </row>
    <row r="72" spans="1:18" s="186" customFormat="1" ht="76.5">
      <c r="A72" s="291" t="s">
        <v>390</v>
      </c>
      <c r="B72" s="307" t="s">
        <v>358</v>
      </c>
      <c r="C72" s="280">
        <v>901734</v>
      </c>
      <c r="D72" s="280"/>
      <c r="E72" s="280">
        <f t="shared" si="5"/>
        <v>901734</v>
      </c>
      <c r="F72" s="280"/>
      <c r="G72" s="280">
        <f t="shared" si="76"/>
        <v>901734</v>
      </c>
      <c r="H72" s="280">
        <v>901734</v>
      </c>
      <c r="I72" s="280"/>
      <c r="J72" s="280">
        <f t="shared" si="7"/>
        <v>901734</v>
      </c>
      <c r="K72" s="280"/>
      <c r="L72" s="280">
        <f t="shared" si="83"/>
        <v>901734</v>
      </c>
      <c r="M72" s="280">
        <v>901734</v>
      </c>
      <c r="N72" s="280"/>
      <c r="O72" s="280">
        <f t="shared" si="9"/>
        <v>901734</v>
      </c>
      <c r="P72" s="280"/>
      <c r="Q72" s="280">
        <f t="shared" si="84"/>
        <v>901734</v>
      </c>
      <c r="R72" s="185"/>
    </row>
    <row r="73" spans="1:18" s="186" customFormat="1" ht="38.25">
      <c r="A73" s="291" t="s">
        <v>391</v>
      </c>
      <c r="B73" s="307" t="s">
        <v>358</v>
      </c>
      <c r="C73" s="280">
        <v>123200</v>
      </c>
      <c r="D73" s="280"/>
      <c r="E73" s="280">
        <f t="shared" si="5"/>
        <v>123200</v>
      </c>
      <c r="F73" s="280"/>
      <c r="G73" s="280">
        <f t="shared" si="76"/>
        <v>123200</v>
      </c>
      <c r="H73" s="280">
        <v>53402</v>
      </c>
      <c r="I73" s="280"/>
      <c r="J73" s="280">
        <f t="shared" si="7"/>
        <v>53402</v>
      </c>
      <c r="K73" s="280"/>
      <c r="L73" s="280">
        <f t="shared" si="83"/>
        <v>53402</v>
      </c>
      <c r="M73" s="280">
        <v>53402</v>
      </c>
      <c r="N73" s="280"/>
      <c r="O73" s="280">
        <f t="shared" si="9"/>
        <v>53402</v>
      </c>
      <c r="P73" s="280"/>
      <c r="Q73" s="280">
        <f t="shared" si="84"/>
        <v>53402</v>
      </c>
      <c r="R73" s="185"/>
    </row>
    <row r="74" spans="1:18" s="186" customFormat="1" ht="38.25">
      <c r="A74" s="291" t="s">
        <v>392</v>
      </c>
      <c r="B74" s="307" t="s">
        <v>358</v>
      </c>
      <c r="C74" s="280">
        <v>600051</v>
      </c>
      <c r="D74" s="280"/>
      <c r="E74" s="280">
        <f t="shared" si="5"/>
        <v>600051</v>
      </c>
      <c r="F74" s="280"/>
      <c r="G74" s="280">
        <f t="shared" si="76"/>
        <v>600051</v>
      </c>
      <c r="H74" s="280">
        <v>600051</v>
      </c>
      <c r="I74" s="280"/>
      <c r="J74" s="280">
        <f t="shared" si="7"/>
        <v>600051</v>
      </c>
      <c r="K74" s="280"/>
      <c r="L74" s="280">
        <f t="shared" si="83"/>
        <v>600051</v>
      </c>
      <c r="M74" s="280">
        <v>600051</v>
      </c>
      <c r="N74" s="280"/>
      <c r="O74" s="280">
        <f t="shared" si="9"/>
        <v>600051</v>
      </c>
      <c r="P74" s="280"/>
      <c r="Q74" s="280">
        <f t="shared" si="84"/>
        <v>600051</v>
      </c>
      <c r="R74" s="185"/>
    </row>
    <row r="75" spans="1:18" s="186" customFormat="1" ht="38.25">
      <c r="A75" s="291" t="s">
        <v>444</v>
      </c>
      <c r="B75" s="322" t="s">
        <v>358</v>
      </c>
      <c r="C75" s="280"/>
      <c r="D75" s="280"/>
      <c r="E75" s="280"/>
      <c r="F75" s="280">
        <v>1404820</v>
      </c>
      <c r="G75" s="280">
        <f t="shared" si="76"/>
        <v>1404820</v>
      </c>
      <c r="H75" s="280"/>
      <c r="I75" s="280"/>
      <c r="J75" s="280"/>
      <c r="K75" s="280"/>
      <c r="L75" s="280"/>
      <c r="M75" s="280"/>
      <c r="N75" s="280"/>
      <c r="O75" s="280"/>
      <c r="P75" s="280"/>
      <c r="Q75" s="280"/>
      <c r="R75" s="185"/>
    </row>
    <row r="76" spans="1:18" s="186" customFormat="1">
      <c r="A76" s="292"/>
      <c r="B76" s="293"/>
      <c r="C76" s="295"/>
      <c r="D76" s="295"/>
      <c r="E76" s="295"/>
      <c r="F76" s="295"/>
      <c r="G76" s="295"/>
      <c r="H76" s="280"/>
      <c r="I76" s="295"/>
      <c r="J76" s="295"/>
      <c r="K76" s="295"/>
      <c r="L76" s="295"/>
      <c r="M76" s="280"/>
      <c r="N76" s="295"/>
      <c r="O76" s="295"/>
      <c r="P76" s="295"/>
      <c r="Q76" s="295"/>
      <c r="R76" s="185"/>
    </row>
    <row r="77" spans="1:18" s="186" customFormat="1" ht="25.5">
      <c r="A77" s="278" t="s">
        <v>76</v>
      </c>
      <c r="B77" s="289" t="s">
        <v>112</v>
      </c>
      <c r="C77" s="280">
        <f>SUM(C78:C94)</f>
        <v>753690739.33000004</v>
      </c>
      <c r="D77" s="280">
        <f t="shared" ref="D77:O77" si="85">SUM(D78:D94)</f>
        <v>7178585</v>
      </c>
      <c r="E77" s="280">
        <f t="shared" si="85"/>
        <v>760869324.32999992</v>
      </c>
      <c r="F77" s="280">
        <f t="shared" ref="F77:G77" si="86">SUM(F78:F94)</f>
        <v>0</v>
      </c>
      <c r="G77" s="280">
        <f t="shared" si="86"/>
        <v>760869324.32999992</v>
      </c>
      <c r="H77" s="280">
        <f t="shared" si="85"/>
        <v>766840559.92999995</v>
      </c>
      <c r="I77" s="280">
        <f t="shared" si="85"/>
        <v>-12642012</v>
      </c>
      <c r="J77" s="280">
        <f t="shared" si="85"/>
        <v>754198547.92999995</v>
      </c>
      <c r="K77" s="280">
        <f t="shared" ref="K77:L77" si="87">SUM(K78:K94)</f>
        <v>0</v>
      </c>
      <c r="L77" s="280">
        <f t="shared" si="87"/>
        <v>754198547.92999995</v>
      </c>
      <c r="M77" s="280">
        <f t="shared" si="85"/>
        <v>807093735.59000003</v>
      </c>
      <c r="N77" s="280">
        <f t="shared" si="85"/>
        <v>10528</v>
      </c>
      <c r="O77" s="280">
        <f t="shared" si="85"/>
        <v>807104263.59000003</v>
      </c>
      <c r="P77" s="280">
        <f t="shared" ref="P77:Q77" si="88">SUM(P78:P94)</f>
        <v>0</v>
      </c>
      <c r="Q77" s="280">
        <f t="shared" si="88"/>
        <v>807104263.59000003</v>
      </c>
      <c r="R77" s="238"/>
    </row>
    <row r="78" spans="1:18" s="186" customFormat="1" ht="63.75">
      <c r="A78" s="291" t="s">
        <v>393</v>
      </c>
      <c r="B78" s="307" t="s">
        <v>359</v>
      </c>
      <c r="C78" s="280">
        <v>6314750.5</v>
      </c>
      <c r="D78" s="280"/>
      <c r="E78" s="280">
        <f t="shared" si="5"/>
        <v>6314750.5</v>
      </c>
      <c r="F78" s="280"/>
      <c r="G78" s="280">
        <f t="shared" ref="G78:G84" si="89">SUM(E78:F78)</f>
        <v>6314750.5</v>
      </c>
      <c r="H78" s="280">
        <v>5061414</v>
      </c>
      <c r="I78" s="280"/>
      <c r="J78" s="280">
        <f t="shared" si="7"/>
        <v>5061414</v>
      </c>
      <c r="K78" s="280"/>
      <c r="L78" s="280">
        <f t="shared" ref="L78:L83" si="90">SUM(J78:K78)</f>
        <v>5061414</v>
      </c>
      <c r="M78" s="280">
        <v>5051800.4000000004</v>
      </c>
      <c r="N78" s="280"/>
      <c r="O78" s="280">
        <f t="shared" si="9"/>
        <v>5051800.4000000004</v>
      </c>
      <c r="P78" s="280"/>
      <c r="Q78" s="280">
        <f t="shared" ref="Q78:Q83" si="91">SUM(O78:P78)</f>
        <v>5051800.4000000004</v>
      </c>
      <c r="R78" s="185"/>
    </row>
    <row r="79" spans="1:18" s="186" customFormat="1" ht="38.25">
      <c r="A79" s="291" t="s">
        <v>394</v>
      </c>
      <c r="B79" s="289" t="s">
        <v>359</v>
      </c>
      <c r="C79" s="280">
        <v>369351.5</v>
      </c>
      <c r="D79" s="280"/>
      <c r="E79" s="280">
        <f t="shared" si="5"/>
        <v>369351.5</v>
      </c>
      <c r="F79" s="280"/>
      <c r="G79" s="280">
        <f t="shared" si="89"/>
        <v>369351.5</v>
      </c>
      <c r="H79" s="280">
        <v>382325.56</v>
      </c>
      <c r="I79" s="280"/>
      <c r="J79" s="280">
        <f t="shared" si="7"/>
        <v>382325.56</v>
      </c>
      <c r="K79" s="280"/>
      <c r="L79" s="280">
        <f t="shared" si="90"/>
        <v>382325.56</v>
      </c>
      <c r="M79" s="280">
        <v>395818.58</v>
      </c>
      <c r="N79" s="280"/>
      <c r="O79" s="280">
        <f t="shared" si="9"/>
        <v>395818.58</v>
      </c>
      <c r="P79" s="280"/>
      <c r="Q79" s="280">
        <f t="shared" si="91"/>
        <v>395818.58</v>
      </c>
      <c r="R79" s="185"/>
    </row>
    <row r="80" spans="1:18" s="186" customFormat="1" ht="76.5">
      <c r="A80" s="291" t="s">
        <v>395</v>
      </c>
      <c r="B80" s="289" t="s">
        <v>359</v>
      </c>
      <c r="C80" s="280">
        <v>14000</v>
      </c>
      <c r="D80" s="280"/>
      <c r="E80" s="280">
        <f t="shared" si="5"/>
        <v>14000</v>
      </c>
      <c r="F80" s="280"/>
      <c r="G80" s="280">
        <f t="shared" si="89"/>
        <v>14000</v>
      </c>
      <c r="H80" s="280">
        <v>14000</v>
      </c>
      <c r="I80" s="280"/>
      <c r="J80" s="280">
        <f t="shared" si="7"/>
        <v>14000</v>
      </c>
      <c r="K80" s="280"/>
      <c r="L80" s="280">
        <f t="shared" si="90"/>
        <v>14000</v>
      </c>
      <c r="M80" s="280">
        <v>14000</v>
      </c>
      <c r="N80" s="280"/>
      <c r="O80" s="280">
        <f t="shared" si="9"/>
        <v>14000</v>
      </c>
      <c r="P80" s="280"/>
      <c r="Q80" s="280">
        <f t="shared" si="91"/>
        <v>14000</v>
      </c>
      <c r="R80" s="185"/>
    </row>
    <row r="81" spans="1:18" s="186" customFormat="1" ht="38.25">
      <c r="A81" s="291" t="s">
        <v>396</v>
      </c>
      <c r="B81" s="289" t="s">
        <v>359</v>
      </c>
      <c r="C81" s="280">
        <v>35000</v>
      </c>
      <c r="D81" s="280"/>
      <c r="E81" s="280">
        <f t="shared" si="5"/>
        <v>35000</v>
      </c>
      <c r="F81" s="280"/>
      <c r="G81" s="280">
        <f t="shared" si="89"/>
        <v>35000</v>
      </c>
      <c r="H81" s="280">
        <v>35000</v>
      </c>
      <c r="I81" s="280"/>
      <c r="J81" s="280">
        <f t="shared" si="7"/>
        <v>35000</v>
      </c>
      <c r="K81" s="280"/>
      <c r="L81" s="280">
        <f t="shared" si="90"/>
        <v>35000</v>
      </c>
      <c r="M81" s="280">
        <v>35000</v>
      </c>
      <c r="N81" s="280"/>
      <c r="O81" s="280">
        <f t="shared" si="9"/>
        <v>35000</v>
      </c>
      <c r="P81" s="280"/>
      <c r="Q81" s="280">
        <f t="shared" si="91"/>
        <v>35000</v>
      </c>
      <c r="R81" s="185"/>
    </row>
    <row r="82" spans="1:18" s="186" customFormat="1" ht="63.75">
      <c r="A82" s="291" t="s">
        <v>397</v>
      </c>
      <c r="B82" s="289" t="s">
        <v>359</v>
      </c>
      <c r="C82" s="280">
        <v>4369412.5599999996</v>
      </c>
      <c r="D82" s="280"/>
      <c r="E82" s="280">
        <f t="shared" si="5"/>
        <v>4369412.5599999996</v>
      </c>
      <c r="F82" s="280"/>
      <c r="G82" s="280">
        <f t="shared" si="89"/>
        <v>4369412.5599999996</v>
      </c>
      <c r="H82" s="280">
        <v>4369412.54</v>
      </c>
      <c r="I82" s="280"/>
      <c r="J82" s="280">
        <f t="shared" si="7"/>
        <v>4369412.54</v>
      </c>
      <c r="K82" s="280"/>
      <c r="L82" s="280">
        <f t="shared" si="90"/>
        <v>4369412.54</v>
      </c>
      <c r="M82" s="280">
        <v>4369412.5599999996</v>
      </c>
      <c r="N82" s="280"/>
      <c r="O82" s="280">
        <f t="shared" si="9"/>
        <v>4369412.5599999996</v>
      </c>
      <c r="P82" s="280"/>
      <c r="Q82" s="280">
        <f t="shared" si="91"/>
        <v>4369412.5599999996</v>
      </c>
      <c r="R82" s="185"/>
    </row>
    <row r="83" spans="1:18" s="186" customFormat="1" ht="63.75">
      <c r="A83" s="291" t="s">
        <v>398</v>
      </c>
      <c r="B83" s="289" t="s">
        <v>359</v>
      </c>
      <c r="C83" s="280">
        <v>46932987</v>
      </c>
      <c r="D83" s="280">
        <v>-147015</v>
      </c>
      <c r="E83" s="280">
        <f t="shared" si="5"/>
        <v>46785972</v>
      </c>
      <c r="F83" s="280"/>
      <c r="G83" s="280">
        <f t="shared" si="89"/>
        <v>46785972</v>
      </c>
      <c r="H83" s="280">
        <v>60167990</v>
      </c>
      <c r="I83" s="280">
        <v>-12642012</v>
      </c>
      <c r="J83" s="280">
        <f t="shared" si="7"/>
        <v>47525978</v>
      </c>
      <c r="K83" s="280"/>
      <c r="L83" s="280">
        <f t="shared" si="90"/>
        <v>47525978</v>
      </c>
      <c r="M83" s="280">
        <v>52546673</v>
      </c>
      <c r="N83" s="280">
        <v>10528</v>
      </c>
      <c r="O83" s="280">
        <f t="shared" si="9"/>
        <v>52557201</v>
      </c>
      <c r="P83" s="280"/>
      <c r="Q83" s="280">
        <f t="shared" si="91"/>
        <v>52557201</v>
      </c>
      <c r="R83" s="185"/>
    </row>
    <row r="84" spans="1:18" s="186" customFormat="1" ht="114.75">
      <c r="A84" s="305" t="s">
        <v>431</v>
      </c>
      <c r="B84" s="289" t="s">
        <v>359</v>
      </c>
      <c r="C84" s="280"/>
      <c r="D84" s="280">
        <v>7179088</v>
      </c>
      <c r="E84" s="280">
        <f t="shared" si="5"/>
        <v>7179088</v>
      </c>
      <c r="F84" s="280"/>
      <c r="G84" s="280">
        <f t="shared" si="89"/>
        <v>7179088</v>
      </c>
      <c r="H84" s="280"/>
      <c r="I84" s="280"/>
      <c r="J84" s="280"/>
      <c r="K84" s="280"/>
      <c r="L84" s="280"/>
      <c r="M84" s="280"/>
      <c r="N84" s="280"/>
      <c r="O84" s="280"/>
      <c r="P84" s="280"/>
      <c r="Q84" s="280"/>
      <c r="R84" s="185"/>
    </row>
    <row r="85" spans="1:18" s="186" customFormat="1" ht="89.25">
      <c r="A85" s="305" t="s">
        <v>427</v>
      </c>
      <c r="B85" s="289" t="s">
        <v>359</v>
      </c>
      <c r="C85" s="280"/>
      <c r="D85" s="280">
        <v>146512</v>
      </c>
      <c r="E85" s="280">
        <f t="shared" ref="E85:E109" si="92">SUM(C85:D85)</f>
        <v>146512</v>
      </c>
      <c r="F85" s="280"/>
      <c r="G85" s="280">
        <f t="shared" ref="G85:G93" si="93">SUM(E85:F85)</f>
        <v>146512</v>
      </c>
      <c r="H85" s="280"/>
      <c r="I85" s="280"/>
      <c r="J85" s="280"/>
      <c r="K85" s="280"/>
      <c r="L85" s="280"/>
      <c r="M85" s="280"/>
      <c r="N85" s="280"/>
      <c r="O85" s="280"/>
      <c r="P85" s="280"/>
      <c r="Q85" s="280"/>
      <c r="R85" s="185"/>
    </row>
    <row r="86" spans="1:18" s="186" customFormat="1" ht="66" customHeight="1">
      <c r="A86" s="291" t="s">
        <v>399</v>
      </c>
      <c r="B86" s="289" t="s">
        <v>360</v>
      </c>
      <c r="C86" s="280">
        <v>7326409.3799999999</v>
      </c>
      <c r="D86" s="280"/>
      <c r="E86" s="280">
        <f t="shared" si="92"/>
        <v>7326409.3799999999</v>
      </c>
      <c r="F86" s="280"/>
      <c r="G86" s="280">
        <f t="shared" si="93"/>
        <v>7326409.3799999999</v>
      </c>
      <c r="H86" s="280">
        <v>8040737.3899999997</v>
      </c>
      <c r="I86" s="280"/>
      <c r="J86" s="280">
        <f t="shared" ref="J86:J109" si="94">SUM(H86:I86)</f>
        <v>8040737.3899999997</v>
      </c>
      <c r="K86" s="280"/>
      <c r="L86" s="280">
        <f t="shared" ref="L86:L93" si="95">SUM(J86:K86)</f>
        <v>8040737.3899999997</v>
      </c>
      <c r="M86" s="280">
        <v>8417019.6300000008</v>
      </c>
      <c r="N86" s="280"/>
      <c r="O86" s="280">
        <f t="shared" ref="O86:O109" si="96">SUM(M86:N86)</f>
        <v>8417019.6300000008</v>
      </c>
      <c r="P86" s="280"/>
      <c r="Q86" s="280">
        <f t="shared" ref="Q86:Q93" si="97">SUM(O86:P86)</f>
        <v>8417019.6300000008</v>
      </c>
      <c r="R86" s="185"/>
    </row>
    <row r="87" spans="1:18" s="186" customFormat="1" ht="65.25" customHeight="1">
      <c r="A87" s="291" t="s">
        <v>400</v>
      </c>
      <c r="B87" s="289" t="s">
        <v>361</v>
      </c>
      <c r="C87" s="280">
        <v>5925317.3300000001</v>
      </c>
      <c r="D87" s="280"/>
      <c r="E87" s="280">
        <f t="shared" si="92"/>
        <v>5925317.3300000001</v>
      </c>
      <c r="F87" s="280"/>
      <c r="G87" s="280">
        <f t="shared" si="93"/>
        <v>5925317.3300000001</v>
      </c>
      <c r="H87" s="280">
        <v>6237176.1399999997</v>
      </c>
      <c r="I87" s="280"/>
      <c r="J87" s="280">
        <f t="shared" si="94"/>
        <v>6237176.1399999997</v>
      </c>
      <c r="K87" s="280"/>
      <c r="L87" s="280">
        <f t="shared" si="95"/>
        <v>6237176.1399999997</v>
      </c>
      <c r="M87" s="280">
        <v>6237176.1399999997</v>
      </c>
      <c r="N87" s="280"/>
      <c r="O87" s="280">
        <f t="shared" si="96"/>
        <v>6237176.1399999997</v>
      </c>
      <c r="P87" s="280"/>
      <c r="Q87" s="280">
        <f t="shared" si="97"/>
        <v>6237176.1399999997</v>
      </c>
      <c r="R87" s="185"/>
    </row>
    <row r="88" spans="1:18" s="186" customFormat="1" ht="51">
      <c r="A88" s="291" t="s">
        <v>401</v>
      </c>
      <c r="B88" s="289" t="s">
        <v>362</v>
      </c>
      <c r="C88" s="280">
        <v>3543964.0500000007</v>
      </c>
      <c r="D88" s="280"/>
      <c r="E88" s="280">
        <f t="shared" si="92"/>
        <v>3543964.0500000007</v>
      </c>
      <c r="F88" s="280"/>
      <c r="G88" s="280">
        <f t="shared" si="93"/>
        <v>3543964.0500000007</v>
      </c>
      <c r="H88" s="280">
        <v>3663447.8400000003</v>
      </c>
      <c r="I88" s="280"/>
      <c r="J88" s="280">
        <f t="shared" si="94"/>
        <v>3663447.8400000003</v>
      </c>
      <c r="K88" s="280"/>
      <c r="L88" s="280">
        <f t="shared" si="95"/>
        <v>3663447.8400000003</v>
      </c>
      <c r="M88" s="280">
        <v>3793072.2099999981</v>
      </c>
      <c r="N88" s="280"/>
      <c r="O88" s="280">
        <f t="shared" si="96"/>
        <v>3793072.2099999981</v>
      </c>
      <c r="P88" s="280"/>
      <c r="Q88" s="280">
        <f t="shared" si="97"/>
        <v>3793072.2099999981</v>
      </c>
      <c r="R88" s="185"/>
    </row>
    <row r="89" spans="1:18" s="186" customFormat="1" ht="51">
      <c r="A89" s="291" t="s">
        <v>402</v>
      </c>
      <c r="B89" s="289" t="s">
        <v>363</v>
      </c>
      <c r="C89" s="280">
        <v>132378.4</v>
      </c>
      <c r="D89" s="280"/>
      <c r="E89" s="280">
        <f t="shared" si="92"/>
        <v>132378.4</v>
      </c>
      <c r="F89" s="280"/>
      <c r="G89" s="280">
        <f t="shared" si="93"/>
        <v>132378.4</v>
      </c>
      <c r="H89" s="280">
        <v>4171.8599999999997</v>
      </c>
      <c r="I89" s="280"/>
      <c r="J89" s="280">
        <f t="shared" si="94"/>
        <v>4171.8599999999997</v>
      </c>
      <c r="K89" s="280"/>
      <c r="L89" s="280">
        <f t="shared" si="95"/>
        <v>4171.8599999999997</v>
      </c>
      <c r="M89" s="280">
        <v>3719.99</v>
      </c>
      <c r="N89" s="280"/>
      <c r="O89" s="280">
        <f t="shared" si="96"/>
        <v>3719.99</v>
      </c>
      <c r="P89" s="280"/>
      <c r="Q89" s="280">
        <f t="shared" si="97"/>
        <v>3719.99</v>
      </c>
      <c r="R89" s="185"/>
    </row>
    <row r="90" spans="1:18" s="186" customFormat="1" ht="45.6" customHeight="1">
      <c r="A90" s="291" t="s">
        <v>403</v>
      </c>
      <c r="B90" s="289" t="s">
        <v>368</v>
      </c>
      <c r="C90" s="280">
        <v>30279350</v>
      </c>
      <c r="D90" s="280"/>
      <c r="E90" s="280">
        <f t="shared" si="92"/>
        <v>30279350</v>
      </c>
      <c r="F90" s="280"/>
      <c r="G90" s="280">
        <f t="shared" si="93"/>
        <v>30279350</v>
      </c>
      <c r="H90" s="280">
        <v>30279350</v>
      </c>
      <c r="I90" s="280"/>
      <c r="J90" s="280">
        <f t="shared" si="94"/>
        <v>30279350</v>
      </c>
      <c r="K90" s="280"/>
      <c r="L90" s="280">
        <f t="shared" si="95"/>
        <v>30279350</v>
      </c>
      <c r="M90" s="280">
        <v>31162470</v>
      </c>
      <c r="N90" s="280"/>
      <c r="O90" s="280">
        <f t="shared" si="96"/>
        <v>31162470</v>
      </c>
      <c r="P90" s="280"/>
      <c r="Q90" s="280">
        <f t="shared" si="97"/>
        <v>31162470</v>
      </c>
      <c r="R90" s="185"/>
    </row>
    <row r="91" spans="1:18" ht="51">
      <c r="A91" s="291" t="s">
        <v>432</v>
      </c>
      <c r="B91" s="289" t="s">
        <v>364</v>
      </c>
      <c r="C91" s="280">
        <v>7608975.5700000003</v>
      </c>
      <c r="D91" s="280"/>
      <c r="E91" s="280">
        <f t="shared" si="92"/>
        <v>7608975.5700000003</v>
      </c>
      <c r="F91" s="280"/>
      <c r="G91" s="280">
        <f t="shared" si="93"/>
        <v>7608975.5700000003</v>
      </c>
      <c r="H91" s="280">
        <v>7829534.5999999996</v>
      </c>
      <c r="I91" s="280"/>
      <c r="J91" s="280">
        <f t="shared" si="94"/>
        <v>7829534.5999999996</v>
      </c>
      <c r="K91" s="280"/>
      <c r="L91" s="280">
        <f t="shared" si="95"/>
        <v>7829534.5999999996</v>
      </c>
      <c r="M91" s="280">
        <v>8058915.9800000004</v>
      </c>
      <c r="N91" s="280"/>
      <c r="O91" s="280">
        <f t="shared" si="96"/>
        <v>8058915.9800000004</v>
      </c>
      <c r="P91" s="280"/>
      <c r="Q91" s="280">
        <f t="shared" si="97"/>
        <v>8058915.9800000004</v>
      </c>
    </row>
    <row r="92" spans="1:18" ht="89.25">
      <c r="A92" s="291" t="s">
        <v>433</v>
      </c>
      <c r="B92" s="289" t="s">
        <v>367</v>
      </c>
      <c r="C92" s="280">
        <v>24177843.039999999</v>
      </c>
      <c r="D92" s="280"/>
      <c r="E92" s="280">
        <f t="shared" si="92"/>
        <v>24177843.039999999</v>
      </c>
      <c r="F92" s="280"/>
      <c r="G92" s="280">
        <f t="shared" si="93"/>
        <v>24177843.039999999</v>
      </c>
      <c r="H92" s="280">
        <v>0</v>
      </c>
      <c r="I92" s="280"/>
      <c r="J92" s="280">
        <f t="shared" si="94"/>
        <v>0</v>
      </c>
      <c r="K92" s="280"/>
      <c r="L92" s="280">
        <f t="shared" si="95"/>
        <v>0</v>
      </c>
      <c r="M92" s="280">
        <v>25971157.100000001</v>
      </c>
      <c r="N92" s="280"/>
      <c r="O92" s="280">
        <f t="shared" si="96"/>
        <v>25971157.100000001</v>
      </c>
      <c r="P92" s="280"/>
      <c r="Q92" s="280">
        <f t="shared" si="97"/>
        <v>25971157.100000001</v>
      </c>
    </row>
    <row r="93" spans="1:18" ht="25.5">
      <c r="A93" s="291" t="s">
        <v>434</v>
      </c>
      <c r="B93" s="289" t="s">
        <v>409</v>
      </c>
      <c r="C93" s="280">
        <v>616661000</v>
      </c>
      <c r="D93" s="280"/>
      <c r="E93" s="280">
        <f t="shared" si="92"/>
        <v>616661000</v>
      </c>
      <c r="F93" s="280"/>
      <c r="G93" s="280">
        <f t="shared" si="93"/>
        <v>616661000</v>
      </c>
      <c r="H93" s="280">
        <v>640756000</v>
      </c>
      <c r="I93" s="280"/>
      <c r="J93" s="280">
        <f t="shared" si="94"/>
        <v>640756000</v>
      </c>
      <c r="K93" s="280"/>
      <c r="L93" s="280">
        <f t="shared" si="95"/>
        <v>640756000</v>
      </c>
      <c r="M93" s="280">
        <v>661037500</v>
      </c>
      <c r="N93" s="280"/>
      <c r="O93" s="280">
        <f t="shared" si="96"/>
        <v>661037500</v>
      </c>
      <c r="P93" s="280"/>
      <c r="Q93" s="280">
        <f t="shared" si="97"/>
        <v>661037500</v>
      </c>
    </row>
    <row r="94" spans="1:18">
      <c r="A94" s="291"/>
      <c r="B94" s="293"/>
      <c r="C94" s="280"/>
      <c r="D94" s="280"/>
      <c r="E94" s="280"/>
      <c r="F94" s="280"/>
      <c r="G94" s="280"/>
      <c r="H94" s="280"/>
      <c r="I94" s="280"/>
      <c r="J94" s="280"/>
      <c r="K94" s="280"/>
      <c r="L94" s="280"/>
      <c r="M94" s="280"/>
      <c r="N94" s="280"/>
      <c r="O94" s="280"/>
      <c r="P94" s="280"/>
      <c r="Q94" s="280"/>
    </row>
    <row r="95" spans="1:18">
      <c r="A95" s="278" t="s">
        <v>54</v>
      </c>
      <c r="B95" s="289" t="s">
        <v>130</v>
      </c>
      <c r="C95" s="280">
        <f>SUM(C96:C104)</f>
        <v>1507712.59</v>
      </c>
      <c r="D95" s="280">
        <f t="shared" ref="D95:O95" si="98">SUM(D96:D104)</f>
        <v>153656562.66999999</v>
      </c>
      <c r="E95" s="280">
        <f t="shared" si="98"/>
        <v>155164275.25999999</v>
      </c>
      <c r="F95" s="280">
        <f t="shared" ref="F95:G95" si="99">SUM(F96:F104)</f>
        <v>50039</v>
      </c>
      <c r="G95" s="280">
        <f t="shared" si="99"/>
        <v>155214314.25999999</v>
      </c>
      <c r="H95" s="280">
        <f t="shared" si="98"/>
        <v>7498.49</v>
      </c>
      <c r="I95" s="280">
        <f t="shared" si="98"/>
        <v>37373227.329999998</v>
      </c>
      <c r="J95" s="280">
        <f t="shared" si="98"/>
        <v>37380725.82</v>
      </c>
      <c r="K95" s="280">
        <f t="shared" ref="K95:L95" si="100">SUM(K96:K104)</f>
        <v>0</v>
      </c>
      <c r="L95" s="280">
        <f t="shared" si="100"/>
        <v>37380725.82</v>
      </c>
      <c r="M95" s="280">
        <f t="shared" si="98"/>
        <v>967880.63</v>
      </c>
      <c r="N95" s="280">
        <f t="shared" si="98"/>
        <v>0</v>
      </c>
      <c r="O95" s="280">
        <f t="shared" si="98"/>
        <v>967880.63</v>
      </c>
      <c r="P95" s="280">
        <f t="shared" ref="P95:Q95" si="101">SUM(P96:P104)</f>
        <v>0</v>
      </c>
      <c r="Q95" s="280">
        <f t="shared" si="101"/>
        <v>967880.63</v>
      </c>
    </row>
    <row r="96" spans="1:18" ht="51">
      <c r="A96" s="303" t="s">
        <v>430</v>
      </c>
      <c r="B96" s="289" t="s">
        <v>429</v>
      </c>
      <c r="C96" s="280"/>
      <c r="D96" s="280">
        <v>35000</v>
      </c>
      <c r="E96" s="280">
        <f>SUM(C96:D96)</f>
        <v>35000</v>
      </c>
      <c r="F96" s="280"/>
      <c r="G96" s="280">
        <f>SUM(E96:F96)</f>
        <v>35000</v>
      </c>
      <c r="H96" s="280"/>
      <c r="I96" s="280"/>
      <c r="J96" s="280"/>
      <c r="K96" s="280"/>
      <c r="L96" s="280"/>
      <c r="M96" s="280"/>
      <c r="N96" s="280"/>
      <c r="O96" s="280"/>
      <c r="P96" s="280"/>
      <c r="Q96" s="280"/>
    </row>
    <row r="97" spans="1:18" ht="63.75">
      <c r="A97" s="303" t="s">
        <v>442</v>
      </c>
      <c r="B97" s="289" t="s">
        <v>429</v>
      </c>
      <c r="C97" s="280"/>
      <c r="D97" s="280">
        <v>11950</v>
      </c>
      <c r="E97" s="280">
        <f>SUM(C97:D97)</f>
        <v>11950</v>
      </c>
      <c r="F97" s="280">
        <v>47282</v>
      </c>
      <c r="G97" s="280">
        <f>SUM(E97:F97)</f>
        <v>59232</v>
      </c>
      <c r="H97" s="280"/>
      <c r="I97" s="280"/>
      <c r="J97" s="280"/>
      <c r="K97" s="280"/>
      <c r="L97" s="280"/>
      <c r="M97" s="280"/>
      <c r="N97" s="280"/>
      <c r="O97" s="280"/>
      <c r="P97" s="280"/>
      <c r="Q97" s="280"/>
    </row>
    <row r="98" spans="1:18" ht="57.6" customHeight="1">
      <c r="A98" s="303" t="s">
        <v>441</v>
      </c>
      <c r="B98" s="289" t="s">
        <v>429</v>
      </c>
      <c r="C98" s="280"/>
      <c r="D98" s="280">
        <v>60926</v>
      </c>
      <c r="E98" s="280">
        <f>SUM(C98:D98)</f>
        <v>60926</v>
      </c>
      <c r="F98" s="280">
        <v>2757</v>
      </c>
      <c r="G98" s="280">
        <f>SUM(E98:F98)</f>
        <v>63683</v>
      </c>
      <c r="H98" s="280"/>
      <c r="I98" s="280"/>
      <c r="J98" s="280"/>
      <c r="K98" s="280"/>
      <c r="L98" s="280"/>
      <c r="M98" s="280"/>
      <c r="N98" s="280"/>
      <c r="O98" s="280"/>
      <c r="P98" s="280"/>
      <c r="Q98" s="280"/>
    </row>
    <row r="99" spans="1:18" ht="38.25">
      <c r="A99" s="291" t="s">
        <v>435</v>
      </c>
      <c r="B99" s="289" t="s">
        <v>365</v>
      </c>
      <c r="C99" s="280">
        <v>1482009.99</v>
      </c>
      <c r="D99" s="280"/>
      <c r="E99" s="280">
        <f t="shared" si="92"/>
        <v>1482009.99</v>
      </c>
      <c r="F99" s="280"/>
      <c r="G99" s="280">
        <f t="shared" ref="G99:G102" si="102">SUM(E99:F99)</f>
        <v>1482009.99</v>
      </c>
      <c r="H99" s="280">
        <v>7498.49</v>
      </c>
      <c r="I99" s="280"/>
      <c r="J99" s="280">
        <f t="shared" si="94"/>
        <v>7498.49</v>
      </c>
      <c r="K99" s="280"/>
      <c r="L99" s="280">
        <f t="shared" ref="L99:L103" si="103">SUM(J99:K99)</f>
        <v>7498.49</v>
      </c>
      <c r="M99" s="280">
        <v>967880.63</v>
      </c>
      <c r="N99" s="280"/>
      <c r="O99" s="280">
        <f t="shared" si="96"/>
        <v>967880.63</v>
      </c>
      <c r="P99" s="280"/>
      <c r="Q99" s="280">
        <f t="shared" ref="Q99:Q100" si="104">SUM(O99:P99)</f>
        <v>967880.63</v>
      </c>
      <c r="R99" s="183"/>
    </row>
    <row r="100" spans="1:18" ht="114.75">
      <c r="A100" s="291" t="s">
        <v>436</v>
      </c>
      <c r="B100" s="289" t="s">
        <v>370</v>
      </c>
      <c r="C100" s="280">
        <v>25702.6</v>
      </c>
      <c r="D100" s="280"/>
      <c r="E100" s="280">
        <f t="shared" si="92"/>
        <v>25702.6</v>
      </c>
      <c r="F100" s="280"/>
      <c r="G100" s="280">
        <f t="shared" si="102"/>
        <v>25702.6</v>
      </c>
      <c r="H100" s="280">
        <v>0</v>
      </c>
      <c r="I100" s="280"/>
      <c r="J100" s="280">
        <f t="shared" si="94"/>
        <v>0</v>
      </c>
      <c r="K100" s="280"/>
      <c r="L100" s="280">
        <f t="shared" si="103"/>
        <v>0</v>
      </c>
      <c r="M100" s="280">
        <v>0</v>
      </c>
      <c r="N100" s="280"/>
      <c r="O100" s="280">
        <f t="shared" si="96"/>
        <v>0</v>
      </c>
      <c r="P100" s="280"/>
      <c r="Q100" s="280">
        <f t="shared" si="104"/>
        <v>0</v>
      </c>
      <c r="R100" s="183"/>
    </row>
    <row r="101" spans="1:18" ht="38.25">
      <c r="A101" s="303" t="s">
        <v>437</v>
      </c>
      <c r="B101" s="289" t="s">
        <v>370</v>
      </c>
      <c r="C101" s="280"/>
      <c r="D101" s="280">
        <v>141548686.66999999</v>
      </c>
      <c r="E101" s="280">
        <f t="shared" si="92"/>
        <v>141548686.66999999</v>
      </c>
      <c r="F101" s="280"/>
      <c r="G101" s="280">
        <f t="shared" si="102"/>
        <v>141548686.66999999</v>
      </c>
      <c r="H101" s="280"/>
      <c r="I101" s="280">
        <v>18135000.010000002</v>
      </c>
      <c r="J101" s="280">
        <f t="shared" si="94"/>
        <v>18135000.010000002</v>
      </c>
      <c r="K101" s="280"/>
      <c r="L101" s="280">
        <f t="shared" si="103"/>
        <v>18135000.010000002</v>
      </c>
      <c r="M101" s="280"/>
      <c r="N101" s="280"/>
      <c r="O101" s="280"/>
      <c r="P101" s="280"/>
      <c r="Q101" s="280"/>
      <c r="R101" s="183"/>
    </row>
    <row r="102" spans="1:18" ht="25.5">
      <c r="A102" s="303" t="s">
        <v>428</v>
      </c>
      <c r="B102" s="289" t="s">
        <v>370</v>
      </c>
      <c r="C102" s="280"/>
      <c r="D102" s="280">
        <v>12000000</v>
      </c>
      <c r="E102" s="280">
        <f t="shared" si="92"/>
        <v>12000000</v>
      </c>
      <c r="F102" s="280"/>
      <c r="G102" s="280">
        <f t="shared" si="102"/>
        <v>12000000</v>
      </c>
      <c r="H102" s="280"/>
      <c r="I102" s="280"/>
      <c r="J102" s="280">
        <f t="shared" si="94"/>
        <v>0</v>
      </c>
      <c r="K102" s="280"/>
      <c r="L102" s="280">
        <f t="shared" si="103"/>
        <v>0</v>
      </c>
      <c r="M102" s="280"/>
      <c r="N102" s="280"/>
      <c r="O102" s="280"/>
      <c r="P102" s="280"/>
      <c r="Q102" s="280"/>
      <c r="R102" s="183"/>
    </row>
    <row r="103" spans="1:18" ht="45" customHeight="1">
      <c r="A103" s="303" t="s">
        <v>438</v>
      </c>
      <c r="B103" s="289" t="s">
        <v>370</v>
      </c>
      <c r="C103" s="280"/>
      <c r="D103" s="280"/>
      <c r="E103" s="280"/>
      <c r="F103" s="280"/>
      <c r="G103" s="280"/>
      <c r="H103" s="280"/>
      <c r="I103" s="280">
        <v>19238227.32</v>
      </c>
      <c r="J103" s="280">
        <f t="shared" si="94"/>
        <v>19238227.32</v>
      </c>
      <c r="K103" s="280"/>
      <c r="L103" s="280">
        <f t="shared" si="103"/>
        <v>19238227.32</v>
      </c>
      <c r="M103" s="280"/>
      <c r="N103" s="280"/>
      <c r="O103" s="280"/>
      <c r="P103" s="280"/>
      <c r="Q103" s="280"/>
      <c r="R103" s="183"/>
    </row>
    <row r="104" spans="1:18">
      <c r="A104" s="292"/>
      <c r="B104" s="296"/>
      <c r="C104" s="295"/>
      <c r="D104" s="295"/>
      <c r="E104" s="300"/>
      <c r="F104" s="295"/>
      <c r="G104" s="313"/>
      <c r="H104" s="300"/>
      <c r="I104" s="313"/>
      <c r="J104" s="300"/>
      <c r="K104" s="313"/>
      <c r="L104" s="313"/>
      <c r="M104" s="300"/>
      <c r="N104" s="313"/>
      <c r="O104" s="300"/>
      <c r="P104" s="313"/>
      <c r="Q104" s="313"/>
      <c r="R104" s="183"/>
    </row>
    <row r="105" spans="1:18">
      <c r="A105" s="279" t="s">
        <v>256</v>
      </c>
      <c r="B105" s="299" t="s">
        <v>257</v>
      </c>
      <c r="C105" s="280">
        <f>SUM(C106:C107)</f>
        <v>3230071.73</v>
      </c>
      <c r="D105" s="280">
        <f t="shared" ref="D105:O105" si="105">SUM(D106:D107)</f>
        <v>-2014491.57</v>
      </c>
      <c r="E105" s="280">
        <f t="shared" si="105"/>
        <v>1215580.1599999999</v>
      </c>
      <c r="F105" s="280">
        <f t="shared" ref="F105:G105" si="106">SUM(F106:F107)</f>
        <v>0</v>
      </c>
      <c r="G105" s="280">
        <f t="shared" si="106"/>
        <v>1215580.1599999999</v>
      </c>
      <c r="H105" s="280">
        <f t="shared" si="105"/>
        <v>0</v>
      </c>
      <c r="I105" s="280">
        <f t="shared" si="105"/>
        <v>0</v>
      </c>
      <c r="J105" s="280">
        <f t="shared" si="105"/>
        <v>0</v>
      </c>
      <c r="K105" s="280">
        <f t="shared" ref="K105:L105" si="107">SUM(K106:K107)</f>
        <v>0</v>
      </c>
      <c r="L105" s="280">
        <f t="shared" si="107"/>
        <v>0</v>
      </c>
      <c r="M105" s="280">
        <f t="shared" si="105"/>
        <v>0</v>
      </c>
      <c r="N105" s="280">
        <f t="shared" si="105"/>
        <v>0</v>
      </c>
      <c r="O105" s="280">
        <f t="shared" si="105"/>
        <v>0</v>
      </c>
      <c r="P105" s="280">
        <f t="shared" ref="P105:Q105" si="108">SUM(P106:P107)</f>
        <v>0</v>
      </c>
      <c r="Q105" s="280">
        <f t="shared" si="108"/>
        <v>0</v>
      </c>
      <c r="R105" s="183"/>
    </row>
    <row r="106" spans="1:18" ht="25.5">
      <c r="A106" s="278" t="s">
        <v>258</v>
      </c>
      <c r="B106" s="289" t="s">
        <v>366</v>
      </c>
      <c r="C106" s="280">
        <v>3230071.73</v>
      </c>
      <c r="D106" s="280">
        <f>1215580.16-3230071.73</f>
        <v>-2014491.57</v>
      </c>
      <c r="E106" s="280">
        <f t="shared" si="92"/>
        <v>1215580.1599999999</v>
      </c>
      <c r="F106" s="280"/>
      <c r="G106" s="280">
        <f t="shared" ref="G106" si="109">SUM(E106:F106)</f>
        <v>1215580.1599999999</v>
      </c>
      <c r="H106" s="280"/>
      <c r="I106" s="280"/>
      <c r="J106" s="280">
        <f t="shared" si="94"/>
        <v>0</v>
      </c>
      <c r="K106" s="280"/>
      <c r="L106" s="280">
        <f t="shared" ref="L106" si="110">SUM(J106:K106)</f>
        <v>0</v>
      </c>
      <c r="M106" s="280"/>
      <c r="N106" s="280"/>
      <c r="O106" s="280">
        <f t="shared" si="96"/>
        <v>0</v>
      </c>
      <c r="P106" s="280"/>
      <c r="Q106" s="280">
        <f t="shared" ref="Q106" si="111">SUM(O106:P106)</f>
        <v>0</v>
      </c>
      <c r="R106" s="183"/>
    </row>
    <row r="107" spans="1:18">
      <c r="A107" s="278"/>
      <c r="B107" s="289"/>
      <c r="C107" s="280"/>
      <c r="D107" s="280"/>
      <c r="E107" s="280"/>
      <c r="F107" s="280"/>
      <c r="G107" s="280"/>
      <c r="H107" s="280"/>
      <c r="I107" s="280"/>
      <c r="J107" s="280"/>
      <c r="K107" s="280"/>
      <c r="L107" s="280"/>
      <c r="M107" s="280"/>
      <c r="N107" s="280"/>
      <c r="O107" s="280"/>
      <c r="P107" s="280"/>
      <c r="Q107" s="280"/>
      <c r="R107" s="183"/>
    </row>
    <row r="108" spans="1:18" ht="51">
      <c r="A108" s="275" t="s">
        <v>413</v>
      </c>
      <c r="B108" s="289" t="s">
        <v>414</v>
      </c>
      <c r="C108" s="280"/>
      <c r="D108" s="280"/>
      <c r="E108" s="280">
        <f t="shared" si="92"/>
        <v>0</v>
      </c>
      <c r="F108" s="280"/>
      <c r="G108" s="280">
        <f t="shared" ref="G108:G109" si="112">SUM(E108:F108)</f>
        <v>0</v>
      </c>
      <c r="H108" s="280"/>
      <c r="I108" s="280"/>
      <c r="J108" s="280">
        <f t="shared" si="94"/>
        <v>0</v>
      </c>
      <c r="K108" s="280"/>
      <c r="L108" s="280">
        <f t="shared" ref="L108:L109" si="113">SUM(J108:K108)</f>
        <v>0</v>
      </c>
      <c r="M108" s="280"/>
      <c r="N108" s="280"/>
      <c r="O108" s="280">
        <f t="shared" si="96"/>
        <v>0</v>
      </c>
      <c r="P108" s="280"/>
      <c r="Q108" s="280">
        <f t="shared" ref="Q108:Q109" si="114">SUM(O108:P108)</f>
        <v>0</v>
      </c>
      <c r="R108" s="183"/>
    </row>
    <row r="109" spans="1:18" ht="51">
      <c r="A109" s="275" t="s">
        <v>415</v>
      </c>
      <c r="B109" s="289" t="s">
        <v>416</v>
      </c>
      <c r="C109" s="280"/>
      <c r="D109" s="280"/>
      <c r="E109" s="280">
        <f t="shared" si="92"/>
        <v>0</v>
      </c>
      <c r="F109" s="280"/>
      <c r="G109" s="280">
        <f t="shared" si="112"/>
        <v>0</v>
      </c>
      <c r="H109" s="280"/>
      <c r="I109" s="280"/>
      <c r="J109" s="280">
        <f t="shared" si="94"/>
        <v>0</v>
      </c>
      <c r="K109" s="280"/>
      <c r="L109" s="280">
        <f t="shared" si="113"/>
        <v>0</v>
      </c>
      <c r="M109" s="280"/>
      <c r="N109" s="280"/>
      <c r="O109" s="280">
        <f t="shared" si="96"/>
        <v>0</v>
      </c>
      <c r="P109" s="280"/>
      <c r="Q109" s="280">
        <f t="shared" si="114"/>
        <v>0</v>
      </c>
      <c r="R109" s="183"/>
    </row>
    <row r="110" spans="1:18">
      <c r="A110" s="270" t="s">
        <v>66</v>
      </c>
      <c r="B110" s="297"/>
      <c r="C110" s="266">
        <f>C6+C40</f>
        <v>1724166886.8100002</v>
      </c>
      <c r="D110" s="266">
        <f t="shared" ref="D110:O110" si="115">D6+D40</f>
        <v>156787321.35000002</v>
      </c>
      <c r="E110" s="266">
        <f t="shared" si="115"/>
        <v>1880954208.1600001</v>
      </c>
      <c r="F110" s="266">
        <f t="shared" ref="F110:G110" si="116">F6+F40</f>
        <v>-51510541</v>
      </c>
      <c r="G110" s="266">
        <f t="shared" si="116"/>
        <v>1829443667.1600001</v>
      </c>
      <c r="H110" s="266">
        <f t="shared" si="115"/>
        <v>1780967200.0599999</v>
      </c>
      <c r="I110" s="266">
        <f t="shared" si="115"/>
        <v>24731177.129999999</v>
      </c>
      <c r="J110" s="266">
        <f t="shared" si="115"/>
        <v>1805698377.1899998</v>
      </c>
      <c r="K110" s="266">
        <f t="shared" ref="K110:L110" si="117">K6+K40</f>
        <v>90846826.539999992</v>
      </c>
      <c r="L110" s="266">
        <f t="shared" si="117"/>
        <v>1896545203.7299998</v>
      </c>
      <c r="M110" s="266">
        <f t="shared" si="115"/>
        <v>1896042417.4900002</v>
      </c>
      <c r="N110" s="266">
        <f t="shared" si="115"/>
        <v>-25114.050000007439</v>
      </c>
      <c r="O110" s="266">
        <f t="shared" si="115"/>
        <v>1896017303.4400001</v>
      </c>
      <c r="P110" s="266">
        <f t="shared" ref="P110:Q110" si="118">P6+P40</f>
        <v>-251301297.15000001</v>
      </c>
      <c r="Q110" s="266">
        <f t="shared" si="118"/>
        <v>1644716006.2900002</v>
      </c>
    </row>
    <row r="111" spans="1:18" s="186" customFormat="1">
      <c r="A111" s="183"/>
      <c r="B111" s="184"/>
      <c r="C111" s="212"/>
      <c r="D111" s="311"/>
      <c r="E111" s="212">
        <f>SUM(C110:D110)-E110</f>
        <v>0</v>
      </c>
      <c r="F111" s="311"/>
      <c r="G111" s="311">
        <f>SUM(E110:F110)-G110</f>
        <v>0</v>
      </c>
      <c r="H111" s="212"/>
      <c r="I111" s="311"/>
      <c r="J111" s="212"/>
      <c r="K111" s="311"/>
      <c r="L111" s="311"/>
      <c r="M111" s="212"/>
      <c r="N111" s="311"/>
      <c r="O111" s="212">
        <f>SUM(M110:N110)-O110</f>
        <v>0</v>
      </c>
      <c r="P111" s="311"/>
      <c r="Q111" s="311"/>
      <c r="R111" s="185"/>
    </row>
    <row r="112" spans="1:18">
      <c r="E112" s="238"/>
      <c r="G112" s="318"/>
      <c r="J112" s="238"/>
      <c r="L112" s="318"/>
      <c r="O112" s="238"/>
      <c r="Q112" s="318"/>
    </row>
    <row r="113" spans="1:18" s="186" customFormat="1">
      <c r="A113" s="183"/>
      <c r="B113" s="184"/>
      <c r="C113" s="212"/>
      <c r="D113" s="311"/>
      <c r="E113" s="212"/>
      <c r="F113" s="311"/>
      <c r="G113" s="311"/>
      <c r="H113" s="212"/>
      <c r="I113" s="311"/>
      <c r="J113" s="212"/>
      <c r="K113" s="311"/>
      <c r="L113" s="311"/>
      <c r="M113" s="212"/>
      <c r="N113" s="311"/>
      <c r="O113" s="212"/>
      <c r="P113" s="311"/>
      <c r="Q113" s="311"/>
      <c r="R113" s="185"/>
    </row>
    <row r="114" spans="1:18" s="186" customFormat="1">
      <c r="A114" s="213"/>
      <c r="B114" s="184"/>
      <c r="C114" s="185"/>
      <c r="D114" s="308"/>
      <c r="E114" s="185"/>
      <c r="F114" s="308"/>
      <c r="G114" s="308"/>
      <c r="H114" s="185"/>
      <c r="I114" s="308"/>
      <c r="J114" s="185"/>
      <c r="K114" s="308"/>
      <c r="L114" s="308"/>
      <c r="M114" s="185"/>
      <c r="N114" s="308"/>
      <c r="O114" s="185"/>
      <c r="P114" s="308"/>
      <c r="Q114" s="308"/>
      <c r="R114" s="185"/>
    </row>
    <row r="116" spans="1:18" s="186" customFormat="1">
      <c r="A116" s="183"/>
      <c r="B116" s="184"/>
      <c r="C116" s="212"/>
      <c r="D116" s="311"/>
      <c r="E116" s="212"/>
      <c r="F116" s="311"/>
      <c r="G116" s="311"/>
      <c r="H116" s="212"/>
      <c r="I116" s="311"/>
      <c r="J116" s="212"/>
      <c r="K116" s="311"/>
      <c r="L116" s="311"/>
      <c r="M116" s="212"/>
      <c r="N116" s="311"/>
      <c r="O116" s="212"/>
      <c r="P116" s="311"/>
      <c r="Q116" s="311"/>
      <c r="R116" s="185"/>
    </row>
  </sheetData>
  <mergeCells count="7">
    <mergeCell ref="A1:O1"/>
    <mergeCell ref="A3:A4"/>
    <mergeCell ref="B3:B4"/>
    <mergeCell ref="C3:Q3"/>
    <mergeCell ref="M4:Q4"/>
    <mergeCell ref="H4:L4"/>
    <mergeCell ref="C4:G4"/>
  </mergeCells>
  <pageMargins left="0.54" right="0.28000000000000003" top="0.21" bottom="0.35" header="0.15748031496062992" footer="0.17"/>
  <pageSetup paperSize="9" scale="70" firstPageNumber="44" fitToHeight="5"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116"/>
  <sheetViews>
    <sheetView tabSelected="1" view="pageBreakPreview" zoomScaleSheetLayoutView="100" workbookViewId="0">
      <pane xSplit="1" ySplit="16" topLeftCell="B17" activePane="bottomRight" state="frozen"/>
      <selection pane="topRight" activeCell="B1" sqref="B1"/>
      <selection pane="bottomLeft" activeCell="A14" sqref="A14"/>
      <selection pane="bottomRight" activeCell="B6" sqref="B6"/>
    </sheetView>
  </sheetViews>
  <sheetFormatPr defaultColWidth="9.140625" defaultRowHeight="12.75" outlineLevelCol="1"/>
  <cols>
    <col min="1" max="1" width="47" style="183" customWidth="1"/>
    <col min="2" max="2" width="21.5703125" style="184" customWidth="1"/>
    <col min="3" max="3" width="15.5703125" style="185" customWidth="1"/>
    <col min="4" max="4" width="14" style="185" customWidth="1" outlineLevel="1"/>
    <col min="5" max="5" width="15.85546875" style="185" customWidth="1" outlineLevel="1"/>
    <col min="6" max="6" width="20.7109375" style="185" customWidth="1"/>
    <col min="7" max="7" width="20.7109375" style="183" customWidth="1"/>
    <col min="8" max="16384" width="9.140625" style="183"/>
  </cols>
  <sheetData>
    <row r="1" spans="1:7">
      <c r="D1" s="356" t="s">
        <v>445</v>
      </c>
      <c r="E1" s="356"/>
      <c r="F1" s="186"/>
      <c r="G1" s="185"/>
    </row>
    <row r="2" spans="1:7" ht="41.25" customHeight="1">
      <c r="D2" s="344" t="s">
        <v>447</v>
      </c>
      <c r="E2" s="345"/>
      <c r="F2" s="186"/>
      <c r="G2" s="185"/>
    </row>
    <row r="3" spans="1:7">
      <c r="D3" s="356" t="s">
        <v>445</v>
      </c>
      <c r="E3" s="356"/>
      <c r="F3" s="186"/>
      <c r="G3" s="185"/>
    </row>
    <row r="4" spans="1:7" ht="41.25" customHeight="1">
      <c r="D4" s="344" t="s">
        <v>446</v>
      </c>
      <c r="E4" s="345"/>
      <c r="F4" s="186"/>
      <c r="G4" s="185"/>
    </row>
    <row r="5" spans="1:7">
      <c r="D5" s="356" t="s">
        <v>410</v>
      </c>
      <c r="E5" s="356"/>
      <c r="F5" s="186"/>
      <c r="G5" s="185"/>
    </row>
    <row r="6" spans="1:7" ht="42" customHeight="1">
      <c r="D6" s="344" t="s">
        <v>448</v>
      </c>
      <c r="E6" s="345"/>
      <c r="F6" s="186"/>
      <c r="G6" s="185"/>
    </row>
    <row r="7" spans="1:7" ht="0.75" customHeight="1">
      <c r="D7" s="336"/>
      <c r="E7" s="336"/>
    </row>
    <row r="8" spans="1:7" ht="0.75" customHeight="1">
      <c r="D8" s="346"/>
      <c r="E8" s="346"/>
    </row>
    <row r="9" spans="1:7" ht="53.25" customHeight="1">
      <c r="A9" s="337" t="s">
        <v>411</v>
      </c>
      <c r="B9" s="337"/>
      <c r="C9" s="337"/>
      <c r="D9" s="337"/>
      <c r="E9" s="337"/>
    </row>
    <row r="10" spans="1:7" ht="15.75">
      <c r="A10" s="187"/>
      <c r="C10" s="188"/>
      <c r="D10" s="189"/>
      <c r="E10" s="189"/>
    </row>
    <row r="11" spans="1:7">
      <c r="A11" s="347" t="s">
        <v>50</v>
      </c>
      <c r="B11" s="347" t="s">
        <v>51</v>
      </c>
      <c r="C11" s="348" t="s">
        <v>343</v>
      </c>
      <c r="D11" s="348"/>
      <c r="E11" s="348"/>
    </row>
    <row r="12" spans="1:7">
      <c r="A12" s="347"/>
      <c r="B12" s="347"/>
      <c r="C12" s="306" t="s">
        <v>191</v>
      </c>
      <c r="D12" s="306" t="s">
        <v>341</v>
      </c>
      <c r="E12" s="323" t="s">
        <v>342</v>
      </c>
    </row>
    <row r="13" spans="1:7">
      <c r="A13" s="267">
        <v>1</v>
      </c>
      <c r="B13" s="268">
        <v>2</v>
      </c>
      <c r="C13" s="269">
        <v>3</v>
      </c>
      <c r="D13" s="269">
        <v>4</v>
      </c>
      <c r="E13" s="269">
        <v>5</v>
      </c>
    </row>
    <row r="14" spans="1:7" s="186" customFormat="1">
      <c r="A14" s="270" t="s">
        <v>59</v>
      </c>
      <c r="B14" s="298" t="s">
        <v>22</v>
      </c>
      <c r="C14" s="271">
        <v>271264292</v>
      </c>
      <c r="D14" s="271">
        <v>278202036</v>
      </c>
      <c r="E14" s="271">
        <v>293015033</v>
      </c>
      <c r="F14" s="185"/>
      <c r="G14" s="183"/>
    </row>
    <row r="15" spans="1:7" s="186" customFormat="1">
      <c r="A15" s="270"/>
      <c r="B15" s="272"/>
      <c r="C15" s="273"/>
      <c r="D15" s="274"/>
      <c r="E15" s="274"/>
      <c r="F15" s="185"/>
      <c r="G15" s="183"/>
    </row>
    <row r="16" spans="1:7" s="186" customFormat="1">
      <c r="A16" s="275" t="s">
        <v>18</v>
      </c>
      <c r="B16" s="276" t="s">
        <v>23</v>
      </c>
      <c r="C16" s="277">
        <f>C17</f>
        <v>202282283</v>
      </c>
      <c r="D16" s="277">
        <f t="shared" ref="D16:E16" si="0">D17</f>
        <v>208115500</v>
      </c>
      <c r="E16" s="277">
        <f t="shared" si="0"/>
        <v>220977000</v>
      </c>
      <c r="F16" s="185"/>
      <c r="G16" s="183"/>
    </row>
    <row r="17" spans="1:7" s="186" customFormat="1">
      <c r="A17" s="278" t="s">
        <v>1</v>
      </c>
      <c r="B17" s="276" t="s">
        <v>25</v>
      </c>
      <c r="C17" s="277">
        <v>202282283</v>
      </c>
      <c r="D17" s="277">
        <v>208115500</v>
      </c>
      <c r="E17" s="277">
        <v>220977000</v>
      </c>
      <c r="F17" s="185"/>
      <c r="G17" s="183"/>
    </row>
    <row r="18" spans="1:7" s="186" customFormat="1">
      <c r="A18" s="278"/>
      <c r="B18" s="276"/>
      <c r="C18" s="273"/>
      <c r="D18" s="274"/>
      <c r="E18" s="274"/>
      <c r="F18" s="185"/>
      <c r="G18" s="183"/>
    </row>
    <row r="19" spans="1:7" s="186" customFormat="1" ht="38.25">
      <c r="A19" s="279" t="s">
        <v>9</v>
      </c>
      <c r="B19" s="276" t="s">
        <v>26</v>
      </c>
      <c r="C19" s="280">
        <f>C20</f>
        <v>27437934</v>
      </c>
      <c r="D19" s="280">
        <f t="shared" ref="D19:E19" si="1">D20</f>
        <v>28784301</v>
      </c>
      <c r="E19" s="280">
        <f t="shared" si="1"/>
        <v>30067248</v>
      </c>
      <c r="F19" s="185"/>
      <c r="G19" s="183"/>
    </row>
    <row r="20" spans="1:7" s="186" customFormat="1" ht="27.75" customHeight="1">
      <c r="A20" s="278" t="s">
        <v>10</v>
      </c>
      <c r="B20" s="276" t="s">
        <v>27</v>
      </c>
      <c r="C20" s="281">
        <v>27437934</v>
      </c>
      <c r="D20" s="281">
        <v>28784301</v>
      </c>
      <c r="E20" s="281">
        <v>30067248</v>
      </c>
      <c r="F20" s="185"/>
      <c r="G20" s="183"/>
    </row>
    <row r="21" spans="1:7" s="186" customFormat="1">
      <c r="A21" s="278"/>
      <c r="B21" s="276"/>
      <c r="C21" s="281"/>
      <c r="D21" s="274"/>
      <c r="E21" s="274"/>
      <c r="F21" s="185"/>
      <c r="G21" s="183"/>
    </row>
    <row r="22" spans="1:7">
      <c r="A22" s="279" t="s">
        <v>2</v>
      </c>
      <c r="B22" s="276" t="s">
        <v>28</v>
      </c>
      <c r="C22" s="281">
        <f>C23+C24+C25</f>
        <v>15183598</v>
      </c>
      <c r="D22" s="281">
        <f t="shared" ref="D22:E22" si="2">D23+D24+D25</f>
        <v>15772620</v>
      </c>
      <c r="E22" s="281">
        <f t="shared" si="2"/>
        <v>16398792</v>
      </c>
    </row>
    <row r="23" spans="1:7" ht="25.5">
      <c r="A23" s="278" t="s">
        <v>58</v>
      </c>
      <c r="B23" s="276" t="s">
        <v>29</v>
      </c>
      <c r="C23" s="281">
        <v>12329000</v>
      </c>
      <c r="D23" s="281">
        <v>12807365</v>
      </c>
      <c r="E23" s="281">
        <v>13315817</v>
      </c>
    </row>
    <row r="24" spans="1:7">
      <c r="A24" s="278" t="s">
        <v>344</v>
      </c>
      <c r="B24" s="276" t="s">
        <v>345</v>
      </c>
      <c r="C24" s="281">
        <v>598</v>
      </c>
      <c r="D24" s="281">
        <v>520</v>
      </c>
      <c r="E24" s="281">
        <v>540</v>
      </c>
    </row>
    <row r="25" spans="1:7" ht="25.5">
      <c r="A25" s="278" t="s">
        <v>346</v>
      </c>
      <c r="B25" s="276" t="s">
        <v>347</v>
      </c>
      <c r="C25" s="281">
        <v>2854000</v>
      </c>
      <c r="D25" s="281">
        <v>2964735</v>
      </c>
      <c r="E25" s="281">
        <v>3082435</v>
      </c>
    </row>
    <row r="26" spans="1:7">
      <c r="A26" s="278"/>
      <c r="B26" s="276"/>
      <c r="C26" s="281"/>
      <c r="D26" s="274"/>
      <c r="E26" s="274"/>
    </row>
    <row r="27" spans="1:7">
      <c r="A27" s="279" t="s">
        <v>56</v>
      </c>
      <c r="B27" s="276" t="s">
        <v>37</v>
      </c>
      <c r="C27" s="282">
        <f>SUM(C28:C29)</f>
        <v>4659077</v>
      </c>
      <c r="D27" s="282">
        <f t="shared" ref="D27:E27" si="3">SUM(D28:D29)</f>
        <v>4820115</v>
      </c>
      <c r="E27" s="282">
        <f t="shared" si="3"/>
        <v>4988093</v>
      </c>
      <c r="F27" s="214">
        <f>C27-4811000</f>
        <v>-151923</v>
      </c>
      <c r="G27" s="214">
        <f>E27-5134000</f>
        <v>-145907</v>
      </c>
    </row>
    <row r="28" spans="1:7" ht="38.25">
      <c r="A28" s="278" t="s">
        <v>348</v>
      </c>
      <c r="B28" s="276" t="s">
        <v>349</v>
      </c>
      <c r="C28" s="282">
        <v>3559077</v>
      </c>
      <c r="D28" s="282">
        <f>4969000-148885-D29</f>
        <v>3684115</v>
      </c>
      <c r="E28" s="282">
        <f>5134000-E29-145907</f>
        <v>3814093</v>
      </c>
      <c r="F28" s="205"/>
    </row>
    <row r="29" spans="1:7" ht="38.25">
      <c r="A29" s="278" t="s">
        <v>17</v>
      </c>
      <c r="B29" s="276" t="s">
        <v>38</v>
      </c>
      <c r="C29" s="282">
        <v>1100000</v>
      </c>
      <c r="D29" s="282">
        <v>1136000</v>
      </c>
      <c r="E29" s="282">
        <v>1174000</v>
      </c>
    </row>
    <row r="30" spans="1:7">
      <c r="A30" s="278"/>
      <c r="B30" s="276"/>
      <c r="C30" s="281"/>
      <c r="D30" s="274"/>
      <c r="E30" s="274"/>
    </row>
    <row r="31" spans="1:7" ht="38.25">
      <c r="A31" s="275" t="s">
        <v>13</v>
      </c>
      <c r="B31" s="276" t="s">
        <v>39</v>
      </c>
      <c r="C31" s="282">
        <f>SUM(C32:C33)</f>
        <v>16492800</v>
      </c>
      <c r="D31" s="282">
        <f t="shared" ref="D31:E31" si="4">SUM(D32:D33)</f>
        <v>16110600</v>
      </c>
      <c r="E31" s="282">
        <f t="shared" si="4"/>
        <v>16110600</v>
      </c>
      <c r="F31" s="205"/>
    </row>
    <row r="32" spans="1:7" ht="89.25">
      <c r="A32" s="278" t="s">
        <v>60</v>
      </c>
      <c r="B32" s="276" t="s">
        <v>41</v>
      </c>
      <c r="C32" s="282">
        <f>7986800+1400000+330000+1772000</f>
        <v>11488800</v>
      </c>
      <c r="D32" s="282">
        <f>7721600+1400000+213000+1772000</f>
        <v>11106600</v>
      </c>
      <c r="E32" s="282">
        <f>7721600+1400000+213000+1772000</f>
        <v>11106600</v>
      </c>
    </row>
    <row r="33" spans="1:6" s="185" customFormat="1" ht="37.5" customHeight="1">
      <c r="A33" s="283" t="s">
        <v>80</v>
      </c>
      <c r="B33" s="276" t="s">
        <v>77</v>
      </c>
      <c r="C33" s="282">
        <f>4900000+104000</f>
        <v>5004000</v>
      </c>
      <c r="D33" s="284">
        <v>5004000</v>
      </c>
      <c r="E33" s="282">
        <v>5004000</v>
      </c>
    </row>
    <row r="34" spans="1:6" s="185" customFormat="1">
      <c r="A34" s="283"/>
      <c r="B34" s="276"/>
      <c r="C34" s="281"/>
      <c r="D34" s="281"/>
      <c r="E34" s="281"/>
    </row>
    <row r="35" spans="1:6" s="185" customFormat="1" ht="25.5">
      <c r="A35" s="279" t="s">
        <v>19</v>
      </c>
      <c r="B35" s="276" t="s">
        <v>43</v>
      </c>
      <c r="C35" s="281">
        <v>138600</v>
      </c>
      <c r="D35" s="281">
        <v>138600</v>
      </c>
      <c r="E35" s="281">
        <v>138600</v>
      </c>
    </row>
    <row r="36" spans="1:6" s="185" customFormat="1">
      <c r="A36" s="278"/>
      <c r="B36" s="276"/>
      <c r="C36" s="281"/>
      <c r="D36" s="281"/>
      <c r="E36" s="281"/>
    </row>
    <row r="37" spans="1:6" s="185" customFormat="1" ht="25.5">
      <c r="A37" s="279" t="s">
        <v>141</v>
      </c>
      <c r="B37" s="276" t="s">
        <v>46</v>
      </c>
      <c r="C37" s="281">
        <f>SUM(C38:C38)</f>
        <v>100000</v>
      </c>
      <c r="D37" s="281">
        <f t="shared" ref="D37:E37" si="5">SUM(D38:D38)</f>
        <v>100000</v>
      </c>
      <c r="E37" s="281">
        <f t="shared" si="5"/>
        <v>100000</v>
      </c>
    </row>
    <row r="38" spans="1:6" s="185" customFormat="1" ht="16.5" customHeight="1">
      <c r="A38" s="278" t="s">
        <v>67</v>
      </c>
      <c r="B38" s="276" t="s">
        <v>70</v>
      </c>
      <c r="C38" s="281">
        <v>100000</v>
      </c>
      <c r="D38" s="281">
        <v>100000</v>
      </c>
      <c r="E38" s="281">
        <v>100000</v>
      </c>
    </row>
    <row r="39" spans="1:6" s="185" customFormat="1">
      <c r="A39" s="278"/>
      <c r="B39" s="276"/>
      <c r="C39" s="281"/>
      <c r="D39" s="281"/>
      <c r="E39" s="281"/>
    </row>
    <row r="40" spans="1:6" s="185" customFormat="1" ht="25.5">
      <c r="A40" s="279" t="s">
        <v>20</v>
      </c>
      <c r="B40" s="276" t="s">
        <v>47</v>
      </c>
      <c r="C40" s="282">
        <f>C41+C42</f>
        <v>2199000</v>
      </c>
      <c r="D40" s="282">
        <f t="shared" ref="D40:E40" si="6">D41+D42</f>
        <v>1589300</v>
      </c>
      <c r="E40" s="282">
        <f t="shared" si="6"/>
        <v>1463700</v>
      </c>
    </row>
    <row r="41" spans="1:6" s="185" customFormat="1" ht="39.75" customHeight="1">
      <c r="A41" s="278" t="s">
        <v>339</v>
      </c>
      <c r="B41" s="276" t="s">
        <v>340</v>
      </c>
      <c r="C41" s="282">
        <v>1599000</v>
      </c>
      <c r="D41" s="282">
        <v>989300</v>
      </c>
      <c r="E41" s="282">
        <v>863700</v>
      </c>
    </row>
    <row r="42" spans="1:6" s="185" customFormat="1" ht="25.5">
      <c r="A42" s="278" t="s">
        <v>79</v>
      </c>
      <c r="B42" s="276" t="s">
        <v>55</v>
      </c>
      <c r="C42" s="282">
        <v>600000</v>
      </c>
      <c r="D42" s="282">
        <v>600000</v>
      </c>
      <c r="E42" s="282">
        <v>600000</v>
      </c>
    </row>
    <row r="43" spans="1:6" s="185" customFormat="1">
      <c r="A43" s="278"/>
      <c r="B43" s="276"/>
      <c r="C43" s="281"/>
      <c r="D43" s="281"/>
      <c r="E43" s="281"/>
    </row>
    <row r="44" spans="1:6" s="185" customFormat="1">
      <c r="A44" s="279" t="s">
        <v>15</v>
      </c>
      <c r="B44" s="276" t="s">
        <v>350</v>
      </c>
      <c r="C44" s="281">
        <v>2771000</v>
      </c>
      <c r="D44" s="281">
        <v>2771000</v>
      </c>
      <c r="E44" s="281">
        <v>2771000</v>
      </c>
    </row>
    <row r="45" spans="1:6" s="185" customFormat="1">
      <c r="A45" s="278"/>
      <c r="B45" s="276"/>
      <c r="C45" s="281"/>
      <c r="D45" s="281"/>
      <c r="E45" s="281"/>
    </row>
    <row r="46" spans="1:6" s="185" customFormat="1">
      <c r="A46" s="279" t="s">
        <v>351</v>
      </c>
      <c r="B46" s="276" t="s">
        <v>352</v>
      </c>
      <c r="C46" s="281">
        <v>0</v>
      </c>
      <c r="D46" s="281">
        <v>0</v>
      </c>
      <c r="E46" s="281">
        <v>0</v>
      </c>
    </row>
    <row r="47" spans="1:6" s="186" customFormat="1">
      <c r="A47" s="278"/>
      <c r="B47" s="276"/>
      <c r="C47" s="281"/>
      <c r="D47" s="281"/>
      <c r="E47" s="281"/>
      <c r="F47" s="185"/>
    </row>
    <row r="48" spans="1:6" s="186" customFormat="1">
      <c r="A48" s="270" t="s">
        <v>270</v>
      </c>
      <c r="B48" s="285" t="s">
        <v>271</v>
      </c>
      <c r="C48" s="286">
        <v>1558179375.1600001</v>
      </c>
      <c r="D48" s="286">
        <v>1618343167.73</v>
      </c>
      <c r="E48" s="286">
        <v>1351700973.29</v>
      </c>
      <c r="F48" s="238"/>
    </row>
    <row r="49" spans="1:6" s="186" customFormat="1">
      <c r="A49" s="278"/>
      <c r="B49" s="287"/>
      <c r="C49" s="288"/>
      <c r="D49" s="288"/>
      <c r="E49" s="288"/>
      <c r="F49" s="185"/>
    </row>
    <row r="50" spans="1:6" s="186" customFormat="1" ht="38.25">
      <c r="A50" s="275" t="s">
        <v>65</v>
      </c>
      <c r="B50" s="289" t="s">
        <v>57</v>
      </c>
      <c r="C50" s="290">
        <v>1556963795</v>
      </c>
      <c r="D50" s="290">
        <v>1618343167.73</v>
      </c>
      <c r="E50" s="290">
        <v>1351700973.29</v>
      </c>
      <c r="F50" s="185"/>
    </row>
    <row r="51" spans="1:6" s="186" customFormat="1" ht="25.5">
      <c r="A51" s="278" t="s">
        <v>75</v>
      </c>
      <c r="B51" s="289" t="s">
        <v>134</v>
      </c>
      <c r="C51" s="280">
        <f>C52</f>
        <v>39711547.200000003</v>
      </c>
      <c r="D51" s="280">
        <f t="shared" ref="D51:E51" si="7">D52</f>
        <v>41122395.399999999</v>
      </c>
      <c r="E51" s="280">
        <f t="shared" si="7"/>
        <v>18316568.02</v>
      </c>
      <c r="F51" s="185"/>
    </row>
    <row r="52" spans="1:6" s="186" customFormat="1" ht="24.75" customHeight="1">
      <c r="A52" s="291" t="s">
        <v>353</v>
      </c>
      <c r="B52" s="289" t="s">
        <v>354</v>
      </c>
      <c r="C52" s="280">
        <v>39711547.200000003</v>
      </c>
      <c r="D52" s="280">
        <v>41122395.399999999</v>
      </c>
      <c r="E52" s="280">
        <v>18316568.02</v>
      </c>
      <c r="F52" s="185"/>
    </row>
    <row r="53" spans="1:6" s="186" customFormat="1">
      <c r="A53" s="292"/>
      <c r="B53" s="293"/>
      <c r="C53" s="280"/>
      <c r="D53" s="280"/>
      <c r="E53" s="280"/>
      <c r="F53" s="185"/>
    </row>
    <row r="54" spans="1:6" s="186" customFormat="1" ht="28.5" customHeight="1">
      <c r="A54" s="278" t="s">
        <v>71</v>
      </c>
      <c r="B54" s="289" t="s">
        <v>135</v>
      </c>
      <c r="C54" s="280">
        <v>601168609.21000004</v>
      </c>
      <c r="D54" s="280">
        <v>785641498.58000004</v>
      </c>
      <c r="E54" s="280">
        <v>525312261.05000001</v>
      </c>
      <c r="F54" s="185"/>
    </row>
    <row r="55" spans="1:6" s="186" customFormat="1" ht="54" customHeight="1">
      <c r="A55" s="291" t="s">
        <v>376</v>
      </c>
      <c r="B55" s="307" t="s">
        <v>356</v>
      </c>
      <c r="C55" s="280">
        <v>5870000</v>
      </c>
      <c r="D55" s="280">
        <v>6002250</v>
      </c>
      <c r="E55" s="280">
        <v>6136750</v>
      </c>
      <c r="F55" s="185"/>
    </row>
    <row r="56" spans="1:6" s="186" customFormat="1" ht="124.9" customHeight="1">
      <c r="A56" s="301" t="s">
        <v>377</v>
      </c>
      <c r="B56" s="307" t="s">
        <v>369</v>
      </c>
      <c r="C56" s="280">
        <v>39200000</v>
      </c>
      <c r="D56" s="280">
        <v>453751209.22000003</v>
      </c>
      <c r="E56" s="280">
        <v>193987877.08000001</v>
      </c>
      <c r="F56" s="185"/>
    </row>
    <row r="57" spans="1:6" s="186" customFormat="1" ht="124.9" customHeight="1">
      <c r="A57" s="301" t="s">
        <v>378</v>
      </c>
      <c r="B57" s="307" t="s">
        <v>418</v>
      </c>
      <c r="C57" s="280">
        <v>760000</v>
      </c>
      <c r="D57" s="280">
        <v>8797217.3200000003</v>
      </c>
      <c r="E57" s="280">
        <v>3924347.07</v>
      </c>
      <c r="F57" s="185"/>
    </row>
    <row r="58" spans="1:6" s="186" customFormat="1" ht="38.25">
      <c r="A58" s="291" t="s">
        <v>379</v>
      </c>
      <c r="B58" s="289" t="s">
        <v>357</v>
      </c>
      <c r="C58" s="280">
        <v>18064123.59</v>
      </c>
      <c r="D58" s="280">
        <v>17519750.07</v>
      </c>
      <c r="E58" s="280">
        <v>17882216.52</v>
      </c>
      <c r="F58" s="238"/>
    </row>
    <row r="59" spans="1:6" s="186" customFormat="1" ht="51">
      <c r="A59" s="291" t="s">
        <v>380</v>
      </c>
      <c r="B59" s="289" t="s">
        <v>381</v>
      </c>
      <c r="C59" s="280">
        <v>0</v>
      </c>
      <c r="D59" s="280">
        <v>1250000</v>
      </c>
      <c r="E59" s="280">
        <v>0</v>
      </c>
      <c r="F59" s="238"/>
    </row>
    <row r="60" spans="1:6" s="186" customFormat="1" ht="31.15" customHeight="1">
      <c r="A60" s="302" t="s">
        <v>420</v>
      </c>
      <c r="B60" s="289" t="s">
        <v>419</v>
      </c>
      <c r="C60" s="280">
        <v>2469919.84</v>
      </c>
      <c r="D60" s="280"/>
      <c r="E60" s="280"/>
      <c r="F60" s="238"/>
    </row>
    <row r="61" spans="1:6" s="186" customFormat="1" ht="38.25">
      <c r="A61" s="291" t="s">
        <v>382</v>
      </c>
      <c r="B61" s="289" t="s">
        <v>383</v>
      </c>
      <c r="C61" s="280">
        <v>0</v>
      </c>
      <c r="D61" s="280">
        <v>4472402.3899999997</v>
      </c>
      <c r="E61" s="280">
        <v>0</v>
      </c>
      <c r="F61" s="238"/>
    </row>
    <row r="62" spans="1:6" s="186" customFormat="1" ht="25.15" customHeight="1">
      <c r="A62" s="291" t="s">
        <v>384</v>
      </c>
      <c r="B62" s="307" t="s">
        <v>421</v>
      </c>
      <c r="C62" s="280">
        <v>10807941.98</v>
      </c>
      <c r="D62" s="280"/>
      <c r="E62" s="280"/>
      <c r="F62" s="238"/>
    </row>
    <row r="63" spans="1:6" s="186" customFormat="1" ht="38.25">
      <c r="A63" s="302" t="s">
        <v>423</v>
      </c>
      <c r="B63" s="307" t="s">
        <v>383</v>
      </c>
      <c r="C63" s="280">
        <v>55555.56</v>
      </c>
      <c r="D63" s="280"/>
      <c r="E63" s="280"/>
      <c r="F63" s="238"/>
    </row>
    <row r="64" spans="1:6" s="186" customFormat="1" ht="56.45" customHeight="1">
      <c r="A64" s="303" t="s">
        <v>424</v>
      </c>
      <c r="B64" s="307" t="s">
        <v>383</v>
      </c>
      <c r="C64" s="280">
        <v>441398.08</v>
      </c>
      <c r="D64" s="280">
        <v>441398.08</v>
      </c>
      <c r="E64" s="280">
        <v>441398.08</v>
      </c>
      <c r="F64" s="238"/>
    </row>
    <row r="65" spans="1:6" s="186" customFormat="1" ht="32.450000000000003" customHeight="1">
      <c r="A65" s="291" t="s">
        <v>385</v>
      </c>
      <c r="B65" s="307" t="s">
        <v>422</v>
      </c>
      <c r="C65" s="280">
        <v>3980174.3</v>
      </c>
      <c r="D65" s="280"/>
      <c r="E65" s="280"/>
      <c r="F65" s="238"/>
    </row>
    <row r="66" spans="1:6" s="186" customFormat="1" ht="32.450000000000003" customHeight="1">
      <c r="A66" s="302" t="s">
        <v>426</v>
      </c>
      <c r="B66" s="307" t="s">
        <v>425</v>
      </c>
      <c r="C66" s="280">
        <v>2236977.84</v>
      </c>
      <c r="D66" s="280"/>
      <c r="E66" s="280"/>
      <c r="F66" s="238"/>
    </row>
    <row r="67" spans="1:6" s="186" customFormat="1" ht="105.6" customHeight="1">
      <c r="A67" s="301" t="s">
        <v>440</v>
      </c>
      <c r="B67" s="307" t="s">
        <v>439</v>
      </c>
      <c r="C67" s="280">
        <v>222222222</v>
      </c>
      <c r="D67" s="280"/>
      <c r="E67" s="280"/>
      <c r="F67" s="238"/>
    </row>
    <row r="68" spans="1:6" s="186" customFormat="1" ht="38.25">
      <c r="A68" s="291" t="s">
        <v>386</v>
      </c>
      <c r="B68" s="307" t="s">
        <v>358</v>
      </c>
      <c r="C68" s="280">
        <v>414715</v>
      </c>
      <c r="D68" s="280">
        <v>234922</v>
      </c>
      <c r="E68" s="280">
        <v>232368</v>
      </c>
      <c r="F68" s="185"/>
    </row>
    <row r="69" spans="1:6" s="186" customFormat="1" ht="51">
      <c r="A69" s="304" t="s">
        <v>387</v>
      </c>
      <c r="B69" s="307" t="s">
        <v>358</v>
      </c>
      <c r="C69" s="280">
        <v>108843.52</v>
      </c>
      <c r="D69" s="280"/>
      <c r="E69" s="280"/>
      <c r="F69" s="185"/>
    </row>
    <row r="70" spans="1:6" s="186" customFormat="1" ht="78" customHeight="1">
      <c r="A70" s="291" t="s">
        <v>388</v>
      </c>
      <c r="B70" s="307" t="s">
        <v>358</v>
      </c>
      <c r="C70" s="280">
        <v>257020</v>
      </c>
      <c r="D70" s="280">
        <v>267250</v>
      </c>
      <c r="E70" s="280">
        <v>277950</v>
      </c>
      <c r="F70" s="185"/>
    </row>
    <row r="71" spans="1:6" s="186" customFormat="1" ht="25.5" customHeight="1">
      <c r="A71" s="291" t="s">
        <v>389</v>
      </c>
      <c r="B71" s="307" t="s">
        <v>358</v>
      </c>
      <c r="C71" s="280">
        <v>291249912.5</v>
      </c>
      <c r="D71" s="280">
        <f>291249912.5+446276-346276</f>
        <v>291349912.5</v>
      </c>
      <c r="E71" s="280">
        <f>291249912.5+9970530.8-346276</f>
        <v>300874167.30000001</v>
      </c>
      <c r="F71" s="185"/>
    </row>
    <row r="72" spans="1:6" s="186" customFormat="1" ht="76.5">
      <c r="A72" s="291" t="s">
        <v>390</v>
      </c>
      <c r="B72" s="307" t="s">
        <v>358</v>
      </c>
      <c r="C72" s="280">
        <v>901734</v>
      </c>
      <c r="D72" s="280">
        <v>901734</v>
      </c>
      <c r="E72" s="280">
        <v>901734</v>
      </c>
      <c r="F72" s="185"/>
    </row>
    <row r="73" spans="1:6" s="186" customFormat="1" ht="38.25">
      <c r="A73" s="291" t="s">
        <v>391</v>
      </c>
      <c r="B73" s="307" t="s">
        <v>358</v>
      </c>
      <c r="C73" s="280">
        <v>123200</v>
      </c>
      <c r="D73" s="280">
        <v>53402</v>
      </c>
      <c r="E73" s="280">
        <v>53402</v>
      </c>
      <c r="F73" s="185"/>
    </row>
    <row r="74" spans="1:6" s="186" customFormat="1" ht="38.25">
      <c r="A74" s="291" t="s">
        <v>392</v>
      </c>
      <c r="B74" s="307" t="s">
        <v>358</v>
      </c>
      <c r="C74" s="280">
        <v>600051</v>
      </c>
      <c r="D74" s="280">
        <v>600051</v>
      </c>
      <c r="E74" s="280">
        <v>600051</v>
      </c>
      <c r="F74" s="185"/>
    </row>
    <row r="75" spans="1:6" s="186" customFormat="1" ht="38.25">
      <c r="A75" s="291" t="s">
        <v>444</v>
      </c>
      <c r="B75" s="322" t="s">
        <v>358</v>
      </c>
      <c r="C75" s="280">
        <v>1404820</v>
      </c>
      <c r="D75" s="280"/>
      <c r="E75" s="280"/>
      <c r="F75" s="185"/>
    </row>
    <row r="76" spans="1:6" s="186" customFormat="1">
      <c r="A76" s="292"/>
      <c r="B76" s="293"/>
      <c r="C76" s="295"/>
      <c r="D76" s="280"/>
      <c r="E76" s="280"/>
      <c r="F76" s="185"/>
    </row>
    <row r="77" spans="1:6" s="186" customFormat="1" ht="25.5">
      <c r="A77" s="278" t="s">
        <v>76</v>
      </c>
      <c r="B77" s="289" t="s">
        <v>112</v>
      </c>
      <c r="C77" s="280">
        <v>760869324.33000004</v>
      </c>
      <c r="D77" s="280">
        <v>754198547.92999995</v>
      </c>
      <c r="E77" s="280">
        <v>807104263.59000003</v>
      </c>
      <c r="F77" s="185"/>
    </row>
    <row r="78" spans="1:6" s="186" customFormat="1" ht="63.75">
      <c r="A78" s="291" t="s">
        <v>393</v>
      </c>
      <c r="B78" s="307" t="s">
        <v>359</v>
      </c>
      <c r="C78" s="280">
        <v>6314750.5</v>
      </c>
      <c r="D78" s="280">
        <v>5061414</v>
      </c>
      <c r="E78" s="280">
        <v>5051800.4000000004</v>
      </c>
      <c r="F78" s="185"/>
    </row>
    <row r="79" spans="1:6" s="186" customFormat="1" ht="38.25">
      <c r="A79" s="291" t="s">
        <v>394</v>
      </c>
      <c r="B79" s="289" t="s">
        <v>359</v>
      </c>
      <c r="C79" s="280">
        <v>369351.5</v>
      </c>
      <c r="D79" s="280">
        <v>382325.56</v>
      </c>
      <c r="E79" s="280">
        <v>395818.58</v>
      </c>
      <c r="F79" s="185"/>
    </row>
    <row r="80" spans="1:6" s="186" customFormat="1" ht="76.5">
      <c r="A80" s="291" t="s">
        <v>395</v>
      </c>
      <c r="B80" s="289" t="s">
        <v>359</v>
      </c>
      <c r="C80" s="280">
        <v>14000</v>
      </c>
      <c r="D80" s="280">
        <v>14000</v>
      </c>
      <c r="E80" s="280">
        <v>14000</v>
      </c>
      <c r="F80" s="185"/>
    </row>
    <row r="81" spans="1:6" s="186" customFormat="1" ht="38.25">
      <c r="A81" s="291" t="s">
        <v>396</v>
      </c>
      <c r="B81" s="289" t="s">
        <v>359</v>
      </c>
      <c r="C81" s="280">
        <v>35000</v>
      </c>
      <c r="D81" s="280">
        <v>35000</v>
      </c>
      <c r="E81" s="280">
        <v>35000</v>
      </c>
      <c r="F81" s="185"/>
    </row>
    <row r="82" spans="1:6" s="186" customFormat="1" ht="63.75">
      <c r="A82" s="291" t="s">
        <v>397</v>
      </c>
      <c r="B82" s="289" t="s">
        <v>359</v>
      </c>
      <c r="C82" s="280">
        <v>4369412.5599999996</v>
      </c>
      <c r="D82" s="280">
        <v>4369412.54</v>
      </c>
      <c r="E82" s="280">
        <v>4369412.5599999996</v>
      </c>
      <c r="F82" s="185"/>
    </row>
    <row r="83" spans="1:6" s="186" customFormat="1" ht="63.75">
      <c r="A83" s="291" t="s">
        <v>398</v>
      </c>
      <c r="B83" s="289" t="s">
        <v>359</v>
      </c>
      <c r="C83" s="280">
        <v>46785972</v>
      </c>
      <c r="D83" s="280">
        <v>47525978</v>
      </c>
      <c r="E83" s="280">
        <v>52557201</v>
      </c>
      <c r="F83" s="185"/>
    </row>
    <row r="84" spans="1:6" s="186" customFormat="1" ht="114.75">
      <c r="A84" s="305" t="s">
        <v>431</v>
      </c>
      <c r="B84" s="289" t="s">
        <v>359</v>
      </c>
      <c r="C84" s="280">
        <v>7179088</v>
      </c>
      <c r="D84" s="280"/>
      <c r="E84" s="280"/>
      <c r="F84" s="185"/>
    </row>
    <row r="85" spans="1:6" s="186" customFormat="1" ht="89.25">
      <c r="A85" s="305" t="s">
        <v>427</v>
      </c>
      <c r="B85" s="289" t="s">
        <v>359</v>
      </c>
      <c r="C85" s="280">
        <v>146512</v>
      </c>
      <c r="D85" s="280"/>
      <c r="E85" s="280"/>
      <c r="F85" s="185"/>
    </row>
    <row r="86" spans="1:6" s="186" customFormat="1" ht="66" customHeight="1">
      <c r="A86" s="291" t="s">
        <v>399</v>
      </c>
      <c r="B86" s="289" t="s">
        <v>360</v>
      </c>
      <c r="C86" s="280">
        <v>7326409.3799999999</v>
      </c>
      <c r="D86" s="280">
        <v>8040737.3899999997</v>
      </c>
      <c r="E86" s="280">
        <v>8417019.6300000008</v>
      </c>
      <c r="F86" s="185"/>
    </row>
    <row r="87" spans="1:6" s="186" customFormat="1" ht="65.25" customHeight="1">
      <c r="A87" s="291" t="s">
        <v>400</v>
      </c>
      <c r="B87" s="289" t="s">
        <v>361</v>
      </c>
      <c r="C87" s="280">
        <v>5925317.3300000001</v>
      </c>
      <c r="D87" s="280">
        <v>6237176.1399999997</v>
      </c>
      <c r="E87" s="280">
        <v>6237176.1399999997</v>
      </c>
      <c r="F87" s="185"/>
    </row>
    <row r="88" spans="1:6" s="186" customFormat="1" ht="51">
      <c r="A88" s="291" t="s">
        <v>401</v>
      </c>
      <c r="B88" s="289" t="s">
        <v>362</v>
      </c>
      <c r="C88" s="280">
        <v>3543964.0500000007</v>
      </c>
      <c r="D88" s="280">
        <v>3663447.8400000003</v>
      </c>
      <c r="E88" s="280">
        <v>3793072.2099999981</v>
      </c>
      <c r="F88" s="185"/>
    </row>
    <row r="89" spans="1:6" s="186" customFormat="1" ht="51">
      <c r="A89" s="291" t="s">
        <v>402</v>
      </c>
      <c r="B89" s="289" t="s">
        <v>363</v>
      </c>
      <c r="C89" s="280">
        <v>132378.4</v>
      </c>
      <c r="D89" s="280">
        <v>4171.8599999999997</v>
      </c>
      <c r="E89" s="280">
        <v>3719.99</v>
      </c>
      <c r="F89" s="185"/>
    </row>
    <row r="90" spans="1:6" s="186" customFormat="1" ht="45.6" customHeight="1">
      <c r="A90" s="291" t="s">
        <v>403</v>
      </c>
      <c r="B90" s="289" t="s">
        <v>368</v>
      </c>
      <c r="C90" s="280">
        <v>30279350</v>
      </c>
      <c r="D90" s="280">
        <v>30279350</v>
      </c>
      <c r="E90" s="280">
        <v>31162470</v>
      </c>
      <c r="F90" s="185"/>
    </row>
    <row r="91" spans="1:6" ht="51">
      <c r="A91" s="291" t="s">
        <v>432</v>
      </c>
      <c r="B91" s="289" t="s">
        <v>364</v>
      </c>
      <c r="C91" s="280">
        <v>7608975.5700000003</v>
      </c>
      <c r="D91" s="280">
        <v>7829534.5999999996</v>
      </c>
      <c r="E91" s="280">
        <v>8058915.9800000004</v>
      </c>
    </row>
    <row r="92" spans="1:6" ht="89.25">
      <c r="A92" s="291" t="s">
        <v>433</v>
      </c>
      <c r="B92" s="289" t="s">
        <v>367</v>
      </c>
      <c r="C92" s="280">
        <v>24177843.039999999</v>
      </c>
      <c r="D92" s="280">
        <v>0</v>
      </c>
      <c r="E92" s="280">
        <v>25971157.100000001</v>
      </c>
    </row>
    <row r="93" spans="1:6" ht="25.5">
      <c r="A93" s="291" t="s">
        <v>434</v>
      </c>
      <c r="B93" s="289" t="s">
        <v>409</v>
      </c>
      <c r="C93" s="280">
        <v>616661000</v>
      </c>
      <c r="D93" s="280">
        <v>640756000</v>
      </c>
      <c r="E93" s="280">
        <v>661037500</v>
      </c>
    </row>
    <row r="94" spans="1:6">
      <c r="A94" s="291"/>
      <c r="B94" s="293"/>
      <c r="C94" s="280"/>
      <c r="D94" s="280"/>
      <c r="E94" s="280"/>
    </row>
    <row r="95" spans="1:6">
      <c r="A95" s="278" t="s">
        <v>54</v>
      </c>
      <c r="B95" s="289" t="s">
        <v>130</v>
      </c>
      <c r="C95" s="280">
        <v>155214314.25999999</v>
      </c>
      <c r="D95" s="280">
        <v>37380725.82</v>
      </c>
      <c r="E95" s="280">
        <v>967880.63</v>
      </c>
    </row>
    <row r="96" spans="1:6" ht="51">
      <c r="A96" s="303" t="s">
        <v>430</v>
      </c>
      <c r="B96" s="289" t="s">
        <v>429</v>
      </c>
      <c r="C96" s="280">
        <v>35000</v>
      </c>
      <c r="D96" s="280"/>
      <c r="E96" s="280"/>
    </row>
    <row r="97" spans="1:6" ht="63.75">
      <c r="A97" s="303" t="s">
        <v>442</v>
      </c>
      <c r="B97" s="289" t="s">
        <v>429</v>
      </c>
      <c r="C97" s="280">
        <v>59232</v>
      </c>
      <c r="D97" s="280"/>
      <c r="E97" s="280"/>
    </row>
    <row r="98" spans="1:6" ht="63.75">
      <c r="A98" s="303" t="s">
        <v>443</v>
      </c>
      <c r="B98" s="289" t="s">
        <v>429</v>
      </c>
      <c r="C98" s="280">
        <v>63683</v>
      </c>
      <c r="D98" s="280"/>
      <c r="E98" s="280"/>
    </row>
    <row r="99" spans="1:6" ht="38.25">
      <c r="A99" s="291" t="s">
        <v>435</v>
      </c>
      <c r="B99" s="289" t="s">
        <v>365</v>
      </c>
      <c r="C99" s="280">
        <v>1482009.99</v>
      </c>
      <c r="D99" s="280">
        <v>7498.49</v>
      </c>
      <c r="E99" s="280">
        <v>967880.63</v>
      </c>
      <c r="F99" s="183"/>
    </row>
    <row r="100" spans="1:6" ht="114.75">
      <c r="A100" s="291" t="s">
        <v>436</v>
      </c>
      <c r="B100" s="289" t="s">
        <v>370</v>
      </c>
      <c r="C100" s="280">
        <v>25702.6</v>
      </c>
      <c r="D100" s="280">
        <v>0</v>
      </c>
      <c r="E100" s="280">
        <v>0</v>
      </c>
      <c r="F100" s="183"/>
    </row>
    <row r="101" spans="1:6" ht="38.25">
      <c r="A101" s="303" t="s">
        <v>437</v>
      </c>
      <c r="B101" s="289" t="s">
        <v>370</v>
      </c>
      <c r="C101" s="280">
        <v>141548686.66999999</v>
      </c>
      <c r="D101" s="280">
        <v>18135000.010000002</v>
      </c>
      <c r="E101" s="280"/>
      <c r="F101" s="183"/>
    </row>
    <row r="102" spans="1:6" ht="25.5">
      <c r="A102" s="303" t="s">
        <v>428</v>
      </c>
      <c r="B102" s="289" t="s">
        <v>370</v>
      </c>
      <c r="C102" s="280">
        <v>12000000</v>
      </c>
      <c r="D102" s="280"/>
      <c r="E102" s="280"/>
      <c r="F102" s="183"/>
    </row>
    <row r="103" spans="1:6" ht="38.25">
      <c r="A103" s="303" t="s">
        <v>438</v>
      </c>
      <c r="B103" s="289" t="s">
        <v>370</v>
      </c>
      <c r="C103" s="280"/>
      <c r="D103" s="280">
        <v>19238227.32</v>
      </c>
      <c r="E103" s="280"/>
      <c r="F103" s="183"/>
    </row>
    <row r="104" spans="1:6">
      <c r="A104" s="292"/>
      <c r="B104" s="296"/>
      <c r="C104" s="295"/>
      <c r="D104" s="300"/>
      <c r="E104" s="300"/>
      <c r="F104" s="183"/>
    </row>
    <row r="105" spans="1:6">
      <c r="A105" s="279" t="s">
        <v>256</v>
      </c>
      <c r="B105" s="299" t="s">
        <v>257</v>
      </c>
      <c r="C105" s="280">
        <f>SUM(C106:C107)</f>
        <v>1215580.1599999999</v>
      </c>
      <c r="D105" s="280">
        <f t="shared" ref="D105:E105" si="8">SUM(D106:D107)</f>
        <v>0</v>
      </c>
      <c r="E105" s="280">
        <f t="shared" si="8"/>
        <v>0</v>
      </c>
      <c r="F105" s="183"/>
    </row>
    <row r="106" spans="1:6" ht="25.5">
      <c r="A106" s="278" t="s">
        <v>258</v>
      </c>
      <c r="B106" s="289" t="s">
        <v>366</v>
      </c>
      <c r="C106" s="280">
        <v>1215580.1599999999</v>
      </c>
      <c r="D106" s="280"/>
      <c r="E106" s="280"/>
      <c r="F106" s="183"/>
    </row>
    <row r="107" spans="1:6">
      <c r="A107" s="278"/>
      <c r="B107" s="289"/>
      <c r="C107" s="280"/>
      <c r="D107" s="280"/>
      <c r="E107" s="280"/>
      <c r="F107" s="183"/>
    </row>
    <row r="108" spans="1:6" ht="51">
      <c r="A108" s="275" t="s">
        <v>413</v>
      </c>
      <c r="B108" s="289" t="s">
        <v>414</v>
      </c>
      <c r="C108" s="280"/>
      <c r="D108" s="280"/>
      <c r="E108" s="280"/>
      <c r="F108" s="183"/>
    </row>
    <row r="109" spans="1:6" ht="51">
      <c r="A109" s="275" t="s">
        <v>415</v>
      </c>
      <c r="B109" s="289" t="s">
        <v>416</v>
      </c>
      <c r="C109" s="280"/>
      <c r="D109" s="280"/>
      <c r="E109" s="280"/>
      <c r="F109" s="183"/>
    </row>
    <row r="110" spans="1:6">
      <c r="A110" s="270" t="s">
        <v>66</v>
      </c>
      <c r="B110" s="297"/>
      <c r="C110" s="266">
        <f>C48+C14</f>
        <v>1829443667.1600001</v>
      </c>
      <c r="D110" s="266">
        <f>D48+D14</f>
        <v>1896545203.73</v>
      </c>
      <c r="E110" s="266">
        <f>E48+E14</f>
        <v>1644716006.29</v>
      </c>
    </row>
    <row r="111" spans="1:6" s="186" customFormat="1">
      <c r="A111" s="183"/>
      <c r="B111" s="184"/>
      <c r="C111" s="212"/>
      <c r="D111" s="212"/>
      <c r="E111" s="212"/>
      <c r="F111" s="185"/>
    </row>
    <row r="112" spans="1:6">
      <c r="C112" s="316"/>
    </row>
    <row r="113" spans="1:6" s="186" customFormat="1">
      <c r="A113" s="183"/>
      <c r="B113" s="184"/>
      <c r="C113" s="315"/>
      <c r="D113" s="212"/>
      <c r="E113" s="212"/>
      <c r="F113" s="185"/>
    </row>
    <row r="114" spans="1:6" s="186" customFormat="1">
      <c r="A114" s="213"/>
      <c r="B114" s="184"/>
      <c r="C114" s="317"/>
      <c r="D114" s="185"/>
      <c r="E114" s="185"/>
      <c r="F114" s="185"/>
    </row>
    <row r="116" spans="1:6" s="186" customFormat="1">
      <c r="A116" s="183"/>
      <c r="B116" s="184"/>
      <c r="C116" s="212"/>
      <c r="D116" s="212"/>
      <c r="E116" s="212"/>
      <c r="F116" s="185"/>
    </row>
  </sheetData>
  <mergeCells count="12">
    <mergeCell ref="D1:E1"/>
    <mergeCell ref="D2:E2"/>
    <mergeCell ref="D8:E8"/>
    <mergeCell ref="A9:E9"/>
    <mergeCell ref="A11:A12"/>
    <mergeCell ref="B11:B12"/>
    <mergeCell ref="C11:E11"/>
    <mergeCell ref="D5:E5"/>
    <mergeCell ref="D6:E6"/>
    <mergeCell ref="D3:E3"/>
    <mergeCell ref="D4:E4"/>
    <mergeCell ref="D7:E7"/>
  </mergeCells>
  <pageMargins left="0.54" right="0.28000000000000003" top="0.21" bottom="0.35" header="0.15748031496062992" footer="0.17"/>
  <pageSetup paperSize="9" scale="85"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12</vt:i4>
      </vt:variant>
    </vt:vector>
  </HeadingPairs>
  <TitlesOfParts>
    <vt:vector size="18" baseType="lpstr">
      <vt:lpstr>для руководства</vt:lpstr>
      <vt:lpstr>доходы по федер бюдж</vt:lpstr>
      <vt:lpstr>доходы МР_24.12</vt:lpstr>
      <vt:lpstr>Прил.№2</vt:lpstr>
      <vt:lpstr>ПЗ</vt:lpstr>
      <vt:lpstr>СД</vt:lpstr>
      <vt:lpstr>'для руководства'!Заголовки_для_печати</vt:lpstr>
      <vt:lpstr>'доходы МР_24.12'!Заголовки_для_печати</vt:lpstr>
      <vt:lpstr>'доходы по федер бюдж'!Заголовки_для_печати</vt:lpstr>
      <vt:lpstr>ПЗ!Заголовки_для_печати</vt:lpstr>
      <vt:lpstr>Прил.№2!Заголовки_для_печати</vt:lpstr>
      <vt:lpstr>СД!Заголовки_для_печати</vt:lpstr>
      <vt:lpstr>'для руководства'!Область_печати</vt:lpstr>
      <vt:lpstr>'доходы МР_24.12'!Область_печати</vt:lpstr>
      <vt:lpstr>'доходы по федер бюдж'!Область_печати</vt:lpstr>
      <vt:lpstr>ПЗ!Область_печати</vt:lpstr>
      <vt:lpstr>Прил.№2!Область_печати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2022-03-28T07:27:44Z</cp:lastPrinted>
  <dcterms:created xsi:type="dcterms:W3CDTF">2004-09-13T07:20:24Z</dcterms:created>
  <dcterms:modified xsi:type="dcterms:W3CDTF">2022-03-28T07:27:45Z</dcterms:modified>
</cp:coreProperties>
</file>