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Прил.№2" sheetId="10" r:id="rId3"/>
    <sheet name="ПЗ" sheetId="12" r:id="rId4"/>
    <sheet name="СД" sheetId="16" r:id="rId5"/>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2">Прил.№2!#REF!</definedName>
    <definedName name="OLE_LINK1" localSheetId="4">СД!#REF!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2">Прил.№2!$14:$15</definedName>
    <definedName name="_xlnm.Print_Titles" localSheetId="4">СД!$13:$14</definedName>
    <definedName name="_xlnm.Print_Area" localSheetId="0">'для руководства'!$A$1:$K$193</definedName>
    <definedName name="_xlnm.Print_Area" localSheetId="1">'доходы по федер бюдж'!$A$1:$K$193</definedName>
    <definedName name="_xlnm.Print_Area" localSheetId="3">ПЗ!$A$1:$AC$119</definedName>
    <definedName name="_xlnm.Print_Area" localSheetId="4">СД!$A$1:$E$129</definedName>
  </definedNames>
  <calcPr calcId="124519"/>
</workbook>
</file>

<file path=xl/calcChain.xml><?xml version="1.0" encoding="utf-8"?>
<calcChain xmlns="http://schemas.openxmlformats.org/spreadsheetml/2006/main">
  <c r="K82" i="12"/>
  <c r="K93" i="10"/>
  <c r="K81" i="12" l="1"/>
  <c r="K92" i="10"/>
  <c r="K111" i="12"/>
  <c r="K112"/>
  <c r="K103" s="1"/>
  <c r="K118"/>
  <c r="K117"/>
  <c r="K115"/>
  <c r="K114" s="1"/>
  <c r="J114"/>
  <c r="K110"/>
  <c r="K109"/>
  <c r="K108"/>
  <c r="K107"/>
  <c r="K106"/>
  <c r="K105"/>
  <c r="K104"/>
  <c r="J103"/>
  <c r="K101"/>
  <c r="K100"/>
  <c r="K99"/>
  <c r="K98"/>
  <c r="K97"/>
  <c r="K96"/>
  <c r="K95"/>
  <c r="K94"/>
  <c r="K93"/>
  <c r="K92"/>
  <c r="K91"/>
  <c r="K90"/>
  <c r="K89"/>
  <c r="K88"/>
  <c r="K87"/>
  <c r="K86"/>
  <c r="K85"/>
  <c r="J84"/>
  <c r="K80"/>
  <c r="K79"/>
  <c r="K78"/>
  <c r="K77"/>
  <c r="K76"/>
  <c r="K75"/>
  <c r="K74"/>
  <c r="K73"/>
  <c r="K72"/>
  <c r="K71"/>
  <c r="K70"/>
  <c r="K69"/>
  <c r="K68"/>
  <c r="K67"/>
  <c r="K66"/>
  <c r="K65"/>
  <c r="K64"/>
  <c r="K63"/>
  <c r="K62"/>
  <c r="K61"/>
  <c r="K60"/>
  <c r="K59"/>
  <c r="K58"/>
  <c r="K57"/>
  <c r="K56"/>
  <c r="K55"/>
  <c r="K54"/>
  <c r="K53"/>
  <c r="K52"/>
  <c r="K51"/>
  <c r="K50"/>
  <c r="K49"/>
  <c r="K48"/>
  <c r="K47"/>
  <c r="J46"/>
  <c r="K44"/>
  <c r="K43"/>
  <c r="K38"/>
  <c r="K36"/>
  <c r="K34"/>
  <c r="K33"/>
  <c r="K32" s="1"/>
  <c r="J32"/>
  <c r="K30"/>
  <c r="K29"/>
  <c r="J29"/>
  <c r="K27"/>
  <c r="K25"/>
  <c r="K24"/>
  <c r="J23"/>
  <c r="K21"/>
  <c r="K20"/>
  <c r="K19" s="1"/>
  <c r="J19"/>
  <c r="K17"/>
  <c r="K16"/>
  <c r="K15"/>
  <c r="K14" s="1"/>
  <c r="J14"/>
  <c r="K12"/>
  <c r="K11"/>
  <c r="J11"/>
  <c r="K9"/>
  <c r="K8"/>
  <c r="J8"/>
  <c r="J6"/>
  <c r="K122" i="10"/>
  <c r="K123"/>
  <c r="K23" i="12" l="1"/>
  <c r="K6" s="1"/>
  <c r="J42"/>
  <c r="J40" s="1"/>
  <c r="K84"/>
  <c r="K46"/>
  <c r="J119"/>
  <c r="K121" s="1"/>
  <c r="K42" l="1"/>
  <c r="K40" s="1"/>
  <c r="K119"/>
  <c r="K120" s="1"/>
  <c r="K2"/>
  <c r="T126" i="10" l="1"/>
  <c r="J125"/>
  <c r="J114"/>
  <c r="J95"/>
  <c r="J57"/>
  <c r="J43"/>
  <c r="J40"/>
  <c r="J34"/>
  <c r="J30"/>
  <c r="J25"/>
  <c r="J22"/>
  <c r="J19"/>
  <c r="Q51" i="16"/>
  <c r="P51"/>
  <c r="Q53"/>
  <c r="P53"/>
  <c r="D56"/>
  <c r="P62" s="1"/>
  <c r="E56"/>
  <c r="Q62" s="1"/>
  <c r="T116" i="10"/>
  <c r="T117"/>
  <c r="R115"/>
  <c r="T115" s="1"/>
  <c r="AB125"/>
  <c r="AB114"/>
  <c r="AB95"/>
  <c r="AC86"/>
  <c r="AB57"/>
  <c r="AB43"/>
  <c r="AB40"/>
  <c r="AB34"/>
  <c r="AB30"/>
  <c r="AB25"/>
  <c r="AB22"/>
  <c r="AB19"/>
  <c r="S125"/>
  <c r="S114"/>
  <c r="S95"/>
  <c r="S57"/>
  <c r="S43"/>
  <c r="S40"/>
  <c r="S34"/>
  <c r="S30"/>
  <c r="S25"/>
  <c r="S22"/>
  <c r="S19"/>
  <c r="T57" i="12"/>
  <c r="N118"/>
  <c r="P118" s="1"/>
  <c r="R118" s="1"/>
  <c r="T118" s="1"/>
  <c r="N117"/>
  <c r="P117" s="1"/>
  <c r="R117" s="1"/>
  <c r="T117" s="1"/>
  <c r="N115"/>
  <c r="N114" s="1"/>
  <c r="Q114"/>
  <c r="O114"/>
  <c r="M114"/>
  <c r="L114"/>
  <c r="N111"/>
  <c r="P111" s="1"/>
  <c r="R111" s="1"/>
  <c r="T111" s="1"/>
  <c r="N110"/>
  <c r="P110" s="1"/>
  <c r="R110" s="1"/>
  <c r="T110" s="1"/>
  <c r="N109"/>
  <c r="P109" s="1"/>
  <c r="R109" s="1"/>
  <c r="T109" s="1"/>
  <c r="N108"/>
  <c r="P108" s="1"/>
  <c r="R108" s="1"/>
  <c r="T108" s="1"/>
  <c r="N107"/>
  <c r="P107" s="1"/>
  <c r="R107" s="1"/>
  <c r="T107" s="1"/>
  <c r="R104"/>
  <c r="T104" s="1"/>
  <c r="Q103"/>
  <c r="O103"/>
  <c r="M103"/>
  <c r="L103"/>
  <c r="N101"/>
  <c r="P101" s="1"/>
  <c r="R101" s="1"/>
  <c r="T101" s="1"/>
  <c r="P99"/>
  <c r="R99" s="1"/>
  <c r="T99" s="1"/>
  <c r="N99"/>
  <c r="N98"/>
  <c r="P98" s="1"/>
  <c r="R98" s="1"/>
  <c r="T98" s="1"/>
  <c r="N97"/>
  <c r="P97" s="1"/>
  <c r="R97" s="1"/>
  <c r="T97" s="1"/>
  <c r="N96"/>
  <c r="P96" s="1"/>
  <c r="R96" s="1"/>
  <c r="T96" s="1"/>
  <c r="N95"/>
  <c r="P95" s="1"/>
  <c r="R95" s="1"/>
  <c r="T95" s="1"/>
  <c r="N94"/>
  <c r="P94" s="1"/>
  <c r="R94" s="1"/>
  <c r="T94" s="1"/>
  <c r="N93"/>
  <c r="P93" s="1"/>
  <c r="R93" s="1"/>
  <c r="T93" s="1"/>
  <c r="N90"/>
  <c r="P90" s="1"/>
  <c r="R90" s="1"/>
  <c r="T90" s="1"/>
  <c r="N89"/>
  <c r="P89" s="1"/>
  <c r="R89" s="1"/>
  <c r="T89" s="1"/>
  <c r="N88"/>
  <c r="N87"/>
  <c r="P87" s="1"/>
  <c r="R87" s="1"/>
  <c r="T87" s="1"/>
  <c r="N86"/>
  <c r="P86" s="1"/>
  <c r="N85"/>
  <c r="P85" s="1"/>
  <c r="R85" s="1"/>
  <c r="T85" s="1"/>
  <c r="Q84"/>
  <c r="O84"/>
  <c r="M84"/>
  <c r="L84"/>
  <c r="N74"/>
  <c r="P74" s="1"/>
  <c r="R74" s="1"/>
  <c r="T74" s="1"/>
  <c r="N73"/>
  <c r="P73" s="1"/>
  <c r="R73" s="1"/>
  <c r="T73" s="1"/>
  <c r="N72"/>
  <c r="P72" s="1"/>
  <c r="R72" s="1"/>
  <c r="T72" s="1"/>
  <c r="L71"/>
  <c r="L46" s="1"/>
  <c r="N70"/>
  <c r="P70" s="1"/>
  <c r="R70" s="1"/>
  <c r="T70" s="1"/>
  <c r="N68"/>
  <c r="P68" s="1"/>
  <c r="R68" s="1"/>
  <c r="T68" s="1"/>
  <c r="N67"/>
  <c r="P67" s="1"/>
  <c r="R67" s="1"/>
  <c r="T67" s="1"/>
  <c r="N63"/>
  <c r="P63" s="1"/>
  <c r="R63" s="1"/>
  <c r="T63" s="1"/>
  <c r="N62"/>
  <c r="P62" s="1"/>
  <c r="R62" s="1"/>
  <c r="T62" s="1"/>
  <c r="N61"/>
  <c r="P61" s="1"/>
  <c r="R61" s="1"/>
  <c r="T61" s="1"/>
  <c r="N60"/>
  <c r="P60" s="1"/>
  <c r="R60" s="1"/>
  <c r="T60" s="1"/>
  <c r="N58"/>
  <c r="P58" s="1"/>
  <c r="R58" s="1"/>
  <c r="T58" s="1"/>
  <c r="N56"/>
  <c r="P56" s="1"/>
  <c r="R56" s="1"/>
  <c r="T56" s="1"/>
  <c r="N55"/>
  <c r="P55" s="1"/>
  <c r="R55" s="1"/>
  <c r="T55" s="1"/>
  <c r="N54"/>
  <c r="P54" s="1"/>
  <c r="R54" s="1"/>
  <c r="T54" s="1"/>
  <c r="N53"/>
  <c r="P53" s="1"/>
  <c r="R53" s="1"/>
  <c r="T53" s="1"/>
  <c r="P52"/>
  <c r="R52" s="1"/>
  <c r="T52" s="1"/>
  <c r="N52"/>
  <c r="P51"/>
  <c r="R51" s="1"/>
  <c r="T51" s="1"/>
  <c r="N51"/>
  <c r="N50"/>
  <c r="P50" s="1"/>
  <c r="N49"/>
  <c r="P49" s="1"/>
  <c r="R49" s="1"/>
  <c r="T49" s="1"/>
  <c r="N48"/>
  <c r="P48" s="1"/>
  <c r="R48" s="1"/>
  <c r="T48" s="1"/>
  <c r="P47"/>
  <c r="R47" s="1"/>
  <c r="T47" s="1"/>
  <c r="N47"/>
  <c r="Q46"/>
  <c r="O46"/>
  <c r="O42" s="1"/>
  <c r="O40" s="1"/>
  <c r="M46"/>
  <c r="M42" s="1"/>
  <c r="M40" s="1"/>
  <c r="N44"/>
  <c r="P44" s="1"/>
  <c r="R44" s="1"/>
  <c r="T44" s="1"/>
  <c r="L43"/>
  <c r="N43" s="1"/>
  <c r="P43" s="1"/>
  <c r="R43" s="1"/>
  <c r="T43" s="1"/>
  <c r="N38"/>
  <c r="P38" s="1"/>
  <c r="R38" s="1"/>
  <c r="T38" s="1"/>
  <c r="P36"/>
  <c r="R36" s="1"/>
  <c r="T36" s="1"/>
  <c r="N36"/>
  <c r="N34"/>
  <c r="P34" s="1"/>
  <c r="N33"/>
  <c r="P33" s="1"/>
  <c r="R33" s="1"/>
  <c r="T33" s="1"/>
  <c r="Q32"/>
  <c r="O32"/>
  <c r="M32"/>
  <c r="L32"/>
  <c r="P30"/>
  <c r="R30" s="1"/>
  <c r="N30"/>
  <c r="N29" s="1"/>
  <c r="Q29"/>
  <c r="P29"/>
  <c r="O29"/>
  <c r="M29"/>
  <c r="L29"/>
  <c r="N27"/>
  <c r="P27" s="1"/>
  <c r="R27" s="1"/>
  <c r="T27" s="1"/>
  <c r="N25"/>
  <c r="P25" s="1"/>
  <c r="R25" s="1"/>
  <c r="T25" s="1"/>
  <c r="L24"/>
  <c r="N24" s="1"/>
  <c r="Q23"/>
  <c r="O23"/>
  <c r="M23"/>
  <c r="P21"/>
  <c r="R21" s="1"/>
  <c r="T21" s="1"/>
  <c r="N21"/>
  <c r="L20"/>
  <c r="N20" s="1"/>
  <c r="Q19"/>
  <c r="O19"/>
  <c r="M19"/>
  <c r="L19"/>
  <c r="N17"/>
  <c r="P17" s="1"/>
  <c r="N16"/>
  <c r="P16" s="1"/>
  <c r="R16" s="1"/>
  <c r="T16" s="1"/>
  <c r="N15"/>
  <c r="N14" s="1"/>
  <c r="Q14"/>
  <c r="O14"/>
  <c r="M14"/>
  <c r="L14"/>
  <c r="N12"/>
  <c r="N11" s="1"/>
  <c r="Q11"/>
  <c r="O11"/>
  <c r="M11"/>
  <c r="L11"/>
  <c r="N9"/>
  <c r="N8" s="1"/>
  <c r="Q8"/>
  <c r="O8"/>
  <c r="M8"/>
  <c r="M6" s="1"/>
  <c r="L8"/>
  <c r="S53" i="10" l="1"/>
  <c r="S51" s="1"/>
  <c r="S130" s="1"/>
  <c r="AB17"/>
  <c r="AB130" s="1"/>
  <c r="J17"/>
  <c r="AB53"/>
  <c r="AB51" s="1"/>
  <c r="J53"/>
  <c r="J51" s="1"/>
  <c r="J130" s="1"/>
  <c r="R29" i="12"/>
  <c r="T30"/>
  <c r="T29" s="1"/>
  <c r="N19"/>
  <c r="P20"/>
  <c r="R20" s="1"/>
  <c r="T103"/>
  <c r="O6"/>
  <c r="O119" s="1"/>
  <c r="P15"/>
  <c r="R15" s="1"/>
  <c r="T15" s="1"/>
  <c r="N71"/>
  <c r="P71" s="1"/>
  <c r="R71" s="1"/>
  <c r="T71" s="1"/>
  <c r="N84"/>
  <c r="Q42"/>
  <c r="Q40" s="1"/>
  <c r="P9"/>
  <c r="P8" s="1"/>
  <c r="L42"/>
  <c r="L40" s="1"/>
  <c r="S17" i="10"/>
  <c r="R34" i="12"/>
  <c r="T34" s="1"/>
  <c r="T32" s="1"/>
  <c r="P32"/>
  <c r="Q6"/>
  <c r="Q119" s="1"/>
  <c r="N46"/>
  <c r="N42" s="1"/>
  <c r="N40" s="1"/>
  <c r="N103"/>
  <c r="R9"/>
  <c r="P88"/>
  <c r="R88" s="1"/>
  <c r="T88" s="1"/>
  <c r="P115"/>
  <c r="M119"/>
  <c r="R32"/>
  <c r="N32"/>
  <c r="P24"/>
  <c r="N23"/>
  <c r="R50"/>
  <c r="P46"/>
  <c r="P14"/>
  <c r="R17"/>
  <c r="T17" s="1"/>
  <c r="R86"/>
  <c r="P84"/>
  <c r="R14"/>
  <c r="R103"/>
  <c r="P19"/>
  <c r="P103"/>
  <c r="P42" s="1"/>
  <c r="P12"/>
  <c r="L23"/>
  <c r="L6" s="1"/>
  <c r="L119" s="1"/>
  <c r="N121" s="1"/>
  <c r="N6" l="1"/>
  <c r="T14"/>
  <c r="R84"/>
  <c r="T86"/>
  <c r="T84" s="1"/>
  <c r="R46"/>
  <c r="R42" s="1"/>
  <c r="T50"/>
  <c r="T46" s="1"/>
  <c r="T42" s="1"/>
  <c r="R8"/>
  <c r="T9"/>
  <c r="T8" s="1"/>
  <c r="R19"/>
  <c r="T20"/>
  <c r="T19" s="1"/>
  <c r="P114"/>
  <c r="P40" s="1"/>
  <c r="R115"/>
  <c r="R12"/>
  <c r="P11"/>
  <c r="R24"/>
  <c r="P23"/>
  <c r="N119"/>
  <c r="P121" s="1"/>
  <c r="N2"/>
  <c r="R23" l="1"/>
  <c r="T24"/>
  <c r="T23" s="1"/>
  <c r="R11"/>
  <c r="T12"/>
  <c r="T11" s="1"/>
  <c r="R114"/>
  <c r="R40" s="1"/>
  <c r="T115"/>
  <c r="T114" s="1"/>
  <c r="T40" s="1"/>
  <c r="P6"/>
  <c r="P119" s="1"/>
  <c r="R121" s="1"/>
  <c r="R6"/>
  <c r="P2" l="1"/>
  <c r="R119"/>
  <c r="R2"/>
  <c r="AA57" l="1"/>
  <c r="AC57" s="1"/>
  <c r="AB114"/>
  <c r="AB103"/>
  <c r="AB84"/>
  <c r="AB46"/>
  <c r="AB32"/>
  <c r="AB29"/>
  <c r="AB23"/>
  <c r="AB19"/>
  <c r="AB14"/>
  <c r="AB11"/>
  <c r="AB8"/>
  <c r="S46"/>
  <c r="I100"/>
  <c r="AB6" l="1"/>
  <c r="AB42"/>
  <c r="AB40" s="1"/>
  <c r="H46"/>
  <c r="I76"/>
  <c r="I77"/>
  <c r="I78"/>
  <c r="I79"/>
  <c r="I80"/>
  <c r="Z114"/>
  <c r="Z103"/>
  <c r="Z84"/>
  <c r="Z46"/>
  <c r="Z32"/>
  <c r="Z29"/>
  <c r="Z23"/>
  <c r="Z19"/>
  <c r="Z14"/>
  <c r="Z11"/>
  <c r="Z8"/>
  <c r="S114"/>
  <c r="S103"/>
  <c r="S84"/>
  <c r="S32"/>
  <c r="S29"/>
  <c r="S23"/>
  <c r="S19"/>
  <c r="S14"/>
  <c r="S11"/>
  <c r="S8"/>
  <c r="H114"/>
  <c r="H103"/>
  <c r="H84"/>
  <c r="H32"/>
  <c r="H29"/>
  <c r="H23"/>
  <c r="H19"/>
  <c r="H14"/>
  <c r="H11"/>
  <c r="H8"/>
  <c r="H57" i="10"/>
  <c r="I88"/>
  <c r="K88" s="1"/>
  <c r="I89"/>
  <c r="K89" s="1"/>
  <c r="I90"/>
  <c r="K90" s="1"/>
  <c r="I111"/>
  <c r="K111" s="1"/>
  <c r="AB119" i="12" l="1"/>
  <c r="Z6"/>
  <c r="S6"/>
  <c r="H6"/>
  <c r="S42"/>
  <c r="S40" s="1"/>
  <c r="Z42"/>
  <c r="Z40" s="1"/>
  <c r="Z119" s="1"/>
  <c r="H42"/>
  <c r="H40" s="1"/>
  <c r="I87" i="10"/>
  <c r="K87" s="1"/>
  <c r="H119" i="12" l="1"/>
  <c r="S119"/>
  <c r="T121" s="1"/>
  <c r="I91" i="10"/>
  <c r="K91" s="1"/>
  <c r="Z125"/>
  <c r="Z114"/>
  <c r="Z95"/>
  <c r="AA86"/>
  <c r="Z57"/>
  <c r="Z43"/>
  <c r="Z40"/>
  <c r="Z34"/>
  <c r="Z30"/>
  <c r="Z25"/>
  <c r="Z22"/>
  <c r="Z19"/>
  <c r="Q125"/>
  <c r="Q114"/>
  <c r="Q95"/>
  <c r="Q57"/>
  <c r="Q43"/>
  <c r="Q40"/>
  <c r="Q34"/>
  <c r="Q30"/>
  <c r="Q25"/>
  <c r="Q22"/>
  <c r="Q19"/>
  <c r="H125"/>
  <c r="H114"/>
  <c r="H95"/>
  <c r="H43"/>
  <c r="H40"/>
  <c r="H34"/>
  <c r="H30"/>
  <c r="H25"/>
  <c r="H22"/>
  <c r="H19"/>
  <c r="G86"/>
  <c r="I86" s="1"/>
  <c r="K86" s="1"/>
  <c r="F46" i="12"/>
  <c r="G75"/>
  <c r="I75" s="1"/>
  <c r="Y86" i="10"/>
  <c r="X114" i="12"/>
  <c r="X103"/>
  <c r="X84"/>
  <c r="X46"/>
  <c r="X32"/>
  <c r="X29"/>
  <c r="X23"/>
  <c r="X19"/>
  <c r="X14"/>
  <c r="X11"/>
  <c r="X8"/>
  <c r="F114"/>
  <c r="F103"/>
  <c r="F84"/>
  <c r="F32"/>
  <c r="F29"/>
  <c r="F23"/>
  <c r="F19"/>
  <c r="F14"/>
  <c r="F11"/>
  <c r="F8"/>
  <c r="Q17" i="10" l="1"/>
  <c r="H17"/>
  <c r="Z53"/>
  <c r="Q53"/>
  <c r="Q51" s="1"/>
  <c r="Z17"/>
  <c r="Z51"/>
  <c r="X6" i="12"/>
  <c r="F6"/>
  <c r="Q130" i="10"/>
  <c r="H53"/>
  <c r="H51" s="1"/>
  <c r="H130" s="1"/>
  <c r="X42" i="12"/>
  <c r="X40" s="1"/>
  <c r="F42"/>
  <c r="F40" s="1"/>
  <c r="Z130" i="10" l="1"/>
  <c r="X119" i="12"/>
  <c r="F119"/>
  <c r="X125" i="10"/>
  <c r="X114"/>
  <c r="X95"/>
  <c r="X57"/>
  <c r="X43"/>
  <c r="X40"/>
  <c r="X34"/>
  <c r="X30"/>
  <c r="X25"/>
  <c r="X22"/>
  <c r="X19"/>
  <c r="O125"/>
  <c r="O114"/>
  <c r="O95"/>
  <c r="O57"/>
  <c r="O43"/>
  <c r="O40"/>
  <c r="O34"/>
  <c r="O30"/>
  <c r="O25"/>
  <c r="O22"/>
  <c r="O19"/>
  <c r="F125"/>
  <c r="F114"/>
  <c r="F95"/>
  <c r="F57"/>
  <c r="F43"/>
  <c r="F40"/>
  <c r="F34"/>
  <c r="F30"/>
  <c r="F25"/>
  <c r="F22"/>
  <c r="F19"/>
  <c r="D115" i="12"/>
  <c r="E115" s="1"/>
  <c r="D126" i="10"/>
  <c r="D125" s="1"/>
  <c r="E106" i="12"/>
  <c r="G106" s="1"/>
  <c r="I106" s="1"/>
  <c r="E105"/>
  <c r="G105" s="1"/>
  <c r="I105" s="1"/>
  <c r="E116" i="10"/>
  <c r="G116" s="1"/>
  <c r="I116" s="1"/>
  <c r="K116" s="1"/>
  <c r="E117"/>
  <c r="G117" s="1"/>
  <c r="I117" s="1"/>
  <c r="K117" s="1"/>
  <c r="W118" i="12"/>
  <c r="Y118" s="1"/>
  <c r="AA118" s="1"/>
  <c r="AC118" s="1"/>
  <c r="E118"/>
  <c r="G118" s="1"/>
  <c r="I118" s="1"/>
  <c r="W117"/>
  <c r="Y117" s="1"/>
  <c r="AA117" s="1"/>
  <c r="AC117" s="1"/>
  <c r="E117"/>
  <c r="G117" s="1"/>
  <c r="I117" s="1"/>
  <c r="W115"/>
  <c r="V114"/>
  <c r="U114"/>
  <c r="C114"/>
  <c r="E110"/>
  <c r="G110" s="1"/>
  <c r="I110" s="1"/>
  <c r="E109"/>
  <c r="G109" s="1"/>
  <c r="I109" s="1"/>
  <c r="W108"/>
  <c r="E108"/>
  <c r="G108" s="1"/>
  <c r="I108" s="1"/>
  <c r="W107"/>
  <c r="Y107" s="1"/>
  <c r="AA107" s="1"/>
  <c r="AC107" s="1"/>
  <c r="E107"/>
  <c r="G107" s="1"/>
  <c r="I107" s="1"/>
  <c r="E104"/>
  <c r="V103"/>
  <c r="U103"/>
  <c r="D103"/>
  <c r="C103"/>
  <c r="W101"/>
  <c r="Y101" s="1"/>
  <c r="AA101" s="1"/>
  <c r="AC101" s="1"/>
  <c r="E101"/>
  <c r="G101" s="1"/>
  <c r="I101" s="1"/>
  <c r="W99"/>
  <c r="Y99" s="1"/>
  <c r="AA99" s="1"/>
  <c r="AC99" s="1"/>
  <c r="E99"/>
  <c r="G99" s="1"/>
  <c r="I99" s="1"/>
  <c r="W98"/>
  <c r="Y98" s="1"/>
  <c r="AA98" s="1"/>
  <c r="AC98" s="1"/>
  <c r="E98"/>
  <c r="G98" s="1"/>
  <c r="I98" s="1"/>
  <c r="W97"/>
  <c r="Y97" s="1"/>
  <c r="AA97" s="1"/>
  <c r="AC97" s="1"/>
  <c r="E97"/>
  <c r="G97" s="1"/>
  <c r="I97" s="1"/>
  <c r="W96"/>
  <c r="Y96" s="1"/>
  <c r="AA96" s="1"/>
  <c r="AC96" s="1"/>
  <c r="E96"/>
  <c r="G96" s="1"/>
  <c r="I96" s="1"/>
  <c r="W95"/>
  <c r="Y95" s="1"/>
  <c r="AA95" s="1"/>
  <c r="AC95" s="1"/>
  <c r="E95"/>
  <c r="G95" s="1"/>
  <c r="I95" s="1"/>
  <c r="W94"/>
  <c r="Y94" s="1"/>
  <c r="AA94" s="1"/>
  <c r="AC94" s="1"/>
  <c r="E94"/>
  <c r="G94" s="1"/>
  <c r="I94" s="1"/>
  <c r="W93"/>
  <c r="Y93" s="1"/>
  <c r="AA93" s="1"/>
  <c r="AC93" s="1"/>
  <c r="E93"/>
  <c r="G93" s="1"/>
  <c r="I93" s="1"/>
  <c r="E92"/>
  <c r="G92" s="1"/>
  <c r="I92" s="1"/>
  <c r="E91"/>
  <c r="G91" s="1"/>
  <c r="I91" s="1"/>
  <c r="W90"/>
  <c r="Y90" s="1"/>
  <c r="AA90" s="1"/>
  <c r="AC90" s="1"/>
  <c r="E90"/>
  <c r="G90" s="1"/>
  <c r="I90" s="1"/>
  <c r="W89"/>
  <c r="Y89" s="1"/>
  <c r="AA89" s="1"/>
  <c r="AC89" s="1"/>
  <c r="E89"/>
  <c r="G89" s="1"/>
  <c r="I89" s="1"/>
  <c r="W88"/>
  <c r="Y88" s="1"/>
  <c r="AA88" s="1"/>
  <c r="AC88" s="1"/>
  <c r="E88"/>
  <c r="G88" s="1"/>
  <c r="I88" s="1"/>
  <c r="W87"/>
  <c r="Y87" s="1"/>
  <c r="AA87" s="1"/>
  <c r="AC87" s="1"/>
  <c r="E87"/>
  <c r="G87" s="1"/>
  <c r="I87" s="1"/>
  <c r="W86"/>
  <c r="Y86" s="1"/>
  <c r="AA86" s="1"/>
  <c r="AC86" s="1"/>
  <c r="E86"/>
  <c r="G86" s="1"/>
  <c r="I86" s="1"/>
  <c r="W85"/>
  <c r="Y85" s="1"/>
  <c r="E85"/>
  <c r="V84"/>
  <c r="U84"/>
  <c r="D84"/>
  <c r="C84"/>
  <c r="W74"/>
  <c r="Y74" s="1"/>
  <c r="AA74" s="1"/>
  <c r="AC74" s="1"/>
  <c r="E74"/>
  <c r="G74" s="1"/>
  <c r="I74" s="1"/>
  <c r="W73"/>
  <c r="Y73" s="1"/>
  <c r="AA73" s="1"/>
  <c r="AC73" s="1"/>
  <c r="E73"/>
  <c r="G73" s="1"/>
  <c r="I73" s="1"/>
  <c r="W72"/>
  <c r="Y72" s="1"/>
  <c r="AA72" s="1"/>
  <c r="AC72" s="1"/>
  <c r="E72"/>
  <c r="G72" s="1"/>
  <c r="I72" s="1"/>
  <c r="U71"/>
  <c r="W71" s="1"/>
  <c r="Y71" s="1"/>
  <c r="AA71" s="1"/>
  <c r="AC71" s="1"/>
  <c r="E71"/>
  <c r="G71" s="1"/>
  <c r="I71" s="1"/>
  <c r="W70"/>
  <c r="Y70" s="1"/>
  <c r="AA70" s="1"/>
  <c r="AC70" s="1"/>
  <c r="E70"/>
  <c r="G70" s="1"/>
  <c r="I70" s="1"/>
  <c r="E69"/>
  <c r="G69" s="1"/>
  <c r="I69" s="1"/>
  <c r="W68"/>
  <c r="Y68" s="1"/>
  <c r="AA68" s="1"/>
  <c r="AC68" s="1"/>
  <c r="E68"/>
  <c r="G68" s="1"/>
  <c r="I68" s="1"/>
  <c r="W67"/>
  <c r="Y67" s="1"/>
  <c r="AA67" s="1"/>
  <c r="AC67" s="1"/>
  <c r="E67"/>
  <c r="G67" s="1"/>
  <c r="I67" s="1"/>
  <c r="E66"/>
  <c r="G66" s="1"/>
  <c r="I66" s="1"/>
  <c r="E65"/>
  <c r="G65" s="1"/>
  <c r="I65" s="1"/>
  <c r="E64"/>
  <c r="G64" s="1"/>
  <c r="I64" s="1"/>
  <c r="W63"/>
  <c r="Y63" s="1"/>
  <c r="AA63" s="1"/>
  <c r="AC63" s="1"/>
  <c r="E63"/>
  <c r="G63" s="1"/>
  <c r="I63" s="1"/>
  <c r="W62"/>
  <c r="Y62" s="1"/>
  <c r="AA62" s="1"/>
  <c r="AC62" s="1"/>
  <c r="E62"/>
  <c r="G62" s="1"/>
  <c r="I62" s="1"/>
  <c r="W61"/>
  <c r="Y61" s="1"/>
  <c r="AA61" s="1"/>
  <c r="AC61" s="1"/>
  <c r="E61"/>
  <c r="G61" s="1"/>
  <c r="I61" s="1"/>
  <c r="W60"/>
  <c r="Y60" s="1"/>
  <c r="AA60" s="1"/>
  <c r="AC60" s="1"/>
  <c r="E60"/>
  <c r="G60" s="1"/>
  <c r="I60" s="1"/>
  <c r="E59"/>
  <c r="G59" s="1"/>
  <c r="I59" s="1"/>
  <c r="W58"/>
  <c r="Y58" s="1"/>
  <c r="AA58" s="1"/>
  <c r="AC58" s="1"/>
  <c r="E58"/>
  <c r="G58" s="1"/>
  <c r="I58" s="1"/>
  <c r="E57"/>
  <c r="G57" s="1"/>
  <c r="I57" s="1"/>
  <c r="W56"/>
  <c r="Y56" s="1"/>
  <c r="AA56" s="1"/>
  <c r="AC56" s="1"/>
  <c r="E56"/>
  <c r="G56" s="1"/>
  <c r="I56" s="1"/>
  <c r="W55"/>
  <c r="Y55" s="1"/>
  <c r="AA55" s="1"/>
  <c r="AC55" s="1"/>
  <c r="E55"/>
  <c r="G55" s="1"/>
  <c r="I55" s="1"/>
  <c r="W54"/>
  <c r="Y54" s="1"/>
  <c r="AA54" s="1"/>
  <c r="AC54" s="1"/>
  <c r="E54"/>
  <c r="G54" s="1"/>
  <c r="I54" s="1"/>
  <c r="W53"/>
  <c r="Y53" s="1"/>
  <c r="AA53" s="1"/>
  <c r="AC53" s="1"/>
  <c r="E53"/>
  <c r="G53" s="1"/>
  <c r="I53" s="1"/>
  <c r="W52"/>
  <c r="Y52" s="1"/>
  <c r="AA52" s="1"/>
  <c r="AC52" s="1"/>
  <c r="E52"/>
  <c r="G52" s="1"/>
  <c r="I52" s="1"/>
  <c r="W51"/>
  <c r="Y51" s="1"/>
  <c r="AA51" s="1"/>
  <c r="AC51" s="1"/>
  <c r="E51"/>
  <c r="G51" s="1"/>
  <c r="I51" s="1"/>
  <c r="W50"/>
  <c r="Y50" s="1"/>
  <c r="AA50" s="1"/>
  <c r="AC50" s="1"/>
  <c r="E50"/>
  <c r="G50" s="1"/>
  <c r="I50" s="1"/>
  <c r="W49"/>
  <c r="Y49" s="1"/>
  <c r="AA49" s="1"/>
  <c r="AC49" s="1"/>
  <c r="E49"/>
  <c r="G49" s="1"/>
  <c r="I49" s="1"/>
  <c r="W48"/>
  <c r="Y48" s="1"/>
  <c r="AA48" s="1"/>
  <c r="AC48" s="1"/>
  <c r="E48"/>
  <c r="G48" s="1"/>
  <c r="I48" s="1"/>
  <c r="W47"/>
  <c r="Y47" s="1"/>
  <c r="AA47" s="1"/>
  <c r="AC47" s="1"/>
  <c r="AC46" s="1"/>
  <c r="E47"/>
  <c r="V46"/>
  <c r="U46"/>
  <c r="D46"/>
  <c r="D42" s="1"/>
  <c r="C46"/>
  <c r="W44"/>
  <c r="Y44" s="1"/>
  <c r="AA44" s="1"/>
  <c r="AC44" s="1"/>
  <c r="E44"/>
  <c r="G44" s="1"/>
  <c r="I44" s="1"/>
  <c r="U43"/>
  <c r="W43" s="1"/>
  <c r="Y43" s="1"/>
  <c r="AA43" s="1"/>
  <c r="AC43" s="1"/>
  <c r="C43"/>
  <c r="E43" s="1"/>
  <c r="G43" s="1"/>
  <c r="I43" s="1"/>
  <c r="V42"/>
  <c r="V40" s="1"/>
  <c r="C42"/>
  <c r="C40" s="1"/>
  <c r="W38"/>
  <c r="Y38" s="1"/>
  <c r="AA38" s="1"/>
  <c r="AC38" s="1"/>
  <c r="E38"/>
  <c r="G38" s="1"/>
  <c r="I38" s="1"/>
  <c r="W36"/>
  <c r="Y36" s="1"/>
  <c r="AA36" s="1"/>
  <c r="AC36" s="1"/>
  <c r="E36"/>
  <c r="G36" s="1"/>
  <c r="I36" s="1"/>
  <c r="W34"/>
  <c r="Y34" s="1"/>
  <c r="AA34" s="1"/>
  <c r="AC34" s="1"/>
  <c r="E34"/>
  <c r="G34" s="1"/>
  <c r="I34" s="1"/>
  <c r="W33"/>
  <c r="Y33" s="1"/>
  <c r="E33"/>
  <c r="G33" s="1"/>
  <c r="V32"/>
  <c r="U32"/>
  <c r="D32"/>
  <c r="C32"/>
  <c r="W30"/>
  <c r="Y30" s="1"/>
  <c r="E30"/>
  <c r="G30" s="1"/>
  <c r="V29"/>
  <c r="U29"/>
  <c r="E29"/>
  <c r="D29"/>
  <c r="C29"/>
  <c r="W27"/>
  <c r="Y27" s="1"/>
  <c r="AA27" s="1"/>
  <c r="AC27" s="1"/>
  <c r="E27"/>
  <c r="G27" s="1"/>
  <c r="I27" s="1"/>
  <c r="W25"/>
  <c r="Y25" s="1"/>
  <c r="AA25" s="1"/>
  <c r="AC25" s="1"/>
  <c r="C25"/>
  <c r="E25" s="1"/>
  <c r="G25" s="1"/>
  <c r="I25" s="1"/>
  <c r="U24"/>
  <c r="W24" s="1"/>
  <c r="C24"/>
  <c r="E24" s="1"/>
  <c r="V23"/>
  <c r="U23"/>
  <c r="D23"/>
  <c r="W21"/>
  <c r="Y21" s="1"/>
  <c r="AA21" s="1"/>
  <c r="AC21" s="1"/>
  <c r="E21"/>
  <c r="G21" s="1"/>
  <c r="I21" s="1"/>
  <c r="U20"/>
  <c r="W20" s="1"/>
  <c r="E20"/>
  <c r="V19"/>
  <c r="D19"/>
  <c r="C19"/>
  <c r="W17"/>
  <c r="Y17" s="1"/>
  <c r="AA17" s="1"/>
  <c r="AC17" s="1"/>
  <c r="E17"/>
  <c r="G17" s="1"/>
  <c r="I17" s="1"/>
  <c r="W16"/>
  <c r="Y16" s="1"/>
  <c r="AA16" s="1"/>
  <c r="AC16" s="1"/>
  <c r="E16"/>
  <c r="G16" s="1"/>
  <c r="I16" s="1"/>
  <c r="W15"/>
  <c r="Y15" s="1"/>
  <c r="E15"/>
  <c r="G15" s="1"/>
  <c r="V14"/>
  <c r="U14"/>
  <c r="D14"/>
  <c r="C14"/>
  <c r="W12"/>
  <c r="E12"/>
  <c r="V11"/>
  <c r="U11"/>
  <c r="D11"/>
  <c r="C11"/>
  <c r="W9"/>
  <c r="E9"/>
  <c r="V8"/>
  <c r="U8"/>
  <c r="D8"/>
  <c r="C8"/>
  <c r="V57" i="10"/>
  <c r="M57"/>
  <c r="V114"/>
  <c r="U114"/>
  <c r="M114"/>
  <c r="L114"/>
  <c r="W72"/>
  <c r="Y72" s="1"/>
  <c r="AA72" s="1"/>
  <c r="AC72" s="1"/>
  <c r="W73"/>
  <c r="Y73" s="1"/>
  <c r="AA73" s="1"/>
  <c r="AC73" s="1"/>
  <c r="N72"/>
  <c r="P72" s="1"/>
  <c r="R72" s="1"/>
  <c r="T72" s="1"/>
  <c r="N73"/>
  <c r="P73" s="1"/>
  <c r="R73" s="1"/>
  <c r="T73" s="1"/>
  <c r="E77"/>
  <c r="G77" s="1"/>
  <c r="I77" s="1"/>
  <c r="K77" s="1"/>
  <c r="W64"/>
  <c r="Y64" s="1"/>
  <c r="AA64" s="1"/>
  <c r="AC64" s="1"/>
  <c r="W65"/>
  <c r="Y65" s="1"/>
  <c r="AA65" s="1"/>
  <c r="AC65" s="1"/>
  <c r="N64"/>
  <c r="P64" s="1"/>
  <c r="R64" s="1"/>
  <c r="T64" s="1"/>
  <c r="N65"/>
  <c r="P65" s="1"/>
  <c r="R65" s="1"/>
  <c r="T65" s="1"/>
  <c r="N121"/>
  <c r="P121" s="1"/>
  <c r="R121" s="1"/>
  <c r="T121" s="1"/>
  <c r="N122"/>
  <c r="P122" s="1"/>
  <c r="R122" s="1"/>
  <c r="T122" s="1"/>
  <c r="N119"/>
  <c r="P119" s="1"/>
  <c r="R119" s="1"/>
  <c r="T119" s="1"/>
  <c r="N120"/>
  <c r="P120" s="1"/>
  <c r="R120" s="1"/>
  <c r="T120" s="1"/>
  <c r="D114"/>
  <c r="C114"/>
  <c r="E115"/>
  <c r="G115" s="1"/>
  <c r="I115" s="1"/>
  <c r="E120"/>
  <c r="G120" s="1"/>
  <c r="I120" s="1"/>
  <c r="K120" s="1"/>
  <c r="E121"/>
  <c r="G121" s="1"/>
  <c r="I121" s="1"/>
  <c r="K121" s="1"/>
  <c r="E102"/>
  <c r="G102" s="1"/>
  <c r="I102" s="1"/>
  <c r="K102" s="1"/>
  <c r="E103"/>
  <c r="G103" s="1"/>
  <c r="I103" s="1"/>
  <c r="K103" s="1"/>
  <c r="E76"/>
  <c r="G76" s="1"/>
  <c r="I76" s="1"/>
  <c r="K76" s="1"/>
  <c r="E80"/>
  <c r="G80" s="1"/>
  <c r="I80" s="1"/>
  <c r="K80" s="1"/>
  <c r="E72"/>
  <c r="G72" s="1"/>
  <c r="I72" s="1"/>
  <c r="K72" s="1"/>
  <c r="E73"/>
  <c r="G73" s="1"/>
  <c r="I73" s="1"/>
  <c r="K73" s="1"/>
  <c r="E75"/>
  <c r="G75" s="1"/>
  <c r="I75" s="1"/>
  <c r="K75" s="1"/>
  <c r="E70"/>
  <c r="G70" s="1"/>
  <c r="I70" s="1"/>
  <c r="K70" s="1"/>
  <c r="E71"/>
  <c r="G71" s="1"/>
  <c r="I71" s="1"/>
  <c r="K71" s="1"/>
  <c r="E68"/>
  <c r="G68" s="1"/>
  <c r="I68" s="1"/>
  <c r="K68" s="1"/>
  <c r="E65"/>
  <c r="G65" s="1"/>
  <c r="I65" s="1"/>
  <c r="K65" s="1"/>
  <c r="E64"/>
  <c r="G64" s="1"/>
  <c r="I64" s="1"/>
  <c r="K64" s="1"/>
  <c r="C43"/>
  <c r="D40"/>
  <c r="L40"/>
  <c r="M40"/>
  <c r="U40"/>
  <c r="V40"/>
  <c r="C40"/>
  <c r="D43"/>
  <c r="L43"/>
  <c r="M43"/>
  <c r="U43"/>
  <c r="V43"/>
  <c r="D19"/>
  <c r="L19"/>
  <c r="M19"/>
  <c r="U19"/>
  <c r="V19"/>
  <c r="C19"/>
  <c r="D22"/>
  <c r="L22"/>
  <c r="M22"/>
  <c r="U22"/>
  <c r="V22"/>
  <c r="C22"/>
  <c r="C30"/>
  <c r="C25"/>
  <c r="D25"/>
  <c r="L25"/>
  <c r="M25"/>
  <c r="U25"/>
  <c r="V25"/>
  <c r="D30"/>
  <c r="M30"/>
  <c r="V30"/>
  <c r="D34"/>
  <c r="M34"/>
  <c r="V34"/>
  <c r="L125"/>
  <c r="M125"/>
  <c r="U125"/>
  <c r="V125"/>
  <c r="C125"/>
  <c r="D95"/>
  <c r="L95"/>
  <c r="M95"/>
  <c r="U95"/>
  <c r="V95"/>
  <c r="C95"/>
  <c r="D57"/>
  <c r="C57"/>
  <c r="W128"/>
  <c r="Y128" s="1"/>
  <c r="AA128" s="1"/>
  <c r="AC128" s="1"/>
  <c r="W129"/>
  <c r="Y129" s="1"/>
  <c r="AA129" s="1"/>
  <c r="AC129" s="1"/>
  <c r="N128"/>
  <c r="P128" s="1"/>
  <c r="R128" s="1"/>
  <c r="T128" s="1"/>
  <c r="N129"/>
  <c r="P129" s="1"/>
  <c r="R129" s="1"/>
  <c r="T129" s="1"/>
  <c r="E128"/>
  <c r="G128" s="1"/>
  <c r="I128" s="1"/>
  <c r="K128" s="1"/>
  <c r="E129"/>
  <c r="G129" s="1"/>
  <c r="I129" s="1"/>
  <c r="K129" s="1"/>
  <c r="F17" l="1"/>
  <c r="X53"/>
  <c r="K115"/>
  <c r="O17"/>
  <c r="U6" i="12"/>
  <c r="U19"/>
  <c r="AD19" s="1"/>
  <c r="F53" i="10"/>
  <c r="F51" s="1"/>
  <c r="O53"/>
  <c r="O51" s="1"/>
  <c r="X51"/>
  <c r="W29" i="12"/>
  <c r="D6"/>
  <c r="E32"/>
  <c r="AA46"/>
  <c r="Y14"/>
  <c r="AA15"/>
  <c r="Y32"/>
  <c r="AA33"/>
  <c r="G29"/>
  <c r="I30"/>
  <c r="I29" s="1"/>
  <c r="Y29"/>
  <c r="AA30"/>
  <c r="C23"/>
  <c r="C6" s="1"/>
  <c r="C119" s="1"/>
  <c r="W32"/>
  <c r="D114"/>
  <c r="G14"/>
  <c r="I15"/>
  <c r="I14" s="1"/>
  <c r="G32"/>
  <c r="I33"/>
  <c r="I32" s="1"/>
  <c r="G47"/>
  <c r="E46"/>
  <c r="Y84"/>
  <c r="AA85"/>
  <c r="D53" i="10"/>
  <c r="Y46" i="12"/>
  <c r="E8"/>
  <c r="G9"/>
  <c r="W8"/>
  <c r="Y9"/>
  <c r="E11"/>
  <c r="G12"/>
  <c r="W11"/>
  <c r="Y12"/>
  <c r="E23"/>
  <c r="G24"/>
  <c r="E84"/>
  <c r="G85"/>
  <c r="E103"/>
  <c r="G104"/>
  <c r="W103"/>
  <c r="Y108"/>
  <c r="AA108" s="1"/>
  <c r="W114"/>
  <c r="Y115"/>
  <c r="E19"/>
  <c r="G20"/>
  <c r="W19"/>
  <c r="Y20"/>
  <c r="W23"/>
  <c r="Y24"/>
  <c r="E114"/>
  <c r="G115"/>
  <c r="D40"/>
  <c r="D119" s="1"/>
  <c r="O130" i="10"/>
  <c r="X17"/>
  <c r="V53"/>
  <c r="V51" s="1"/>
  <c r="V6" i="12"/>
  <c r="V119" s="1"/>
  <c r="W84"/>
  <c r="E14"/>
  <c r="W14"/>
  <c r="W6" s="1"/>
  <c r="U42"/>
  <c r="U40" s="1"/>
  <c r="U119" s="1"/>
  <c r="W46"/>
  <c r="E42"/>
  <c r="E40" s="1"/>
  <c r="W42"/>
  <c r="W40" s="1"/>
  <c r="D51" i="10"/>
  <c r="D17"/>
  <c r="F130" l="1"/>
  <c r="X130"/>
  <c r="W119" i="12"/>
  <c r="Y103"/>
  <c r="Y42" s="1"/>
  <c r="AA103"/>
  <c r="AC108"/>
  <c r="AC103" s="1"/>
  <c r="AA32"/>
  <c r="AC33"/>
  <c r="AC32" s="1"/>
  <c r="AA84"/>
  <c r="AC85"/>
  <c r="AC84" s="1"/>
  <c r="AC42" s="1"/>
  <c r="AA29"/>
  <c r="AC30"/>
  <c r="AC29" s="1"/>
  <c r="AA14"/>
  <c r="AC15"/>
  <c r="AC14" s="1"/>
  <c r="G84"/>
  <c r="I85"/>
  <c r="I84" s="1"/>
  <c r="G23"/>
  <c r="I24"/>
  <c r="I23" s="1"/>
  <c r="G11"/>
  <c r="I12"/>
  <c r="I11" s="1"/>
  <c r="G114"/>
  <c r="I115"/>
  <c r="I114" s="1"/>
  <c r="Y23"/>
  <c r="AA24"/>
  <c r="Y19"/>
  <c r="AA20"/>
  <c r="G19"/>
  <c r="I20"/>
  <c r="I19" s="1"/>
  <c r="Y114"/>
  <c r="AA115"/>
  <c r="G103"/>
  <c r="I104"/>
  <c r="I103" s="1"/>
  <c r="Y11"/>
  <c r="AA12"/>
  <c r="Y8"/>
  <c r="AA9"/>
  <c r="G8"/>
  <c r="I9"/>
  <c r="I8" s="1"/>
  <c r="I47"/>
  <c r="I46" s="1"/>
  <c r="G46"/>
  <c r="W2"/>
  <c r="E6"/>
  <c r="E2" s="1"/>
  <c r="Y40"/>
  <c r="W120"/>
  <c r="W119" i="10"/>
  <c r="Y119" s="1"/>
  <c r="AA119" s="1"/>
  <c r="AC119" s="1"/>
  <c r="W118"/>
  <c r="Y118" s="1"/>
  <c r="W112"/>
  <c r="Y112" s="1"/>
  <c r="AA112" s="1"/>
  <c r="AC112" s="1"/>
  <c r="W110"/>
  <c r="Y110" s="1"/>
  <c r="AA110" s="1"/>
  <c r="AC110" s="1"/>
  <c r="W109"/>
  <c r="Y109" s="1"/>
  <c r="AA109" s="1"/>
  <c r="AC109" s="1"/>
  <c r="W108"/>
  <c r="Y108" s="1"/>
  <c r="AA108" s="1"/>
  <c r="AC108" s="1"/>
  <c r="W107"/>
  <c r="Y107" s="1"/>
  <c r="AA107" s="1"/>
  <c r="AC107" s="1"/>
  <c r="W106"/>
  <c r="Y106" s="1"/>
  <c r="AA106" s="1"/>
  <c r="AC106" s="1"/>
  <c r="W105"/>
  <c r="Y105" s="1"/>
  <c r="AA105" s="1"/>
  <c r="AC105" s="1"/>
  <c r="W104"/>
  <c r="Y104" s="1"/>
  <c r="AA104" s="1"/>
  <c r="AC104" s="1"/>
  <c r="W101"/>
  <c r="Y101" s="1"/>
  <c r="AA101" s="1"/>
  <c r="AC101" s="1"/>
  <c r="W100"/>
  <c r="Y100" s="1"/>
  <c r="AA100" s="1"/>
  <c r="AC100" s="1"/>
  <c r="W99"/>
  <c r="Y99" s="1"/>
  <c r="AA99" s="1"/>
  <c r="AC99" s="1"/>
  <c r="W98"/>
  <c r="Y98" s="1"/>
  <c r="AA98" s="1"/>
  <c r="AC98" s="1"/>
  <c r="W97"/>
  <c r="Y97" s="1"/>
  <c r="AA97" s="1"/>
  <c r="AC97" s="1"/>
  <c r="W96"/>
  <c r="Y96" s="1"/>
  <c r="AA96" s="1"/>
  <c r="W85"/>
  <c r="Y85" s="1"/>
  <c r="AA85" s="1"/>
  <c r="AC85" s="1"/>
  <c r="W84"/>
  <c r="Y84" s="1"/>
  <c r="AA84" s="1"/>
  <c r="AC84" s="1"/>
  <c r="W83"/>
  <c r="Y83" s="1"/>
  <c r="AA83" s="1"/>
  <c r="AC83" s="1"/>
  <c r="W81"/>
  <c r="Y81" s="1"/>
  <c r="AA81" s="1"/>
  <c r="AC81" s="1"/>
  <c r="W79"/>
  <c r="Y79" s="1"/>
  <c r="AA79" s="1"/>
  <c r="AC79" s="1"/>
  <c r="W78"/>
  <c r="Y78" s="1"/>
  <c r="AA78" s="1"/>
  <c r="AC78" s="1"/>
  <c r="W74"/>
  <c r="Y74" s="1"/>
  <c r="AA74" s="1"/>
  <c r="AC74" s="1"/>
  <c r="W71"/>
  <c r="Y71" s="1"/>
  <c r="AA71" s="1"/>
  <c r="AC71" s="1"/>
  <c r="W69"/>
  <c r="Y69" s="1"/>
  <c r="AA69" s="1"/>
  <c r="AC69" s="1"/>
  <c r="W67"/>
  <c r="Y67" s="1"/>
  <c r="AA67" s="1"/>
  <c r="AC67" s="1"/>
  <c r="W66"/>
  <c r="Y66" s="1"/>
  <c r="AA66" s="1"/>
  <c r="AC66" s="1"/>
  <c r="W63"/>
  <c r="Y63" s="1"/>
  <c r="AA63" s="1"/>
  <c r="AC63" s="1"/>
  <c r="W62"/>
  <c r="Y62" s="1"/>
  <c r="AA62" s="1"/>
  <c r="AC62" s="1"/>
  <c r="W61"/>
  <c r="Y61" s="1"/>
  <c r="AA61" s="1"/>
  <c r="AC61" s="1"/>
  <c r="W60"/>
  <c r="Y60" s="1"/>
  <c r="AA60" s="1"/>
  <c r="AC60" s="1"/>
  <c r="W59"/>
  <c r="Y59" s="1"/>
  <c r="AA59" s="1"/>
  <c r="AC59" s="1"/>
  <c r="W58"/>
  <c r="Y58" s="1"/>
  <c r="AA58" s="1"/>
  <c r="W55"/>
  <c r="Y55" s="1"/>
  <c r="AA55" s="1"/>
  <c r="AC55" s="1"/>
  <c r="W49"/>
  <c r="Y49" s="1"/>
  <c r="AA49" s="1"/>
  <c r="AC49" s="1"/>
  <c r="W47"/>
  <c r="Y47" s="1"/>
  <c r="AA47" s="1"/>
  <c r="AC47" s="1"/>
  <c r="W45"/>
  <c r="Y45" s="1"/>
  <c r="AA45" s="1"/>
  <c r="AC45" s="1"/>
  <c r="W44"/>
  <c r="Y44" s="1"/>
  <c r="W41"/>
  <c r="W38"/>
  <c r="Y38" s="1"/>
  <c r="AA38" s="1"/>
  <c r="AC38" s="1"/>
  <c r="W36"/>
  <c r="Y36" s="1"/>
  <c r="AA36" s="1"/>
  <c r="AC36" s="1"/>
  <c r="W32"/>
  <c r="Y32" s="1"/>
  <c r="AA32" s="1"/>
  <c r="AC32" s="1"/>
  <c r="W28"/>
  <c r="Y28" s="1"/>
  <c r="AA28" s="1"/>
  <c r="AC28" s="1"/>
  <c r="W27"/>
  <c r="Y27" s="1"/>
  <c r="AA27" s="1"/>
  <c r="AC27" s="1"/>
  <c r="W26"/>
  <c r="Y26" s="1"/>
  <c r="AA26" s="1"/>
  <c r="W23"/>
  <c r="W20"/>
  <c r="V17"/>
  <c r="N126"/>
  <c r="N118"/>
  <c r="N112"/>
  <c r="P112" s="1"/>
  <c r="R112" s="1"/>
  <c r="T112" s="1"/>
  <c r="N110"/>
  <c r="P110" s="1"/>
  <c r="R110" s="1"/>
  <c r="T110" s="1"/>
  <c r="N109"/>
  <c r="P109" s="1"/>
  <c r="R109" s="1"/>
  <c r="T109" s="1"/>
  <c r="N108"/>
  <c r="P108" s="1"/>
  <c r="R108" s="1"/>
  <c r="T108" s="1"/>
  <c r="N107"/>
  <c r="P107" s="1"/>
  <c r="R107" s="1"/>
  <c r="T107" s="1"/>
  <c r="N106"/>
  <c r="P106" s="1"/>
  <c r="R106" s="1"/>
  <c r="T106" s="1"/>
  <c r="N105"/>
  <c r="P105" s="1"/>
  <c r="R105" s="1"/>
  <c r="T105" s="1"/>
  <c r="N104"/>
  <c r="P104" s="1"/>
  <c r="R104" s="1"/>
  <c r="T104" s="1"/>
  <c r="N101"/>
  <c r="P101" s="1"/>
  <c r="R101" s="1"/>
  <c r="T101" s="1"/>
  <c r="N100"/>
  <c r="P100" s="1"/>
  <c r="R100" s="1"/>
  <c r="T100" s="1"/>
  <c r="N99"/>
  <c r="P99" s="1"/>
  <c r="R99" s="1"/>
  <c r="T99" s="1"/>
  <c r="N98"/>
  <c r="P98" s="1"/>
  <c r="R98" s="1"/>
  <c r="T98" s="1"/>
  <c r="N97"/>
  <c r="P97" s="1"/>
  <c r="R97" s="1"/>
  <c r="T97" s="1"/>
  <c r="N96"/>
  <c r="P96" s="1"/>
  <c r="R96" s="1"/>
  <c r="N85"/>
  <c r="P85" s="1"/>
  <c r="R85" s="1"/>
  <c r="T85" s="1"/>
  <c r="N84"/>
  <c r="P84" s="1"/>
  <c r="R84" s="1"/>
  <c r="T84" s="1"/>
  <c r="N83"/>
  <c r="P83" s="1"/>
  <c r="R83" s="1"/>
  <c r="T83" s="1"/>
  <c r="N81"/>
  <c r="P81" s="1"/>
  <c r="R81" s="1"/>
  <c r="T81" s="1"/>
  <c r="N79"/>
  <c r="P79" s="1"/>
  <c r="R79" s="1"/>
  <c r="T79" s="1"/>
  <c r="N78"/>
  <c r="P78" s="1"/>
  <c r="R78" s="1"/>
  <c r="T78" s="1"/>
  <c r="N74"/>
  <c r="P74" s="1"/>
  <c r="R74" s="1"/>
  <c r="T74" s="1"/>
  <c r="N71"/>
  <c r="P71" s="1"/>
  <c r="R71" s="1"/>
  <c r="T71" s="1"/>
  <c r="N69"/>
  <c r="P69" s="1"/>
  <c r="R69" s="1"/>
  <c r="T69" s="1"/>
  <c r="N67"/>
  <c r="P67" s="1"/>
  <c r="R67" s="1"/>
  <c r="T67" s="1"/>
  <c r="N66"/>
  <c r="P66" s="1"/>
  <c r="R66" s="1"/>
  <c r="T66" s="1"/>
  <c r="N63"/>
  <c r="P63" s="1"/>
  <c r="R63" s="1"/>
  <c r="T63" s="1"/>
  <c r="N62"/>
  <c r="P62" s="1"/>
  <c r="R62" s="1"/>
  <c r="T62" s="1"/>
  <c r="N61"/>
  <c r="P61" s="1"/>
  <c r="R61" s="1"/>
  <c r="T61" s="1"/>
  <c r="N60"/>
  <c r="P60" s="1"/>
  <c r="R60" s="1"/>
  <c r="T60" s="1"/>
  <c r="N59"/>
  <c r="P59" s="1"/>
  <c r="R59" s="1"/>
  <c r="T59" s="1"/>
  <c r="N58"/>
  <c r="P58" s="1"/>
  <c r="R58" s="1"/>
  <c r="N55"/>
  <c r="P55" s="1"/>
  <c r="R55" s="1"/>
  <c r="T55" s="1"/>
  <c r="N49"/>
  <c r="P49" s="1"/>
  <c r="R49" s="1"/>
  <c r="T49" s="1"/>
  <c r="N47"/>
  <c r="P47" s="1"/>
  <c r="R47" s="1"/>
  <c r="T47" s="1"/>
  <c r="N45"/>
  <c r="P45" s="1"/>
  <c r="R45" s="1"/>
  <c r="T45" s="1"/>
  <c r="N44"/>
  <c r="P44" s="1"/>
  <c r="N41"/>
  <c r="N38"/>
  <c r="P38" s="1"/>
  <c r="R38" s="1"/>
  <c r="T38" s="1"/>
  <c r="N36"/>
  <c r="P36" s="1"/>
  <c r="R36" s="1"/>
  <c r="T36" s="1"/>
  <c r="N32"/>
  <c r="P32" s="1"/>
  <c r="R32" s="1"/>
  <c r="T32" s="1"/>
  <c r="N28"/>
  <c r="P28" s="1"/>
  <c r="R28" s="1"/>
  <c r="T28" s="1"/>
  <c r="N27"/>
  <c r="P27" s="1"/>
  <c r="R27" s="1"/>
  <c r="T27" s="1"/>
  <c r="N26"/>
  <c r="P26" s="1"/>
  <c r="R26" s="1"/>
  <c r="N23"/>
  <c r="N20"/>
  <c r="M17"/>
  <c r="D130"/>
  <c r="E126"/>
  <c r="E119"/>
  <c r="G119" s="1"/>
  <c r="I119" s="1"/>
  <c r="K119" s="1"/>
  <c r="E118"/>
  <c r="G118" s="1"/>
  <c r="I118" s="1"/>
  <c r="E112"/>
  <c r="G112" s="1"/>
  <c r="I112" s="1"/>
  <c r="K112" s="1"/>
  <c r="E110"/>
  <c r="G110" s="1"/>
  <c r="I110" s="1"/>
  <c r="K110" s="1"/>
  <c r="E109"/>
  <c r="G109" s="1"/>
  <c r="I109" s="1"/>
  <c r="K109" s="1"/>
  <c r="E108"/>
  <c r="G108" s="1"/>
  <c r="I108" s="1"/>
  <c r="K108" s="1"/>
  <c r="E107"/>
  <c r="G107" s="1"/>
  <c r="I107" s="1"/>
  <c r="K107" s="1"/>
  <c r="E106"/>
  <c r="G106" s="1"/>
  <c r="I106" s="1"/>
  <c r="K106" s="1"/>
  <c r="E105"/>
  <c r="G105" s="1"/>
  <c r="I105" s="1"/>
  <c r="K105" s="1"/>
  <c r="E104"/>
  <c r="G104" s="1"/>
  <c r="I104" s="1"/>
  <c r="K104" s="1"/>
  <c r="E101"/>
  <c r="G101" s="1"/>
  <c r="I101" s="1"/>
  <c r="K101" s="1"/>
  <c r="E100"/>
  <c r="G100" s="1"/>
  <c r="I100" s="1"/>
  <c r="K100" s="1"/>
  <c r="E99"/>
  <c r="G99" s="1"/>
  <c r="I99" s="1"/>
  <c r="K99" s="1"/>
  <c r="E98"/>
  <c r="G98" s="1"/>
  <c r="I98" s="1"/>
  <c r="K98" s="1"/>
  <c r="E97"/>
  <c r="G97" s="1"/>
  <c r="I97" s="1"/>
  <c r="K97" s="1"/>
  <c r="E96"/>
  <c r="G96" s="1"/>
  <c r="I96" s="1"/>
  <c r="E85"/>
  <c r="G85" s="1"/>
  <c r="I85" s="1"/>
  <c r="K85" s="1"/>
  <c r="E84"/>
  <c r="G84" s="1"/>
  <c r="I84" s="1"/>
  <c r="K84" s="1"/>
  <c r="E83"/>
  <c r="G83" s="1"/>
  <c r="I83" s="1"/>
  <c r="K83" s="1"/>
  <c r="E82"/>
  <c r="G82" s="1"/>
  <c r="I82" s="1"/>
  <c r="K82" s="1"/>
  <c r="E81"/>
  <c r="G81" s="1"/>
  <c r="I81" s="1"/>
  <c r="K81" s="1"/>
  <c r="E79"/>
  <c r="G79" s="1"/>
  <c r="I79" s="1"/>
  <c r="K79" s="1"/>
  <c r="E78"/>
  <c r="G78" s="1"/>
  <c r="I78" s="1"/>
  <c r="K78" s="1"/>
  <c r="E74"/>
  <c r="G74" s="1"/>
  <c r="I74" s="1"/>
  <c r="K74" s="1"/>
  <c r="E69"/>
  <c r="G69" s="1"/>
  <c r="I69" s="1"/>
  <c r="K69" s="1"/>
  <c r="E67"/>
  <c r="G67" s="1"/>
  <c r="I67" s="1"/>
  <c r="K67" s="1"/>
  <c r="E66"/>
  <c r="G66" s="1"/>
  <c r="I66" s="1"/>
  <c r="K66" s="1"/>
  <c r="E63"/>
  <c r="G63" s="1"/>
  <c r="I63" s="1"/>
  <c r="K63" s="1"/>
  <c r="E62"/>
  <c r="G62" s="1"/>
  <c r="I62" s="1"/>
  <c r="K62" s="1"/>
  <c r="E61"/>
  <c r="G61" s="1"/>
  <c r="I61" s="1"/>
  <c r="K61" s="1"/>
  <c r="E60"/>
  <c r="G60" s="1"/>
  <c r="I60" s="1"/>
  <c r="K60" s="1"/>
  <c r="E59"/>
  <c r="G59" s="1"/>
  <c r="I59" s="1"/>
  <c r="K59" s="1"/>
  <c r="E58"/>
  <c r="G58" s="1"/>
  <c r="I58" s="1"/>
  <c r="K58" s="1"/>
  <c r="E55"/>
  <c r="G55" s="1"/>
  <c r="I55" s="1"/>
  <c r="K55" s="1"/>
  <c r="E49"/>
  <c r="G49" s="1"/>
  <c r="I49" s="1"/>
  <c r="K49" s="1"/>
  <c r="E47"/>
  <c r="G47" s="1"/>
  <c r="I47" s="1"/>
  <c r="K47" s="1"/>
  <c r="E45"/>
  <c r="G45" s="1"/>
  <c r="I45" s="1"/>
  <c r="K45" s="1"/>
  <c r="E44"/>
  <c r="G44" s="1"/>
  <c r="I44" s="1"/>
  <c r="E41"/>
  <c r="E38"/>
  <c r="G38" s="1"/>
  <c r="I38" s="1"/>
  <c r="K38" s="1"/>
  <c r="E32"/>
  <c r="G32" s="1"/>
  <c r="I32" s="1"/>
  <c r="K32" s="1"/>
  <c r="E31"/>
  <c r="G31" s="1"/>
  <c r="I31" s="1"/>
  <c r="E28"/>
  <c r="G28" s="1"/>
  <c r="I28" s="1"/>
  <c r="K28" s="1"/>
  <c r="E27"/>
  <c r="G27" s="1"/>
  <c r="I27" s="1"/>
  <c r="K27" s="1"/>
  <c r="E26"/>
  <c r="G26" s="1"/>
  <c r="I26" s="1"/>
  <c r="K26" s="1"/>
  <c r="E23"/>
  <c r="E20"/>
  <c r="U82"/>
  <c r="U57" s="1"/>
  <c r="L82"/>
  <c r="L57" s="1"/>
  <c r="U54"/>
  <c r="L54"/>
  <c r="C54"/>
  <c r="C36"/>
  <c r="E36" s="1"/>
  <c r="G36" s="1"/>
  <c r="I36" s="1"/>
  <c r="K36" s="1"/>
  <c r="U35"/>
  <c r="L35"/>
  <c r="C35"/>
  <c r="U31"/>
  <c r="L31"/>
  <c r="AD30"/>
  <c r="K57" l="1"/>
  <c r="K25"/>
  <c r="I30"/>
  <c r="K31"/>
  <c r="K30" s="1"/>
  <c r="I43"/>
  <c r="K44"/>
  <c r="K43" s="1"/>
  <c r="I95"/>
  <c r="K96"/>
  <c r="K95" s="1"/>
  <c r="K118"/>
  <c r="K114" s="1"/>
  <c r="I114"/>
  <c r="P43"/>
  <c r="R44"/>
  <c r="Y43"/>
  <c r="AA44"/>
  <c r="Y114"/>
  <c r="AA118"/>
  <c r="I25"/>
  <c r="I57"/>
  <c r="R95"/>
  <c r="T96"/>
  <c r="T95" s="1"/>
  <c r="AA95"/>
  <c r="AC96"/>
  <c r="AC95" s="1"/>
  <c r="T26"/>
  <c r="T25" s="1"/>
  <c r="R25"/>
  <c r="T58"/>
  <c r="AA25"/>
  <c r="AC26"/>
  <c r="AC25" s="1"/>
  <c r="AC58"/>
  <c r="Y6" i="12"/>
  <c r="Y2" s="1"/>
  <c r="T6"/>
  <c r="E119"/>
  <c r="E120" s="1"/>
  <c r="AA23"/>
  <c r="AC24"/>
  <c r="AC23" s="1"/>
  <c r="AA8"/>
  <c r="AC9"/>
  <c r="AC8" s="1"/>
  <c r="AA114"/>
  <c r="AC115"/>
  <c r="AC114" s="1"/>
  <c r="G6"/>
  <c r="G42"/>
  <c r="G40" s="1"/>
  <c r="AA42"/>
  <c r="AA19"/>
  <c r="AC20"/>
  <c r="AC19" s="1"/>
  <c r="AA11"/>
  <c r="AA6" s="1"/>
  <c r="AA2" s="1"/>
  <c r="AC12"/>
  <c r="AC11" s="1"/>
  <c r="AC40"/>
  <c r="I42"/>
  <c r="I40" s="1"/>
  <c r="I6"/>
  <c r="G119"/>
  <c r="I121" s="1"/>
  <c r="G2"/>
  <c r="Y95" i="10"/>
  <c r="P95"/>
  <c r="N19"/>
  <c r="P20"/>
  <c r="N40"/>
  <c r="P41"/>
  <c r="N125"/>
  <c r="P126"/>
  <c r="W19"/>
  <c r="Y20"/>
  <c r="W40"/>
  <c r="Y41"/>
  <c r="G25"/>
  <c r="G57"/>
  <c r="P25"/>
  <c r="Y25"/>
  <c r="N22"/>
  <c r="P23"/>
  <c r="N114"/>
  <c r="P118"/>
  <c r="W22"/>
  <c r="Y23"/>
  <c r="W125"/>
  <c r="E22"/>
  <c r="G23"/>
  <c r="E125"/>
  <c r="G126"/>
  <c r="G30"/>
  <c r="G43"/>
  <c r="G95"/>
  <c r="G114"/>
  <c r="E19"/>
  <c r="G20"/>
  <c r="E40"/>
  <c r="G41"/>
  <c r="U53"/>
  <c r="U51" s="1"/>
  <c r="L53"/>
  <c r="L51" s="1"/>
  <c r="W25"/>
  <c r="E57"/>
  <c r="E114"/>
  <c r="W114"/>
  <c r="C34"/>
  <c r="C17" s="1"/>
  <c r="N43"/>
  <c r="N95"/>
  <c r="E30"/>
  <c r="E43"/>
  <c r="W82"/>
  <c r="N35"/>
  <c r="L34"/>
  <c r="E54"/>
  <c r="G54" s="1"/>
  <c r="I54" s="1"/>
  <c r="C53"/>
  <c r="C51" s="1"/>
  <c r="W54"/>
  <c r="Y54" s="1"/>
  <c r="AA54" s="1"/>
  <c r="E95"/>
  <c r="W95"/>
  <c r="W35"/>
  <c r="U34"/>
  <c r="U30"/>
  <c r="AF30" s="1"/>
  <c r="E25"/>
  <c r="N25"/>
  <c r="W43"/>
  <c r="L30"/>
  <c r="AE30" s="1"/>
  <c r="N31"/>
  <c r="N82"/>
  <c r="W31"/>
  <c r="V130"/>
  <c r="E35"/>
  <c r="I53" l="1"/>
  <c r="K54"/>
  <c r="K53" s="1"/>
  <c r="Y119" i="12"/>
  <c r="AA121" s="1"/>
  <c r="T2"/>
  <c r="T119"/>
  <c r="AE122" s="1"/>
  <c r="G40" i="10"/>
  <c r="I41"/>
  <c r="G125"/>
  <c r="I126"/>
  <c r="Y125"/>
  <c r="P114"/>
  <c r="R118"/>
  <c r="Y40"/>
  <c r="AA41"/>
  <c r="P125"/>
  <c r="R126"/>
  <c r="P19"/>
  <c r="R20"/>
  <c r="AA114"/>
  <c r="AC118"/>
  <c r="AC114" s="1"/>
  <c r="R43"/>
  <c r="T44"/>
  <c r="T43" s="1"/>
  <c r="G19"/>
  <c r="I20"/>
  <c r="G22"/>
  <c r="I23"/>
  <c r="Y22"/>
  <c r="AA23"/>
  <c r="P22"/>
  <c r="R23"/>
  <c r="Y19"/>
  <c r="AA20"/>
  <c r="P40"/>
  <c r="R41"/>
  <c r="AC54"/>
  <c r="AC44"/>
  <c r="AC43" s="1"/>
  <c r="AA43"/>
  <c r="AA40" i="12"/>
  <c r="AA119" s="1"/>
  <c r="AC121" s="1"/>
  <c r="AC6"/>
  <c r="AC119" s="1"/>
  <c r="AF122" s="1"/>
  <c r="G120"/>
  <c r="I119"/>
  <c r="I120" s="1"/>
  <c r="I2"/>
  <c r="W34" i="10"/>
  <c r="Y35"/>
  <c r="W30"/>
  <c r="Y31"/>
  <c r="N30"/>
  <c r="P31"/>
  <c r="N34"/>
  <c r="P35"/>
  <c r="W57"/>
  <c r="W53" s="1"/>
  <c r="W51" s="1"/>
  <c r="Y82"/>
  <c r="N57"/>
  <c r="P82"/>
  <c r="E34"/>
  <c r="E17" s="1"/>
  <c r="G35"/>
  <c r="G53"/>
  <c r="E53"/>
  <c r="E51" s="1"/>
  <c r="L17"/>
  <c r="U17"/>
  <c r="N17" l="1"/>
  <c r="W17"/>
  <c r="I22"/>
  <c r="K23"/>
  <c r="K22" s="1"/>
  <c r="I125"/>
  <c r="I51" s="1"/>
  <c r="K126"/>
  <c r="K125" s="1"/>
  <c r="I40"/>
  <c r="K41"/>
  <c r="K40" s="1"/>
  <c r="G51"/>
  <c r="I19"/>
  <c r="K20"/>
  <c r="K19" s="1"/>
  <c r="K51"/>
  <c r="AC2" i="12"/>
  <c r="Y34" i="10"/>
  <c r="AA35"/>
  <c r="R22"/>
  <c r="T23"/>
  <c r="T22" s="1"/>
  <c r="T125"/>
  <c r="R125"/>
  <c r="R114"/>
  <c r="T118"/>
  <c r="T114" s="1"/>
  <c r="P30"/>
  <c r="R31"/>
  <c r="P34"/>
  <c r="R35"/>
  <c r="Y30"/>
  <c r="AA31"/>
  <c r="AA19"/>
  <c r="AC20"/>
  <c r="AC19" s="1"/>
  <c r="AC23"/>
  <c r="AC22" s="1"/>
  <c r="AA22"/>
  <c r="T20"/>
  <c r="T19" s="1"/>
  <c r="R19"/>
  <c r="AA40"/>
  <c r="AC41"/>
  <c r="AC40" s="1"/>
  <c r="AA125"/>
  <c r="AC125"/>
  <c r="N13"/>
  <c r="Y57"/>
  <c r="Y53" s="1"/>
  <c r="Y51" s="1"/>
  <c r="AA82"/>
  <c r="T41"/>
  <c r="T40" s="1"/>
  <c r="R40"/>
  <c r="G34"/>
  <c r="G17" s="1"/>
  <c r="G13" s="1"/>
  <c r="I35"/>
  <c r="P57"/>
  <c r="R82"/>
  <c r="E13"/>
  <c r="L130"/>
  <c r="W13"/>
  <c r="W130"/>
  <c r="U130"/>
  <c r="E130"/>
  <c r="G132" s="1"/>
  <c r="C130"/>
  <c r="L195" i="7"/>
  <c r="L193"/>
  <c r="K191"/>
  <c r="K190" s="1"/>
  <c r="K189" s="1"/>
  <c r="J191"/>
  <c r="J190" s="1"/>
  <c r="J189" s="1"/>
  <c r="I191"/>
  <c r="I190" s="1"/>
  <c r="I189" s="1"/>
  <c r="H190"/>
  <c r="H189" s="1"/>
  <c r="G190"/>
  <c r="G189" s="1"/>
  <c r="F190"/>
  <c r="F189" s="1"/>
  <c r="E190"/>
  <c r="E189" s="1"/>
  <c r="D190"/>
  <c r="D189" s="1"/>
  <c r="C190"/>
  <c r="C189" s="1"/>
  <c r="L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L70"/>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I34" i="10" l="1"/>
  <c r="I17" s="1"/>
  <c r="I130" s="1"/>
  <c r="K35"/>
  <c r="K34" s="1"/>
  <c r="K17" s="1"/>
  <c r="K130" s="1"/>
  <c r="I76" i="7"/>
  <c r="X131" i="10"/>
  <c r="W132"/>
  <c r="W131"/>
  <c r="T82"/>
  <c r="T57" s="1"/>
  <c r="R57"/>
  <c r="AC31"/>
  <c r="AC30" s="1"/>
  <c r="AA30"/>
  <c r="G130"/>
  <c r="I132" s="1"/>
  <c r="I13"/>
  <c r="Y132"/>
  <c r="AC82"/>
  <c r="AC57" s="1"/>
  <c r="AC53" s="1"/>
  <c r="AC51" s="1"/>
  <c r="AA57"/>
  <c r="AA53" s="1"/>
  <c r="AA51" s="1"/>
  <c r="R34"/>
  <c r="T35"/>
  <c r="T34" s="1"/>
  <c r="P17"/>
  <c r="P13" s="1"/>
  <c r="R30"/>
  <c r="R17" s="1"/>
  <c r="T31"/>
  <c r="T30" s="1"/>
  <c r="AC35"/>
  <c r="AC34" s="1"/>
  <c r="AA34"/>
  <c r="Y17"/>
  <c r="E131"/>
  <c r="F14" i="7"/>
  <c r="K31"/>
  <c r="K36"/>
  <c r="K70"/>
  <c r="I36"/>
  <c r="J52"/>
  <c r="I62"/>
  <c r="I70"/>
  <c r="H71"/>
  <c r="C76"/>
  <c r="C70" s="1"/>
  <c r="C68" s="1"/>
  <c r="F145"/>
  <c r="J70"/>
  <c r="K68"/>
  <c r="F169"/>
  <c r="K52"/>
  <c r="D70"/>
  <c r="K16"/>
  <c r="J36"/>
  <c r="J40"/>
  <c r="J47"/>
  <c r="I26"/>
  <c r="E14"/>
  <c r="J16"/>
  <c r="J26"/>
  <c r="I47"/>
  <c r="E70"/>
  <c r="E68" s="1"/>
  <c r="H145"/>
  <c r="I16"/>
  <c r="K26"/>
  <c r="H76"/>
  <c r="F71"/>
  <c r="H169"/>
  <c r="J31"/>
  <c r="K40"/>
  <c r="J62"/>
  <c r="C14"/>
  <c r="G76"/>
  <c r="H14"/>
  <c r="I31"/>
  <c r="I40"/>
  <c r="I52"/>
  <c r="K62"/>
  <c r="G169"/>
  <c r="D14"/>
  <c r="D68"/>
  <c r="K47"/>
  <c r="G71"/>
  <c r="G14"/>
  <c r="G145"/>
  <c r="F76"/>
  <c r="F70" s="1"/>
  <c r="F68" s="1"/>
  <c r="F193" s="1"/>
  <c r="I68"/>
  <c r="J68"/>
  <c r="AC17" i="10" l="1"/>
  <c r="K13"/>
  <c r="AA17"/>
  <c r="AC13" s="1"/>
  <c r="T17"/>
  <c r="K132"/>
  <c r="K131"/>
  <c r="E193" i="7"/>
  <c r="AC130" i="10"/>
  <c r="G131"/>
  <c r="T13"/>
  <c r="R13"/>
  <c r="Y13"/>
  <c r="Y130"/>
  <c r="I131"/>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AA13" i="10" l="1"/>
  <c r="AA130"/>
  <c r="AA131"/>
  <c r="Z131"/>
  <c r="Y131"/>
  <c r="AC131"/>
  <c r="AB131"/>
  <c r="AA132"/>
  <c r="AC132"/>
  <c r="G88" i="5"/>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M53" i="10"/>
  <c r="M51" s="1"/>
  <c r="M130" s="1"/>
  <c r="N132" s="1"/>
  <c r="N54"/>
  <c r="N53" l="1"/>
  <c r="N51" s="1"/>
  <c r="N130" s="1"/>
  <c r="P132" s="1"/>
  <c r="P54"/>
  <c r="P53" l="1"/>
  <c r="P51" s="1"/>
  <c r="P130" s="1"/>
  <c r="R132" s="1"/>
  <c r="R54"/>
  <c r="T54" l="1"/>
  <c r="T53" s="1"/>
  <c r="T51" s="1"/>
  <c r="T130" s="1"/>
  <c r="R53"/>
  <c r="R51" s="1"/>
  <c r="R130" s="1"/>
  <c r="T131" l="1"/>
  <c r="V131"/>
  <c r="U131"/>
  <c r="T132"/>
  <c r="R131"/>
</calcChain>
</file>

<file path=xl/sharedStrings.xml><?xml version="1.0" encoding="utf-8"?>
<sst xmlns="http://schemas.openxmlformats.org/spreadsheetml/2006/main" count="1313" uniqueCount="458">
  <si>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</si>
  <si>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</si>
  <si>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</si>
  <si>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</si>
  <si>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</si>
  <si>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</si>
  <si>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</si>
  <si>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</si>
  <si>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</si>
  <si>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</si>
  <si>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</si>
  <si>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</si>
  <si>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</si>
  <si>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</si>
  <si>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</si>
  <si>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</si>
  <si>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</si>
  <si>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</si>
  <si>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</si>
  <si>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</si>
  <si>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</si>
  <si>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</si>
  <si>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</si>
  <si>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</si>
  <si>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</si>
  <si>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</si>
  <si>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</si>
  <si>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</si>
  <si>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</si>
  <si>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</si>
  <si>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</si>
  <si>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</si>
  <si>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</si>
  <si>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</si>
  <si>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</si>
  <si>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</si>
  <si>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</si>
  <si>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</si>
  <si>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</si>
  <si>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</si>
  <si>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</si>
  <si>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</si>
  <si>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</si>
  <si>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</si>
  <si>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</si>
  <si>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</si>
  <si>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</si>
  <si>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</si>
  <si>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</si>
  <si>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</si>
  <si>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</si>
  <si>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</si>
  <si>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</si>
  <si>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</si>
  <si>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</si>
  <si>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</si>
  <si>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</si>
  <si>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</si>
  <si>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</si>
  <si>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</si>
  <si>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</si>
  <si>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</si>
  <si>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</si>
  <si>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</si>
  <si>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</si>
  <si>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</si>
  <si>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</si>
  <si>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</si>
  <si>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</si>
  <si>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</si>
  <si>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</si>
  <si>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</si>
  <si>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</si>
  <si>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</si>
  <si>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</si>
  <si>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</si>
  <si>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</si>
  <si>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</si>
  <si>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</si>
  <si>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</si>
  <si>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</si>
  <si>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</si>
  <si>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</si>
  <si>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</si>
  <si>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</si>
  <si>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</si>
  <si>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</si>
  <si>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</si>
  <si>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</si>
  <si>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</si>
  <si>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</si>
  <si>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</si>
  <si>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</si>
  <si>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</si>
  <si>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</si>
  <si>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</si>
  <si>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</si>
  <si>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</si>
  <si>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</si>
  <si>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</si>
  <si>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</si>
  <si>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</si>
  <si>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</si>
  <si>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</si>
  <si>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</si>
  <si>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</si>
  <si>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</si>
  <si>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</si>
  <si>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</si>
  <si>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</si>
  <si>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</si>
  <si>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</si>
  <si>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</si>
  <si>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</si>
  <si>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</si>
  <si>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</si>
  <si>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</si>
  <si>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</si>
  <si>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</si>
  <si>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</si>
  <si>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</si>
  <si>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</si>
  <si>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</si>
  <si>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</si>
  <si>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</si>
  <si>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</si>
  <si>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</si>
  <si>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</si>
  <si>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</si>
  <si>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</si>
  <si>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</si>
  <si>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</si>
  <si>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</si>
  <si>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</si>
  <si>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</si>
  <si>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</si>
  <si>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</si>
  <si>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</si>
  <si>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</si>
  <si>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</si>
  <si>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</si>
  <si>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</si>
  <si>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</si>
  <si>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</si>
  <si>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</si>
  <si>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</si>
  <si>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</si>
  <si>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</si>
  <si>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</si>
  <si>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</si>
  <si>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</si>
  <si>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</si>
  <si>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</si>
  <si>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</si>
  <si>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</si>
  <si>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</si>
  <si>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</si>
  <si>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</si>
  <si>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</si>
  <si>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</si>
  <si>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</si>
  <si>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</si>
  <si>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</si>
  <si>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</si>
  <si>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</si>
  <si>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</si>
  <si>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</si>
  <si>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</si>
  <si>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</si>
  <si>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</si>
  <si>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</si>
  <si>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</si>
  <si>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</si>
  <si>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</si>
  <si>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</si>
  <si>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</si>
  <si>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</si>
  <si>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</si>
  <si>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</si>
  <si>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</si>
  <si>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</si>
  <si>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</si>
  <si>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</si>
  <si>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</si>
  <si>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</si>
  <si>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</si>
  <si>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</si>
  <si>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</si>
  <si>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</si>
  <si>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</si>
  <si>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</si>
  <si>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</si>
  <si>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</si>
  <si>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</si>
  <si>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</si>
  <si>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</si>
  <si>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</si>
  <si>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</si>
  <si>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</si>
  <si>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</si>
  <si>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</si>
  <si>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</si>
  <si>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</si>
  <si>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</si>
  <si>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</si>
  <si>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</si>
  <si>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</si>
  <si>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</si>
  <si>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</si>
  <si>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</si>
  <si>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</si>
  <si>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</si>
  <si>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</si>
  <si>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</si>
  <si>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</si>
  <si>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</si>
  <si>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</si>
  <si>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</si>
  <si>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</si>
  <si>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</si>
  <si>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</si>
  <si>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</si>
  <si>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</si>
  <si>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</si>
  <si>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</si>
  <si>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</si>
  <si>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</si>
  <si>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</si>
  <si>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</si>
  <si>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</si>
  <si>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</si>
  <si>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</si>
  <si>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</si>
  <si>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</si>
  <si>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</si>
  <si>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</si>
  <si>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</si>
  <si>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</si>
  <si>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</si>
  <si>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</si>
  <si>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</si>
  <si>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</si>
  <si>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</si>
  <si>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</si>
  <si>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</si>
  <si>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</si>
  <si>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</si>
  <si>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</si>
  <si>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</si>
  <si>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</si>
  <si>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</si>
  <si>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</si>
  <si>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</si>
  <si>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</si>
  <si>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</si>
  <si>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</si>
  <si>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</si>
  <si>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</si>
  <si>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</si>
  <si>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</si>
  <si>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</si>
  <si>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</si>
  <si>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</si>
  <si>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</si>
  <si>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</si>
  <si>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</si>
  <si>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</si>
  <si>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</si>
  <si>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</si>
  <si>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</si>
  <si>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</si>
  <si>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</si>
  <si>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</si>
  <si>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</si>
  <si>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</si>
  <si>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</si>
  <si>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</si>
  <si>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</si>
  <si>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</si>
  <si>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</si>
  <si>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</si>
  <si>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</si>
  <si>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</si>
  <si>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</si>
  <si>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</si>
  <si>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</si>
  <si>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</si>
  <si>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</si>
  <si>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</si>
  <si>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</si>
  <si>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</si>
  <si>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</si>
  <si>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</si>
  <si>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</si>
  <si>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</si>
  <si>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</si>
  <si>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</si>
  <si>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</si>
  <si>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</si>
  <si>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</si>
  <si>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</si>
  <si>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</si>
  <si>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</si>
  <si>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</si>
  <si>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</si>
  <si>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</si>
  <si>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</si>
  <si>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</si>
  <si>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</si>
  <si>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</si>
  <si>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</si>
  <si>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</si>
  <si>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</si>
  <si>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</si>
  <si>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</si>
  <si>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</si>
  <si>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</si>
  <si>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</si>
  <si>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</si>
  <si>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</si>
  <si>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</si>
  <si>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</si>
  <si>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</si>
  <si>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</si>
  <si>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</si>
  <si>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</si>
  <si>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</si>
  <si>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</si>
  <si>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</si>
  <si>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</si>
  <si>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</si>
  <si>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</si>
  <si>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</si>
  <si>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</si>
  <si>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</si>
  <si>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</si>
  <si>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</si>
  <si>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</si>
  <si>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</si>
  <si>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</si>
  <si>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</si>
  <si>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</si>
  <si>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</si>
  <si>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</si>
  <si>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</si>
  <si>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</si>
  <si>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</si>
  <si>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</si>
  <si>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</si>
  <si>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</si>
  <si>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</si>
  <si>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</si>
  <si>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</si>
  <si>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</si>
  <si>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</si>
  <si>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</si>
  <si>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</si>
  <si>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</si>
  <si>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</si>
  <si>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</si>
  <si>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</si>
  <si>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</si>
  <si>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</si>
  <si>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</si>
  <si>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</si>
  <si>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</si>
  <si>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</si>
  <si>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</si>
  <si>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</si>
  <si>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</si>
  <si>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</si>
  <si>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</si>
  <si>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</si>
  <si>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</si>
  <si>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</si>
  <si>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</si>
  <si>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</si>
  <si>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</si>
  <si>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</si>
  <si>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</si>
  <si>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</si>
  <si>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</si>
  <si>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</si>
  <si>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</si>
  <si>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</si>
  <si>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</si>
  <si>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</si>
  <si>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</si>
  <si>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</si>
  <si>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</si>
  <si>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</si>
  <si>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</si>
  <si>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</si>
  <si>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</si>
  <si>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</si>
  <si>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</si>
  <si>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</si>
  <si>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</si>
  <si>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</si>
  <si>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</si>
  <si>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</si>
  <si>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</si>
  <si>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</si>
  <si>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</si>
  <si>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</si>
  <si>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</si>
  <si>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</si>
  <si>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</si>
  <si>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</si>
  <si>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</si>
  <si>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</si>
  <si>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</si>
  <si>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</si>
  <si>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</si>
  <si>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</si>
  <si>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</si>
  <si>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</si>
  <si>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</si>
  <si>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</si>
  <si>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</si>
  <si>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</si>
  <si>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</si>
  <si>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</si>
  <si>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</si>
  <si>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</si>
  <si>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</si>
  <si>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</si>
  <si>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</si>
  <si>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</si>
  <si>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</si>
  <si>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</si>
  <si>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</si>
  <si>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</si>
  <si>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</si>
  <si>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</si>
  <si>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Субсидии на разработку проектно-сметной документации по строительству,модернизации объектов питьевого водоснабжения</t>
  </si>
  <si>
    <t>к решению сессии шестого созыва Собрания депутатов        № 453 от 18 февраля 2022 года</t>
  </si>
  <si>
    <t>к решению сессии шестого созыва Собрания депутатов        № 467 от 25 марта 2022 года</t>
  </si>
  <si>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</si>
  <si>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</si>
  <si>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</si>
  <si>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</si>
  <si>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</si>
  <si>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</si>
  <si>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2 02 299 05 0000 150</t>
  </si>
  <si>
    <t>Субсидии бюджетам МО на софинансирование капитального ремонта крытых спортивных объектов муниципальных образований</t>
  </si>
  <si>
    <t>изм.от 20.05.2022</t>
  </si>
  <si>
    <t>Приложение № 1</t>
  </si>
  <si>
    <t>к решению сессии шестого созыва Собрания депутатов        № 499 от 20 мая  2022 года</t>
  </si>
  <si>
    <t>к решению сессии шестого созыва Собрания депутатов        №     от 24 июня  2022 года</t>
  </si>
  <si>
    <t>Иные межбюджетные трансферты на реализацию мероприятий по антитеррористической защищенности муниципальных образовательных организаций в АО (школах)</t>
  </si>
  <si>
    <t>изм.от 24.06.2022</t>
  </si>
  <si>
    <t>Субсидии бюджету МО на организацию транспортного обслуживания населения на пассажирских муниципальных маршрутах автомобильного транспорта</t>
  </si>
  <si>
    <t>Субсидии бюджету МО на реализацию мероприятий по финансовой поддержке социально-ориентированных некоммерчесикх организаций (за исключением государственных и муниципальных учреждений)</t>
  </si>
  <si>
    <t>к решению сессии шестого созыва Собрания депутатов № 499 от 20 мая  2022 года</t>
  </si>
  <si>
    <t>к решению сессии шестого созыва Собрания депутатов № 467 от 25 марта 2022 года</t>
  </si>
  <si>
    <t>к решению сессии шестого созыва Собрания депутатов № 453 от 18 февраля 2022 года</t>
  </si>
  <si>
    <t>к решению сессии шестого созыва Собрания депутатов № 515 от 24 июня  2022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</si>
</sst>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2">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sz val="8"/>
      <color rgb="FFFF0000"/>
      <name val="Times New Roman"/>
      <family val="1"/>
      <charset val="204"/>
    </font>
    <font>
      <i/>
      <sz val="8"/>
      <color rgb="FFFF0000"/>
      <name val="Times New Roman"/>
      <family val="1"/>
      <charset val="204"/>
    </font>
    <font>
      <sz val="8"/>
      <color theme="0"/>
      <name val="Times New Roman"/>
      <family val="1"/>
      <charset val="204"/>
    </font>
    <font>
      <i/>
      <sz val="8"/>
      <color theme="0"/>
      <name val="Times New Roman"/>
      <family val="1"/>
      <charset val="204"/>
    </font>
    <font>
      <b/>
      <sz val="9"/>
      <color theme="0"/>
      <name val="Times New Roman"/>
      <family val="1"/>
      <charset val="204"/>
    </font>
    <font>
      <sz val="11"/>
      <name val="Times New Roman"/>
      <family val="1"/>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FFFFFF"/>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43" fontId="1" fillId="0" borderId="0" applyFont="0" applyFill="0" applyBorder="0" applyAlignment="0" applyProtection="0"/>
  </cellStyleXfs>
  <cellXfs count="353">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0" fillId="0" borderId="0" xfId="0" applyFont="1" applyFill="1"/>
    <xf numFmtId="43" fontId="19" fillId="0" borderId="0" xfId="0" applyNumberFormat="1" applyFont="1" applyFill="1" applyAlignment="1">
      <alignment horizontal="right"/>
    </xf>
    <xf numFmtId="0" fontId="19" fillId="0" borderId="0" xfId="0" applyFont="1" applyFill="1" applyAlignment="1">
      <alignment horizontal="right"/>
    </xf>
    <xf numFmtId="43" fontId="19" fillId="0" borderId="0" xfId="0" applyNumberFormat="1" applyFont="1" applyFill="1"/>
    <xf numFmtId="164"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2" fillId="0" borderId="29"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49" fontId="24" fillId="0" borderId="29" xfId="0" applyNumberFormat="1" applyFont="1" applyFill="1" applyBorder="1" applyAlignment="1">
      <alignment horizontal="center"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9" fontId="18" fillId="0" borderId="29" xfId="0" applyNumberFormat="1" applyFont="1" applyFill="1" applyBorder="1" applyAlignment="1">
      <alignment horizontal="center" vertical="center"/>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4" fontId="19" fillId="0" borderId="29"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18" fillId="0" borderId="29" xfId="0" applyNumberFormat="1" applyFont="1" applyBorder="1" applyAlignment="1">
      <alignment horizontal="right" vertical="center"/>
    </xf>
    <xf numFmtId="164" fontId="29" fillId="0" borderId="29" xfId="0" applyNumberFormat="1" applyFont="1" applyFill="1" applyBorder="1" applyAlignment="1">
      <alignment horizontal="center" vertical="center" wrapText="1"/>
    </xf>
    <xf numFmtId="4" fontId="30" fillId="4" borderId="29" xfId="0" applyNumberFormat="1" applyFont="1" applyFill="1" applyBorder="1" applyAlignment="1">
      <alignment horizontal="right" vertical="center"/>
    </xf>
    <xf numFmtId="49" fontId="18" fillId="0" borderId="29" xfId="0" applyNumberFormat="1" applyFont="1" applyFill="1" applyBorder="1" applyAlignment="1">
      <alignment horizontal="center" vertical="center" wrapText="1"/>
    </xf>
    <xf numFmtId="4" fontId="31" fillId="4" borderId="29" xfId="0" applyNumberFormat="1" applyFont="1" applyFill="1" applyBorder="1" applyAlignment="1">
      <alignment horizontal="right" vertical="center"/>
    </xf>
    <xf numFmtId="164" fontId="18" fillId="0" borderId="29" xfId="0" applyNumberFormat="1" applyFont="1" applyFill="1" applyBorder="1" applyAlignment="1">
      <alignment horizontal="center" vertical="center" wrapText="1"/>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164" fontId="27" fillId="0" borderId="29"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4" fontId="27" fillId="4" borderId="29" xfId="0" applyNumberFormat="1" applyFont="1" applyFill="1" applyBorder="1" applyAlignment="1">
      <alignment horizontal="right" vertical="center"/>
    </xf>
    <xf numFmtId="0" fontId="27" fillId="0" borderId="29" xfId="0" applyFont="1" applyFill="1" applyBorder="1" applyAlignment="1">
      <alignment horizontal="center" vertical="center" wrapText="1"/>
    </xf>
    <xf numFmtId="164" fontId="24" fillId="0" borderId="29" xfId="0" applyNumberFormat="1" applyFont="1" applyFill="1" applyBorder="1" applyAlignment="1">
      <alignment horizontal="center" vertical="center" wrapText="1"/>
    </xf>
    <xf numFmtId="49" fontId="29" fillId="4" borderId="29" xfId="0" applyNumberFormat="1" applyFont="1" applyFill="1" applyBorder="1" applyAlignment="1">
      <alignment horizontal="center" vertical="center"/>
    </xf>
    <xf numFmtId="164" fontId="33" fillId="0" borderId="29" xfId="0" applyNumberFormat="1" applyFont="1" applyFill="1" applyBorder="1" applyAlignment="1">
      <alignment horizontal="center" vertical="center" wrapText="1"/>
    </xf>
    <xf numFmtId="164" fontId="19" fillId="0" borderId="29" xfId="0" applyNumberFormat="1" applyFont="1" applyFill="1" applyBorder="1"/>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8" fillId="0" borderId="29" xfId="0" applyFont="1" applyFill="1" applyBorder="1" applyAlignment="1">
      <alignment horizontal="center" vertical="center" wrapText="1"/>
    </xf>
    <xf numFmtId="0" fontId="19" fillId="4" borderId="0" xfId="0" applyFont="1" applyFill="1"/>
    <xf numFmtId="43" fontId="19" fillId="4" borderId="0" xfId="0" applyNumberFormat="1" applyFont="1" applyFill="1" applyAlignment="1">
      <alignment horizontal="right"/>
    </xf>
    <xf numFmtId="0" fontId="23" fillId="4" borderId="29" xfId="0" applyFont="1" applyFill="1" applyBorder="1" applyAlignment="1">
      <alignment horizontal="center" vertical="center" wrapText="1"/>
    </xf>
    <xf numFmtId="164" fontId="19" fillId="4" borderId="0" xfId="0" applyNumberFormat="1" applyFont="1" applyFill="1"/>
    <xf numFmtId="0" fontId="19" fillId="4" borderId="0" xfId="0" applyFont="1" applyFill="1" applyAlignment="1">
      <alignment horizontal="right"/>
    </xf>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9" fillId="0" borderId="0" xfId="0" applyFont="1" applyFill="1" applyAlignment="1">
      <alignment horizontal="center" vertical="top" wrapText="1"/>
    </xf>
    <xf numFmtId="164" fontId="18" fillId="4" borderId="29" xfId="0" applyNumberFormat="1" applyFont="1" applyFill="1" applyBorder="1" applyAlignment="1">
      <alignment horizontal="center" vertical="center" wrapText="1"/>
    </xf>
    <xf numFmtId="14" fontId="23" fillId="4" borderId="29" xfId="0" applyNumberFormat="1" applyFont="1" applyFill="1" applyBorder="1" applyAlignment="1">
      <alignment horizontal="center" vertical="center" wrapText="1"/>
    </xf>
    <xf numFmtId="4" fontId="36"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0" fontId="20" fillId="4" borderId="0" xfId="0" applyFont="1" applyFill="1"/>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2" fillId="0" borderId="29" xfId="0" applyFont="1" applyFill="1" applyBorder="1" applyAlignment="1">
      <alignment horizontal="center" vertical="center"/>
    </xf>
    <xf numFmtId="0" fontId="32" fillId="0" borderId="29" xfId="0" applyFont="1" applyFill="1" applyBorder="1" applyAlignment="1">
      <alignment horizontal="center" vertical="center" wrapText="1"/>
    </xf>
    <xf numFmtId="0" fontId="32" fillId="0" borderId="0" xfId="0" applyFont="1" applyFill="1"/>
    <xf numFmtId="0" fontId="32" fillId="0" borderId="0" xfId="0" applyFont="1" applyFill="1" applyAlignment="1">
      <alignment horizontal="center" vertical="center"/>
    </xf>
    <xf numFmtId="0" fontId="27" fillId="0" borderId="0" xfId="0" applyFont="1" applyFill="1"/>
    <xf numFmtId="0" fontId="27" fillId="0" borderId="0" xfId="0" applyFont="1" applyFill="1" applyAlignment="1">
      <alignment horizontal="center" vertical="center"/>
    </xf>
    <xf numFmtId="164" fontId="27" fillId="0" borderId="0" xfId="0" applyNumberFormat="1" applyFont="1" applyFill="1"/>
    <xf numFmtId="164" fontId="27" fillId="4" borderId="0" xfId="0" applyNumberFormat="1" applyFont="1" applyFill="1"/>
    <xf numFmtId="0" fontId="37" fillId="0" borderId="0" xfId="0" applyFont="1" applyFill="1" applyAlignment="1">
      <alignment vertical="center" wrapText="1"/>
    </xf>
    <xf numFmtId="43" fontId="31" fillId="0" borderId="0" xfId="0" applyNumberFormat="1" applyFont="1" applyFill="1" applyAlignment="1">
      <alignment horizontal="right"/>
    </xf>
    <xf numFmtId="43" fontId="31" fillId="4" borderId="0" xfId="0" applyNumberFormat="1" applyFont="1" applyFill="1" applyAlignment="1">
      <alignment horizontal="right"/>
    </xf>
    <xf numFmtId="0" fontId="31" fillId="4" borderId="0" xfId="0" applyFont="1" applyFill="1" applyAlignment="1">
      <alignment horizontal="right"/>
    </xf>
    <xf numFmtId="4" fontId="19" fillId="3" borderId="0" xfId="0" applyNumberFormat="1" applyFont="1" applyFill="1"/>
    <xf numFmtId="0" fontId="28" fillId="0" borderId="0" xfId="0" applyFont="1" applyFill="1"/>
    <xf numFmtId="0" fontId="28" fillId="4" borderId="0" xfId="0" applyFont="1" applyFill="1" applyAlignment="1">
      <alignment horizontal="center" vertical="center"/>
    </xf>
    <xf numFmtId="4" fontId="28" fillId="4" borderId="0" xfId="0" applyNumberFormat="1" applyFont="1" applyFill="1"/>
    <xf numFmtId="43" fontId="28" fillId="0" borderId="0" xfId="0" applyNumberFormat="1" applyFont="1" applyFill="1"/>
    <xf numFmtId="43" fontId="28" fillId="0" borderId="0" xfId="4" applyFont="1" applyFill="1" applyAlignment="1">
      <alignment vertical="center"/>
    </xf>
    <xf numFmtId="43" fontId="38" fillId="0" borderId="0" xfId="4" applyFont="1" applyFill="1" applyAlignment="1">
      <alignment vertical="center" wrapText="1"/>
    </xf>
    <xf numFmtId="0" fontId="39" fillId="0" borderId="0" xfId="0" applyFont="1" applyFill="1" applyAlignment="1">
      <alignment vertical="center" wrapText="1"/>
    </xf>
    <xf numFmtId="43" fontId="39" fillId="0" borderId="0" xfId="0" applyNumberFormat="1" applyFont="1" applyFill="1" applyAlignment="1">
      <alignment vertical="center" wrapText="1"/>
    </xf>
    <xf numFmtId="0" fontId="21" fillId="0" borderId="0" xfId="0" applyFont="1" applyFill="1" applyBorder="1" applyAlignment="1">
      <alignment vertical="center" wrapText="1"/>
    </xf>
    <xf numFmtId="0" fontId="28" fillId="0" borderId="0" xfId="0" applyFont="1" applyFill="1" applyAlignment="1">
      <alignment horizontal="center" vertical="center"/>
    </xf>
    <xf numFmtId="0" fontId="28" fillId="4" borderId="0" xfId="0" applyFont="1" applyFill="1"/>
    <xf numFmtId="4" fontId="40" fillId="7" borderId="0" xfId="0" applyNumberFormat="1" applyFont="1" applyFill="1" applyBorder="1" applyAlignment="1">
      <alignment horizontal="right"/>
    </xf>
    <xf numFmtId="164" fontId="28" fillId="0" borderId="0" xfId="0" applyNumberFormat="1" applyFont="1" applyFill="1"/>
    <xf numFmtId="164" fontId="28" fillId="4" borderId="0" xfId="0" applyNumberFormat="1" applyFont="1" applyFill="1"/>
    <xf numFmtId="4" fontId="39" fillId="0" borderId="0" xfId="0" applyNumberFormat="1" applyFont="1" applyFill="1" applyAlignment="1">
      <alignment vertical="center" wrapText="1"/>
    </xf>
    <xf numFmtId="0" fontId="28" fillId="0" borderId="0" xfId="0" applyFont="1" applyFill="1" applyAlignment="1">
      <alignment wrapText="1"/>
    </xf>
    <xf numFmtId="0" fontId="38" fillId="0" borderId="0" xfId="0" applyFont="1" applyFill="1"/>
    <xf numFmtId="0" fontId="38" fillId="0" borderId="0" xfId="0" applyFont="1" applyFill="1" applyAlignment="1">
      <alignment horizontal="center" vertical="center"/>
    </xf>
    <xf numFmtId="0" fontId="38" fillId="4" borderId="0" xfId="0" applyFont="1" applyFill="1"/>
    <xf numFmtId="4" fontId="38" fillId="0" borderId="0" xfId="0" applyNumberFormat="1" applyFont="1" applyFill="1"/>
    <xf numFmtId="4" fontId="38" fillId="4" borderId="0" xfId="0" applyNumberFormat="1" applyFont="1" applyFill="1"/>
    <xf numFmtId="0" fontId="0" fillId="0" borderId="29" xfId="0" applyBorder="1" applyAlignment="1">
      <alignment horizontal="center" vertical="center" wrapText="1"/>
    </xf>
    <xf numFmtId="0" fontId="19" fillId="4" borderId="0" xfId="0" applyFont="1" applyFill="1" applyAlignment="1">
      <alignment horizontal="center" vertical="top" wrapText="1"/>
    </xf>
    <xf numFmtId="0" fontId="18" fillId="0" borderId="29" xfId="0" applyFont="1" applyFill="1" applyBorder="1" applyAlignment="1">
      <alignment horizontal="center" vertical="center" wrapText="1"/>
    </xf>
    <xf numFmtId="0" fontId="19" fillId="5" borderId="0" xfId="0" applyFont="1" applyFill="1" applyAlignment="1">
      <alignment horizontal="center" vertical="top" wrapText="1"/>
    </xf>
    <xf numFmtId="43" fontId="31" fillId="5" borderId="0" xfId="0" applyNumberFormat="1" applyFont="1" applyFill="1" applyAlignment="1">
      <alignment horizontal="right"/>
    </xf>
    <xf numFmtId="0" fontId="23" fillId="5" borderId="29" xfId="0" applyFont="1" applyFill="1" applyBorder="1" applyAlignment="1">
      <alignment horizontal="center" vertical="center" wrapText="1"/>
    </xf>
    <xf numFmtId="4" fontId="25" fillId="5" borderId="29" xfId="0" applyNumberFormat="1" applyFont="1" applyFill="1" applyBorder="1" applyAlignment="1">
      <alignment horizontal="right" vertical="center"/>
    </xf>
    <xf numFmtId="3" fontId="26" fillId="5" borderId="29" xfId="0" applyNumberFormat="1" applyFont="1" applyFill="1" applyBorder="1" applyAlignment="1">
      <alignment horizontal="right" vertical="center"/>
    </xf>
    <xf numFmtId="4" fontId="19" fillId="5" borderId="29" xfId="0" applyNumberFormat="1" applyFont="1" applyFill="1" applyBorder="1" applyAlignment="1">
      <alignment horizontal="right" vertical="center"/>
    </xf>
    <xf numFmtId="4" fontId="18" fillId="5" borderId="29" xfId="0" applyNumberFormat="1" applyFont="1" applyFill="1" applyBorder="1" applyAlignment="1">
      <alignment horizontal="right" vertical="center"/>
    </xf>
    <xf numFmtId="4" fontId="30" fillId="5" borderId="29" xfId="0" applyNumberFormat="1" applyFont="1" applyFill="1" applyBorder="1" applyAlignment="1">
      <alignment horizontal="right" vertical="center"/>
    </xf>
    <xf numFmtId="4" fontId="31" fillId="5" borderId="29" xfId="0" applyNumberFormat="1" applyFont="1" applyFill="1" applyBorder="1" applyAlignment="1">
      <alignment horizontal="right" vertical="center"/>
    </xf>
    <xf numFmtId="4" fontId="32" fillId="5" borderId="29" xfId="0" applyNumberFormat="1" applyFont="1" applyFill="1" applyBorder="1" applyAlignment="1">
      <alignment horizontal="right" vertical="center"/>
    </xf>
    <xf numFmtId="4" fontId="27" fillId="5" borderId="29" xfId="0" applyNumberFormat="1" applyFont="1" applyFill="1" applyBorder="1" applyAlignment="1">
      <alignment horizontal="right" vertical="center"/>
    </xf>
    <xf numFmtId="4" fontId="29" fillId="5" borderId="29" xfId="0" applyNumberFormat="1" applyFont="1" applyFill="1" applyBorder="1" applyAlignment="1">
      <alignment horizontal="right" vertical="center"/>
    </xf>
    <xf numFmtId="164" fontId="27" fillId="5" borderId="0" xfId="0" applyNumberFormat="1" applyFont="1" applyFill="1"/>
    <xf numFmtId="0" fontId="38" fillId="5" borderId="0" xfId="0" applyFont="1" applyFill="1"/>
    <xf numFmtId="0" fontId="19" fillId="5" borderId="0" xfId="0" applyFont="1" applyFill="1"/>
    <xf numFmtId="164" fontId="19" fillId="5" borderId="0" xfId="0" applyNumberFormat="1" applyFont="1" applyFill="1"/>
    <xf numFmtId="0" fontId="18" fillId="0" borderId="29" xfId="0" applyFont="1" applyFill="1" applyBorder="1" applyAlignment="1">
      <alignment horizontal="center" vertical="center" wrapText="1"/>
    </xf>
    <xf numFmtId="0" fontId="18" fillId="4" borderId="29" xfId="0" applyFont="1" applyFill="1" applyBorder="1" applyAlignment="1">
      <alignment horizontal="left" wrapText="1" indent="1"/>
    </xf>
    <xf numFmtId="0" fontId="19" fillId="4" borderId="0" xfId="0" applyFont="1" applyFill="1" applyAlignment="1">
      <alignment horizontal="center" vertical="top" wrapText="1"/>
    </xf>
    <xf numFmtId="4" fontId="21" fillId="0" borderId="0" xfId="0" applyNumberFormat="1" applyFont="1" applyFill="1" applyAlignment="1">
      <alignment vertical="center" wrapText="1"/>
    </xf>
    <xf numFmtId="43" fontId="18" fillId="0" borderId="0" xfId="0" applyNumberFormat="1" applyFont="1" applyFill="1"/>
    <xf numFmtId="0" fontId="0" fillId="4" borderId="29" xfId="0" applyFill="1" applyBorder="1" applyAlignment="1">
      <alignment horizontal="center" vertical="center" wrapText="1"/>
    </xf>
    <xf numFmtId="0" fontId="0" fillId="4" borderId="31" xfId="0" applyFill="1" applyBorder="1" applyAlignment="1">
      <alignment horizontal="center" vertical="center" wrapText="1"/>
    </xf>
    <xf numFmtId="0" fontId="20" fillId="0" borderId="0" xfId="0" applyFont="1" applyFill="1" applyAlignment="1">
      <alignment vertical="center"/>
    </xf>
    <xf numFmtId="0" fontId="19" fillId="0" borderId="0" xfId="0" applyFont="1" applyFill="1" applyAlignment="1">
      <alignment vertical="top"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19" fillId="0" borderId="0" xfId="0" applyFont="1" applyFill="1" applyAlignment="1">
      <alignment horizontal="center" vertical="top" wrapText="1"/>
    </xf>
    <xf numFmtId="0" fontId="19" fillId="0" borderId="29" xfId="0" applyFont="1" applyFill="1" applyBorder="1" applyAlignment="1">
      <alignment horizontal="center" vertical="center" wrapText="1"/>
    </xf>
    <xf numFmtId="0" fontId="19" fillId="4" borderId="29" xfId="0" applyFont="1" applyFill="1" applyBorder="1" applyAlignment="1">
      <alignment horizontal="center" vertical="center" wrapText="1"/>
    </xf>
    <xf numFmtId="0" fontId="0" fillId="0" borderId="29" xfId="0"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31" xfId="0"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19" fillId="0" borderId="7"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41" fillId="0" borderId="0" xfId="0" applyFont="1" applyFill="1" applyAlignment="1">
      <alignment horizontal="center" vertical="center" wrapText="1"/>
    </xf>
  </cellXfs>
  <cellStyles count="5">
    <cellStyle name="xl25" xfId="2"/>
    <cellStyle name="Обычный" xfId="0" builtinId="0"/>
    <cellStyle name="Обычный 3" xfId="1"/>
    <cellStyle name="Процентный" xfId="3" builtinId="5"/>
    <cellStyle name="Финансовый" xfId="4" builtinId="3"/>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6" t="s">
        <v>336</v>
      </c>
      <c r="B8" s="326"/>
      <c r="C8" s="327"/>
      <c r="D8" s="327"/>
      <c r="E8" s="327"/>
      <c r="F8" s="327"/>
      <c r="G8" s="327"/>
      <c r="H8" s="327"/>
      <c r="I8" s="327"/>
      <c r="J8" s="327"/>
      <c r="K8" s="128"/>
      <c r="L8" s="128"/>
    </row>
    <row r="9" spans="1:12" ht="12" customHeight="1">
      <c r="A9" s="3"/>
      <c r="B9" s="5"/>
      <c r="C9" s="5"/>
      <c r="D9" s="5"/>
      <c r="E9" s="5"/>
      <c r="F9" s="5"/>
      <c r="G9" s="5"/>
      <c r="H9" s="5"/>
      <c r="I9" s="5"/>
      <c r="J9" s="5"/>
      <c r="K9" s="5"/>
      <c r="L9" s="11"/>
    </row>
    <row r="10" spans="1:12" ht="30" customHeight="1">
      <c r="A10" s="328" t="s">
        <v>50</v>
      </c>
      <c r="B10" s="330" t="s">
        <v>51</v>
      </c>
      <c r="C10" s="332" t="s">
        <v>337</v>
      </c>
      <c r="D10" s="333"/>
      <c r="E10" s="334"/>
      <c r="F10" s="332" t="s">
        <v>290</v>
      </c>
      <c r="G10" s="333"/>
      <c r="H10" s="334"/>
      <c r="I10" s="335" t="s">
        <v>338</v>
      </c>
      <c r="J10" s="336"/>
      <c r="K10" s="337"/>
      <c r="L10" s="11"/>
    </row>
    <row r="11" spans="1:12" ht="22.5" customHeight="1">
      <c r="A11" s="329"/>
      <c r="B11" s="33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26" t="s">
        <v>292</v>
      </c>
      <c r="B8" s="326"/>
      <c r="C8" s="327"/>
      <c r="D8" s="327"/>
      <c r="E8" s="327"/>
      <c r="F8" s="327"/>
      <c r="G8" s="327"/>
      <c r="H8" s="327"/>
      <c r="I8" s="327"/>
      <c r="J8" s="327"/>
      <c r="K8" s="19"/>
      <c r="L8" s="19"/>
    </row>
    <row r="9" spans="1:12" ht="12" customHeight="1">
      <c r="A9" s="3"/>
      <c r="B9" s="5"/>
      <c r="C9" s="5"/>
      <c r="D9" s="5"/>
      <c r="E9" s="5"/>
      <c r="F9" s="5"/>
      <c r="G9" s="5"/>
      <c r="H9" s="5"/>
      <c r="I9" s="5"/>
      <c r="J9" s="5"/>
      <c r="K9" s="5"/>
      <c r="L9" s="11"/>
    </row>
    <row r="10" spans="1:12" ht="20.25" customHeight="1">
      <c r="A10" s="328" t="s">
        <v>50</v>
      </c>
      <c r="B10" s="330" t="s">
        <v>51</v>
      </c>
      <c r="C10" s="332" t="s">
        <v>289</v>
      </c>
      <c r="D10" s="333"/>
      <c r="E10" s="334"/>
      <c r="F10" s="332" t="s">
        <v>290</v>
      </c>
      <c r="G10" s="333"/>
      <c r="H10" s="334"/>
      <c r="I10" s="335" t="s">
        <v>291</v>
      </c>
      <c r="J10" s="336"/>
      <c r="K10" s="337"/>
      <c r="L10" s="11"/>
    </row>
    <row r="11" spans="1:12" ht="22.5" customHeight="1">
      <c r="A11" s="329"/>
      <c r="B11" s="331"/>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AF135"/>
  <sheetViews>
    <sheetView view="pageBreakPreview" topLeftCell="A121" zoomScaleSheetLayoutView="100" workbookViewId="0">
      <selection activeCell="AE22" sqref="AE22"/>
    </sheetView>
  </sheetViews>
  <sheetFormatPr defaultColWidth="9.140625" defaultRowHeight="12.75" outlineLevelCol="1"/>
  <cols>
    <col min="1" max="1" width="48" style="183" customWidth="1"/>
    <col min="2" max="2" width="21.5703125" style="184" customWidth="1"/>
    <col min="3" max="3" width="15.42578125" style="185" hidden="1" customWidth="1"/>
    <col min="4" max="4" width="14.85546875" style="236" hidden="1" customWidth="1"/>
    <col min="5" max="5" width="15.42578125" style="185" hidden="1" customWidth="1"/>
    <col min="6" max="6" width="14.85546875" style="236" hidden="1" customWidth="1"/>
    <col min="7" max="7" width="15.42578125" style="236" hidden="1" customWidth="1"/>
    <col min="8" max="8" width="14.85546875" style="236" hidden="1" customWidth="1"/>
    <col min="9" max="9" width="13.7109375" style="236" hidden="1" customWidth="1"/>
    <col min="10" max="10" width="14.85546875" style="315" hidden="1" customWidth="1"/>
    <col min="11" max="11" width="13.7109375" style="236" customWidth="1"/>
    <col min="12" max="12" width="14" style="236" hidden="1" customWidth="1" outlineLevel="1"/>
    <col min="13" max="13" width="15.140625" style="236" hidden="1" customWidth="1" outlineLevel="1"/>
    <col min="14" max="14" width="16.28515625" style="236" hidden="1" customWidth="1"/>
    <col min="15" max="15" width="15.140625" style="236" hidden="1" customWidth="1" outlineLevel="1"/>
    <col min="16" max="16" width="16.28515625" style="236" hidden="1" customWidth="1"/>
    <col min="17" max="17" width="15.140625" style="236" hidden="1" customWidth="1" outlineLevel="1"/>
    <col min="18" max="18" width="15.140625" style="236" hidden="1" customWidth="1"/>
    <col min="19" max="19" width="12.7109375" style="236" hidden="1" customWidth="1" outlineLevel="1"/>
    <col min="20" max="20" width="15.28515625" style="236" customWidth="1" collapsed="1"/>
    <col min="21" max="22" width="14" style="236" hidden="1" customWidth="1" outlineLevel="1"/>
    <col min="23" max="23" width="15.5703125" style="236" hidden="1" customWidth="1"/>
    <col min="24" max="24" width="14" style="236" hidden="1" customWidth="1" outlineLevel="1"/>
    <col min="25" max="25" width="15.5703125" style="236" hidden="1" customWidth="1"/>
    <col min="26" max="26" width="14" style="236" hidden="1" customWidth="1" outlineLevel="1"/>
    <col min="27" max="27" width="15.5703125" style="236" hidden="1" customWidth="1"/>
    <col min="28" max="28" width="14" style="236" hidden="1" customWidth="1" outlineLevel="1"/>
    <col min="29" max="29" width="15" style="236" customWidth="1" collapsed="1"/>
    <col min="30" max="30" width="20.7109375" style="185" customWidth="1"/>
    <col min="31" max="32" width="20.7109375" style="183" customWidth="1"/>
    <col min="33" max="16384" width="9.140625" style="183"/>
  </cols>
  <sheetData>
    <row r="1" spans="1:30" ht="15.75">
      <c r="E1" s="338" t="s">
        <v>447</v>
      </c>
      <c r="F1" s="338"/>
      <c r="G1" s="338"/>
      <c r="H1" s="338"/>
      <c r="I1" s="338"/>
      <c r="J1" s="338"/>
      <c r="K1" s="338"/>
      <c r="L1" s="338"/>
      <c r="M1" s="338"/>
      <c r="N1" s="338"/>
      <c r="O1" s="338"/>
      <c r="P1" s="338"/>
      <c r="Q1" s="338"/>
      <c r="R1" s="338"/>
      <c r="S1" s="338"/>
      <c r="T1" s="338"/>
      <c r="U1" s="338"/>
      <c r="V1" s="338"/>
      <c r="W1" s="338"/>
      <c r="X1" s="338"/>
      <c r="Y1" s="338"/>
      <c r="Z1" s="338"/>
      <c r="AA1" s="338"/>
      <c r="AB1" s="338"/>
      <c r="AC1" s="338"/>
      <c r="AD1" s="183"/>
    </row>
    <row r="2" spans="1:30" ht="27" customHeight="1">
      <c r="A2" s="242"/>
      <c r="E2" s="339" t="s">
        <v>449</v>
      </c>
      <c r="F2" s="339"/>
      <c r="G2" s="339"/>
      <c r="H2" s="339"/>
      <c r="I2" s="339"/>
      <c r="J2" s="339"/>
      <c r="K2" s="339"/>
      <c r="L2" s="339"/>
      <c r="M2" s="339"/>
      <c r="N2" s="339"/>
      <c r="O2" s="339"/>
      <c r="P2" s="339"/>
      <c r="Q2" s="339"/>
      <c r="R2" s="339"/>
      <c r="S2" s="339"/>
      <c r="T2" s="339"/>
      <c r="U2" s="339"/>
      <c r="V2" s="339"/>
      <c r="W2" s="339"/>
      <c r="X2" s="339"/>
      <c r="Y2" s="339"/>
      <c r="Z2" s="339"/>
      <c r="AA2" s="339"/>
      <c r="AB2" s="339"/>
      <c r="AC2" s="339"/>
      <c r="AD2" s="183"/>
    </row>
    <row r="3" spans="1:30" ht="15.75">
      <c r="E3" s="338" t="s">
        <v>447</v>
      </c>
      <c r="F3" s="338"/>
      <c r="G3" s="338"/>
      <c r="H3" s="338"/>
      <c r="I3" s="338"/>
      <c r="J3" s="338"/>
      <c r="K3" s="338"/>
      <c r="L3" s="338"/>
      <c r="M3" s="338"/>
      <c r="N3" s="338"/>
      <c r="O3" s="338"/>
      <c r="P3" s="338"/>
      <c r="Q3" s="338"/>
      <c r="R3" s="338"/>
      <c r="S3" s="338"/>
      <c r="T3" s="338"/>
      <c r="U3" s="338"/>
      <c r="V3" s="338"/>
      <c r="W3" s="338"/>
      <c r="X3" s="338"/>
      <c r="Y3" s="338"/>
      <c r="Z3" s="338"/>
      <c r="AA3" s="338"/>
      <c r="AB3" s="338"/>
      <c r="AC3" s="338"/>
      <c r="AD3" s="183"/>
    </row>
    <row r="4" spans="1:30" ht="27" customHeight="1">
      <c r="A4" s="242"/>
      <c r="E4" s="339" t="s">
        <v>448</v>
      </c>
      <c r="F4" s="339"/>
      <c r="G4" s="339"/>
      <c r="H4" s="339"/>
      <c r="I4" s="339"/>
      <c r="J4" s="339"/>
      <c r="K4" s="339"/>
      <c r="L4" s="339"/>
      <c r="M4" s="339"/>
      <c r="N4" s="339"/>
      <c r="O4" s="339"/>
      <c r="P4" s="339"/>
      <c r="Q4" s="339"/>
      <c r="R4" s="339"/>
      <c r="S4" s="339"/>
      <c r="T4" s="339"/>
      <c r="U4" s="339"/>
      <c r="V4" s="339"/>
      <c r="W4" s="339"/>
      <c r="X4" s="339"/>
      <c r="Y4" s="339"/>
      <c r="Z4" s="339"/>
      <c r="AA4" s="339"/>
      <c r="AB4" s="339"/>
      <c r="AC4" s="339"/>
      <c r="AD4" s="183"/>
    </row>
    <row r="5" spans="1:30" ht="15.75">
      <c r="E5" s="338" t="s">
        <v>403</v>
      </c>
      <c r="F5" s="338"/>
      <c r="G5" s="338"/>
      <c r="H5" s="338"/>
      <c r="I5" s="338"/>
      <c r="J5" s="338"/>
      <c r="K5" s="338"/>
      <c r="L5" s="338"/>
      <c r="M5" s="338"/>
      <c r="N5" s="338"/>
      <c r="O5" s="338"/>
      <c r="P5" s="338"/>
      <c r="Q5" s="338"/>
      <c r="R5" s="338"/>
      <c r="S5" s="338"/>
      <c r="T5" s="338"/>
      <c r="U5" s="338"/>
      <c r="V5" s="338"/>
      <c r="W5" s="338"/>
      <c r="X5" s="338"/>
      <c r="Y5" s="338"/>
      <c r="Z5" s="338"/>
      <c r="AA5" s="338"/>
      <c r="AB5" s="338"/>
      <c r="AC5" s="338"/>
      <c r="AD5" s="183"/>
    </row>
    <row r="6" spans="1:30" ht="27" customHeight="1">
      <c r="A6" s="242"/>
      <c r="E6" s="339" t="s">
        <v>437</v>
      </c>
      <c r="F6" s="339"/>
      <c r="G6" s="339"/>
      <c r="H6" s="339"/>
      <c r="I6" s="339"/>
      <c r="J6" s="339"/>
      <c r="K6" s="339"/>
      <c r="L6" s="339"/>
      <c r="M6" s="339"/>
      <c r="N6" s="339"/>
      <c r="O6" s="339"/>
      <c r="P6" s="339"/>
      <c r="Q6" s="339"/>
      <c r="R6" s="339"/>
      <c r="S6" s="339"/>
      <c r="T6" s="339"/>
      <c r="U6" s="339"/>
      <c r="V6" s="339"/>
      <c r="W6" s="339"/>
      <c r="X6" s="339"/>
      <c r="Y6" s="339"/>
      <c r="Z6" s="339"/>
      <c r="AA6" s="339"/>
      <c r="AB6" s="339"/>
      <c r="AC6" s="339"/>
      <c r="AD6" s="183"/>
    </row>
    <row r="7" spans="1:30" ht="15.75">
      <c r="E7" s="338" t="s">
        <v>403</v>
      </c>
      <c r="F7" s="338"/>
      <c r="G7" s="338"/>
      <c r="H7" s="338"/>
      <c r="I7" s="338"/>
      <c r="J7" s="338"/>
      <c r="K7" s="338"/>
      <c r="L7" s="338"/>
      <c r="M7" s="338"/>
      <c r="N7" s="338"/>
      <c r="O7" s="338"/>
      <c r="P7" s="338"/>
      <c r="Q7" s="338"/>
      <c r="R7" s="338"/>
      <c r="S7" s="338"/>
      <c r="T7" s="338"/>
      <c r="U7" s="338"/>
      <c r="V7" s="338"/>
      <c r="W7" s="338"/>
      <c r="X7" s="338"/>
      <c r="Y7" s="338"/>
      <c r="Z7" s="338"/>
      <c r="AA7" s="338"/>
      <c r="AB7" s="338"/>
      <c r="AC7" s="338"/>
      <c r="AD7" s="183"/>
    </row>
    <row r="8" spans="1:30" ht="27" customHeight="1">
      <c r="A8" s="242"/>
      <c r="E8" s="339" t="s">
        <v>436</v>
      </c>
      <c r="F8" s="339"/>
      <c r="G8" s="339"/>
      <c r="H8" s="339"/>
      <c r="I8" s="339"/>
      <c r="J8" s="339"/>
      <c r="K8" s="339"/>
      <c r="L8" s="339"/>
      <c r="M8" s="339"/>
      <c r="N8" s="339"/>
      <c r="O8" s="339"/>
      <c r="P8" s="339"/>
      <c r="Q8" s="339"/>
      <c r="R8" s="339"/>
      <c r="S8" s="339"/>
      <c r="T8" s="339"/>
      <c r="U8" s="339"/>
      <c r="V8" s="339"/>
      <c r="W8" s="339"/>
      <c r="X8" s="339"/>
      <c r="Y8" s="339"/>
      <c r="Z8" s="339"/>
      <c r="AA8" s="339"/>
      <c r="AB8" s="339"/>
      <c r="AC8" s="339"/>
      <c r="AD8" s="183"/>
    </row>
    <row r="9" spans="1:30" ht="15.75">
      <c r="E9" s="338" t="s">
        <v>403</v>
      </c>
      <c r="F9" s="338"/>
      <c r="G9" s="338"/>
      <c r="H9" s="338"/>
      <c r="I9" s="338"/>
      <c r="J9" s="338"/>
      <c r="K9" s="338"/>
      <c r="L9" s="338"/>
      <c r="M9" s="338"/>
      <c r="N9" s="338"/>
      <c r="O9" s="338"/>
      <c r="P9" s="338"/>
      <c r="Q9" s="338"/>
      <c r="R9" s="338"/>
      <c r="S9" s="338"/>
      <c r="T9" s="338"/>
      <c r="U9" s="338"/>
      <c r="V9" s="338"/>
      <c r="W9" s="338"/>
      <c r="X9" s="338"/>
      <c r="Y9" s="338"/>
      <c r="Z9" s="338"/>
      <c r="AA9" s="338"/>
      <c r="AB9" s="338"/>
      <c r="AC9" s="338"/>
    </row>
    <row r="10" spans="1:30" ht="27" customHeight="1">
      <c r="A10" s="242"/>
      <c r="E10" s="339" t="s">
        <v>409</v>
      </c>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row>
    <row r="11" spans="1:30" ht="9" customHeight="1">
      <c r="A11" s="242"/>
      <c r="E11" s="247"/>
      <c r="F11" s="247"/>
      <c r="G11" s="247"/>
      <c r="H11" s="299"/>
      <c r="I11" s="299"/>
      <c r="J11" s="301"/>
      <c r="K11" s="319"/>
      <c r="L11" s="247"/>
      <c r="M11" s="247"/>
      <c r="N11" s="247"/>
      <c r="O11" s="247"/>
      <c r="P11" s="247"/>
      <c r="Q11" s="299"/>
      <c r="R11" s="299"/>
      <c r="S11" s="299"/>
      <c r="T11" s="299"/>
      <c r="U11" s="247"/>
      <c r="V11" s="247"/>
      <c r="W11" s="247"/>
      <c r="X11" s="247"/>
      <c r="Y11" s="247"/>
      <c r="Z11" s="247"/>
      <c r="AA11" s="247"/>
      <c r="AB11" s="247"/>
      <c r="AC11" s="247"/>
    </row>
    <row r="12" spans="1:30" ht="30" customHeight="1">
      <c r="A12" s="343" t="s">
        <v>404</v>
      </c>
      <c r="B12" s="343"/>
      <c r="C12" s="343"/>
      <c r="D12" s="343"/>
      <c r="E12" s="343"/>
      <c r="F12" s="343"/>
      <c r="G12" s="343"/>
      <c r="H12" s="343"/>
      <c r="I12" s="343"/>
      <c r="J12" s="343"/>
      <c r="K12" s="343"/>
      <c r="L12" s="343"/>
      <c r="M12" s="343"/>
      <c r="N12" s="343"/>
      <c r="O12" s="343"/>
      <c r="P12" s="343"/>
      <c r="Q12" s="343"/>
      <c r="R12" s="343"/>
      <c r="S12" s="343"/>
      <c r="T12" s="343"/>
      <c r="U12" s="343"/>
      <c r="V12" s="343"/>
      <c r="W12" s="343"/>
      <c r="X12" s="244"/>
      <c r="Y12" s="244"/>
      <c r="Z12" s="244"/>
      <c r="AA12" s="244"/>
      <c r="AB12" s="244"/>
      <c r="AC12" s="244"/>
    </row>
    <row r="13" spans="1:30" s="266" customFormat="1" ht="9.75" customHeight="1">
      <c r="B13" s="267"/>
      <c r="C13" s="273"/>
      <c r="D13" s="274"/>
      <c r="E13" s="273">
        <f>SUM(C17:D17)-E17</f>
        <v>0</v>
      </c>
      <c r="F13" s="274"/>
      <c r="G13" s="274">
        <f>SUM(E17:F17)-G17</f>
        <v>0</v>
      </c>
      <c r="H13" s="274"/>
      <c r="I13" s="274">
        <f>SUM(G17:H17)-I17</f>
        <v>0</v>
      </c>
      <c r="J13" s="302"/>
      <c r="K13" s="274">
        <f>SUM(I17:J17)-K17</f>
        <v>0</v>
      </c>
      <c r="L13" s="275"/>
      <c r="M13" s="275"/>
      <c r="N13" s="274">
        <f>SUM(L17:M17)-N17</f>
        <v>0</v>
      </c>
      <c r="O13" s="275"/>
      <c r="P13" s="274">
        <f>SUM(N17:O17)-P17</f>
        <v>0</v>
      </c>
      <c r="Q13" s="275"/>
      <c r="R13" s="274">
        <f>SUM(P17:Q17)-R17</f>
        <v>0</v>
      </c>
      <c r="S13" s="275"/>
      <c r="T13" s="274">
        <f>SUM(R17:S17)-T17</f>
        <v>0</v>
      </c>
      <c r="U13" s="275"/>
      <c r="V13" s="275"/>
      <c r="W13" s="274">
        <f>SUM(U17:V17)-W17</f>
        <v>0</v>
      </c>
      <c r="X13" s="275"/>
      <c r="Y13" s="274">
        <f>SUM(W17:X17)-Y17</f>
        <v>0</v>
      </c>
      <c r="Z13" s="275"/>
      <c r="AA13" s="274">
        <f>SUM(Y17:Z17)-AA17</f>
        <v>0</v>
      </c>
      <c r="AB13" s="275"/>
      <c r="AC13" s="274">
        <f>SUM(AA17:AB17)-AC17</f>
        <v>0</v>
      </c>
      <c r="AD13" s="243"/>
    </row>
    <row r="14" spans="1:30">
      <c r="A14" s="344" t="s">
        <v>50</v>
      </c>
      <c r="B14" s="344" t="s">
        <v>51</v>
      </c>
      <c r="C14" s="340" t="s">
        <v>343</v>
      </c>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row>
    <row r="15" spans="1:30">
      <c r="A15" s="344"/>
      <c r="B15" s="344"/>
      <c r="C15" s="340" t="s">
        <v>191</v>
      </c>
      <c r="D15" s="340"/>
      <c r="E15" s="340"/>
      <c r="F15" s="342"/>
      <c r="G15" s="342"/>
      <c r="H15" s="342"/>
      <c r="I15" s="342"/>
      <c r="J15" s="298"/>
      <c r="K15" s="322"/>
      <c r="L15" s="341" t="s">
        <v>341</v>
      </c>
      <c r="M15" s="341"/>
      <c r="N15" s="341"/>
      <c r="O15" s="341"/>
      <c r="P15" s="341"/>
      <c r="Q15" s="341"/>
      <c r="R15" s="341"/>
      <c r="S15" s="341"/>
      <c r="T15" s="341"/>
      <c r="U15" s="341" t="s">
        <v>342</v>
      </c>
      <c r="V15" s="341"/>
      <c r="W15" s="341"/>
      <c r="X15" s="341"/>
      <c r="Y15" s="341"/>
      <c r="Z15" s="341"/>
      <c r="AA15" s="341"/>
      <c r="AB15" s="341"/>
      <c r="AC15" s="341"/>
    </row>
    <row r="16" spans="1:30">
      <c r="A16" s="196">
        <v>1</v>
      </c>
      <c r="B16" s="197">
        <v>2</v>
      </c>
      <c r="C16" s="198">
        <v>3</v>
      </c>
      <c r="D16" s="238"/>
      <c r="E16" s="198"/>
      <c r="F16" s="238"/>
      <c r="G16" s="238"/>
      <c r="H16" s="238"/>
      <c r="I16" s="238"/>
      <c r="J16" s="303"/>
      <c r="K16" s="238"/>
      <c r="L16" s="238">
        <v>4</v>
      </c>
      <c r="M16" s="238"/>
      <c r="N16" s="238"/>
      <c r="O16" s="238"/>
      <c r="P16" s="238"/>
      <c r="Q16" s="238"/>
      <c r="R16" s="238"/>
      <c r="S16" s="238"/>
      <c r="T16" s="238"/>
      <c r="U16" s="238">
        <v>5</v>
      </c>
      <c r="V16" s="238"/>
      <c r="W16" s="238"/>
      <c r="X16" s="238"/>
      <c r="Y16" s="238"/>
      <c r="Z16" s="238"/>
      <c r="AA16" s="238"/>
      <c r="AB16" s="238"/>
      <c r="AC16" s="238"/>
    </row>
    <row r="17" spans="1:32" s="186" customFormat="1">
      <c r="A17" s="199" t="s">
        <v>59</v>
      </c>
      <c r="B17" s="227" t="s">
        <v>22</v>
      </c>
      <c r="C17" s="200">
        <f t="shared" ref="C17:W17" si="0">C19+C22+C25+C30+C34+C38+C40+C43+C47+C49</f>
        <v>271264292</v>
      </c>
      <c r="D17" s="200">
        <f t="shared" si="0"/>
        <v>0</v>
      </c>
      <c r="E17" s="200">
        <f t="shared" si="0"/>
        <v>271264292</v>
      </c>
      <c r="F17" s="200">
        <f t="shared" ref="F17:G17" si="1">F19+F22+F25+F30+F34+F38+F40+F43+F47+F49</f>
        <v>0</v>
      </c>
      <c r="G17" s="200">
        <f t="shared" si="1"/>
        <v>271264292</v>
      </c>
      <c r="H17" s="200">
        <f t="shared" ref="H17:I17" si="2">H19+H22+H25+H30+H34+H38+H40+H43+H47+H49</f>
        <v>0</v>
      </c>
      <c r="I17" s="200">
        <f t="shared" si="2"/>
        <v>271264292</v>
      </c>
      <c r="J17" s="304">
        <f t="shared" ref="J17:K17" si="3">J19+J22+J25+J30+J34+J38+J40+J43+J47+J49</f>
        <v>0</v>
      </c>
      <c r="K17" s="200">
        <f t="shared" si="3"/>
        <v>271264292</v>
      </c>
      <c r="L17" s="200">
        <f t="shared" si="0"/>
        <v>278202036</v>
      </c>
      <c r="M17" s="200">
        <f t="shared" si="0"/>
        <v>0</v>
      </c>
      <c r="N17" s="200">
        <f t="shared" si="0"/>
        <v>278202036</v>
      </c>
      <c r="O17" s="200">
        <f t="shared" ref="O17:P17" si="4">O19+O22+O25+O30+O34+O38+O40+O43+O47+O49</f>
        <v>0</v>
      </c>
      <c r="P17" s="200">
        <f t="shared" si="4"/>
        <v>278202036</v>
      </c>
      <c r="Q17" s="200">
        <f t="shared" ref="Q17:R17" si="5">Q19+Q22+Q25+Q30+Q34+Q38+Q40+Q43+Q47+Q49</f>
        <v>0</v>
      </c>
      <c r="R17" s="200">
        <f t="shared" si="5"/>
        <v>278202036</v>
      </c>
      <c r="S17" s="200">
        <f t="shared" ref="S17:T17" si="6">S19+S22+S25+S30+S34+S38+S40+S43+S47+S49</f>
        <v>0</v>
      </c>
      <c r="T17" s="200">
        <f t="shared" si="6"/>
        <v>278202036</v>
      </c>
      <c r="U17" s="200">
        <f t="shared" si="0"/>
        <v>293015033</v>
      </c>
      <c r="V17" s="200">
        <f t="shared" si="0"/>
        <v>0</v>
      </c>
      <c r="W17" s="200">
        <f t="shared" si="0"/>
        <v>293015033</v>
      </c>
      <c r="X17" s="200">
        <f t="shared" ref="X17:Y17" si="7">X19+X22+X25+X30+X34+X38+X40+X43+X47+X49</f>
        <v>0</v>
      </c>
      <c r="Y17" s="200">
        <f t="shared" si="7"/>
        <v>293015033</v>
      </c>
      <c r="Z17" s="200">
        <f t="shared" ref="Z17:AA17" si="8">Z19+Z22+Z25+Z30+Z34+Z38+Z40+Z43+Z47+Z49</f>
        <v>0</v>
      </c>
      <c r="AA17" s="200">
        <f t="shared" si="8"/>
        <v>293015033</v>
      </c>
      <c r="AB17" s="200">
        <f t="shared" ref="AB17:AC17" si="9">AB19+AB22+AB25+AB30+AB34+AB38+AB40+AB43+AB47+AB49</f>
        <v>0</v>
      </c>
      <c r="AC17" s="200">
        <f t="shared" si="9"/>
        <v>293015033</v>
      </c>
      <c r="AD17" s="183"/>
    </row>
    <row r="18" spans="1:32" s="186" customFormat="1">
      <c r="A18" s="199"/>
      <c r="B18" s="201"/>
      <c r="C18" s="202"/>
      <c r="D18" s="202"/>
      <c r="E18" s="202"/>
      <c r="F18" s="202"/>
      <c r="G18" s="202"/>
      <c r="H18" s="202"/>
      <c r="I18" s="202"/>
      <c r="J18" s="305"/>
      <c r="K18" s="202"/>
      <c r="L18" s="203"/>
      <c r="M18" s="202"/>
      <c r="N18" s="202"/>
      <c r="O18" s="202"/>
      <c r="P18" s="202"/>
      <c r="Q18" s="202"/>
      <c r="R18" s="202"/>
      <c r="S18" s="202"/>
      <c r="T18" s="202"/>
      <c r="U18" s="203"/>
      <c r="V18" s="202"/>
      <c r="W18" s="202"/>
      <c r="X18" s="202"/>
      <c r="Y18" s="202"/>
      <c r="Z18" s="202"/>
      <c r="AA18" s="202"/>
      <c r="AB18" s="202"/>
      <c r="AC18" s="202"/>
      <c r="AD18" s="194"/>
      <c r="AE18" s="242"/>
      <c r="AF18" s="242"/>
    </row>
    <row r="19" spans="1:32" s="186" customFormat="1">
      <c r="A19" s="204" t="s">
        <v>18</v>
      </c>
      <c r="B19" s="205" t="s">
        <v>23</v>
      </c>
      <c r="C19" s="206">
        <f>C20</f>
        <v>202282283</v>
      </c>
      <c r="D19" s="206">
        <f t="shared" ref="D19:AC19" si="10">D20</f>
        <v>0</v>
      </c>
      <c r="E19" s="206">
        <f t="shared" si="10"/>
        <v>202282283</v>
      </c>
      <c r="F19" s="206">
        <f t="shared" si="10"/>
        <v>0</v>
      </c>
      <c r="G19" s="206">
        <f t="shared" si="10"/>
        <v>202282283</v>
      </c>
      <c r="H19" s="206">
        <f t="shared" si="10"/>
        <v>0</v>
      </c>
      <c r="I19" s="206">
        <f t="shared" si="10"/>
        <v>202282283</v>
      </c>
      <c r="J19" s="306">
        <f t="shared" si="10"/>
        <v>0</v>
      </c>
      <c r="K19" s="206">
        <f t="shared" si="10"/>
        <v>202282283</v>
      </c>
      <c r="L19" s="206">
        <f t="shared" si="10"/>
        <v>208115500</v>
      </c>
      <c r="M19" s="206">
        <f t="shared" si="10"/>
        <v>0</v>
      </c>
      <c r="N19" s="206">
        <f t="shared" si="10"/>
        <v>208115500</v>
      </c>
      <c r="O19" s="206">
        <f t="shared" si="10"/>
        <v>0</v>
      </c>
      <c r="P19" s="206">
        <f t="shared" si="10"/>
        <v>208115500</v>
      </c>
      <c r="Q19" s="206">
        <f t="shared" si="10"/>
        <v>0</v>
      </c>
      <c r="R19" s="206">
        <f t="shared" si="10"/>
        <v>208115500</v>
      </c>
      <c r="S19" s="206">
        <f t="shared" si="10"/>
        <v>0</v>
      </c>
      <c r="T19" s="206">
        <f t="shared" si="10"/>
        <v>208115500</v>
      </c>
      <c r="U19" s="206">
        <f t="shared" si="10"/>
        <v>220977000</v>
      </c>
      <c r="V19" s="206">
        <f t="shared" si="10"/>
        <v>0</v>
      </c>
      <c r="W19" s="206">
        <f t="shared" si="10"/>
        <v>220977000</v>
      </c>
      <c r="X19" s="206">
        <f t="shared" si="10"/>
        <v>0</v>
      </c>
      <c r="Y19" s="206">
        <f t="shared" si="10"/>
        <v>220977000</v>
      </c>
      <c r="Z19" s="206">
        <f t="shared" si="10"/>
        <v>0</v>
      </c>
      <c r="AA19" s="206">
        <f t="shared" si="10"/>
        <v>220977000</v>
      </c>
      <c r="AB19" s="206">
        <f t="shared" si="10"/>
        <v>0</v>
      </c>
      <c r="AC19" s="206">
        <f t="shared" si="10"/>
        <v>220977000</v>
      </c>
      <c r="AD19" s="185"/>
      <c r="AE19" s="183"/>
      <c r="AF19" s="183"/>
    </row>
    <row r="20" spans="1:32" s="186" customFormat="1">
      <c r="A20" s="207" t="s">
        <v>1</v>
      </c>
      <c r="B20" s="205" t="s">
        <v>25</v>
      </c>
      <c r="C20" s="206">
        <v>202282283</v>
      </c>
      <c r="D20" s="206"/>
      <c r="E20" s="206">
        <f t="shared" ref="E20:E102" si="11">SUM(C20:D20)</f>
        <v>202282283</v>
      </c>
      <c r="F20" s="206"/>
      <c r="G20" s="206">
        <f t="shared" ref="G20" si="12">SUM(E20:F20)</f>
        <v>202282283</v>
      </c>
      <c r="H20" s="206"/>
      <c r="I20" s="206">
        <f t="shared" ref="I20" si="13">SUM(G20:H20)</f>
        <v>202282283</v>
      </c>
      <c r="J20" s="306"/>
      <c r="K20" s="206">
        <f t="shared" ref="K20" si="14">SUM(I20:J20)</f>
        <v>202282283</v>
      </c>
      <c r="L20" s="206">
        <v>208115500</v>
      </c>
      <c r="M20" s="206"/>
      <c r="N20" s="206">
        <f t="shared" ref="N20:N101" si="15">SUM(L20:M20)</f>
        <v>208115500</v>
      </c>
      <c r="O20" s="206"/>
      <c r="P20" s="206">
        <f t="shared" ref="P20" si="16">SUM(N20:O20)</f>
        <v>208115500</v>
      </c>
      <c r="Q20" s="206"/>
      <c r="R20" s="206">
        <f t="shared" ref="R20" si="17">SUM(P20:Q20)</f>
        <v>208115500</v>
      </c>
      <c r="S20" s="206"/>
      <c r="T20" s="206">
        <f t="shared" ref="T20" si="18">SUM(R20:S20)</f>
        <v>208115500</v>
      </c>
      <c r="U20" s="206">
        <v>220977000</v>
      </c>
      <c r="V20" s="206"/>
      <c r="W20" s="206">
        <f t="shared" ref="W20:W101" si="19">SUM(U20:V20)</f>
        <v>220977000</v>
      </c>
      <c r="X20" s="206"/>
      <c r="Y20" s="206">
        <f t="shared" ref="Y20" si="20">SUM(W20:X20)</f>
        <v>220977000</v>
      </c>
      <c r="Z20" s="206"/>
      <c r="AA20" s="206">
        <f t="shared" ref="AA20" si="21">SUM(Y20:Z20)</f>
        <v>220977000</v>
      </c>
      <c r="AB20" s="206"/>
      <c r="AC20" s="206">
        <f t="shared" ref="AC20" si="22">SUM(AA20:AB20)</f>
        <v>220977000</v>
      </c>
      <c r="AD20" s="185"/>
      <c r="AE20" s="183"/>
      <c r="AF20" s="183"/>
    </row>
    <row r="21" spans="1:32" s="186" customFormat="1">
      <c r="A21" s="207"/>
      <c r="B21" s="205"/>
      <c r="C21" s="202"/>
      <c r="D21" s="202"/>
      <c r="E21" s="202"/>
      <c r="F21" s="202"/>
      <c r="G21" s="202"/>
      <c r="H21" s="202"/>
      <c r="I21" s="202"/>
      <c r="J21" s="305"/>
      <c r="K21" s="202"/>
      <c r="L21" s="203"/>
      <c r="M21" s="202"/>
      <c r="N21" s="202"/>
      <c r="O21" s="202"/>
      <c r="P21" s="202"/>
      <c r="Q21" s="202"/>
      <c r="R21" s="202"/>
      <c r="S21" s="202"/>
      <c r="T21" s="202"/>
      <c r="U21" s="203"/>
      <c r="V21" s="202"/>
      <c r="W21" s="202"/>
      <c r="X21" s="202"/>
      <c r="Y21" s="202"/>
      <c r="Z21" s="202"/>
      <c r="AA21" s="202"/>
      <c r="AB21" s="202"/>
      <c r="AC21" s="202"/>
      <c r="AD21" s="185"/>
      <c r="AE21" s="183"/>
      <c r="AF21" s="183"/>
    </row>
    <row r="22" spans="1:32" s="186" customFormat="1" ht="38.25">
      <c r="A22" s="208" t="s">
        <v>9</v>
      </c>
      <c r="B22" s="205" t="s">
        <v>26</v>
      </c>
      <c r="C22" s="209">
        <f>C23</f>
        <v>27437934</v>
      </c>
      <c r="D22" s="209">
        <f t="shared" ref="D22:AB22" si="23">D23</f>
        <v>0</v>
      </c>
      <c r="E22" s="209">
        <f t="shared" si="23"/>
        <v>27437934</v>
      </c>
      <c r="F22" s="209">
        <f t="shared" si="23"/>
        <v>0</v>
      </c>
      <c r="G22" s="209">
        <f t="shared" si="23"/>
        <v>27437934</v>
      </c>
      <c r="H22" s="209">
        <f t="shared" si="23"/>
        <v>0</v>
      </c>
      <c r="I22" s="209">
        <f t="shared" si="23"/>
        <v>27437934</v>
      </c>
      <c r="J22" s="307">
        <f t="shared" si="23"/>
        <v>0</v>
      </c>
      <c r="K22" s="209">
        <f t="shared" si="23"/>
        <v>27437934</v>
      </c>
      <c r="L22" s="209">
        <f t="shared" si="23"/>
        <v>28784301</v>
      </c>
      <c r="M22" s="209">
        <f t="shared" si="23"/>
        <v>0</v>
      </c>
      <c r="N22" s="209">
        <f t="shared" si="23"/>
        <v>28784301</v>
      </c>
      <c r="O22" s="209">
        <f t="shared" si="23"/>
        <v>0</v>
      </c>
      <c r="P22" s="209">
        <f t="shared" si="23"/>
        <v>28784301</v>
      </c>
      <c r="Q22" s="209">
        <f t="shared" si="23"/>
        <v>0</v>
      </c>
      <c r="R22" s="209">
        <f t="shared" si="23"/>
        <v>28784301</v>
      </c>
      <c r="S22" s="209">
        <f t="shared" si="23"/>
        <v>0</v>
      </c>
      <c r="T22" s="209">
        <f t="shared" si="23"/>
        <v>28784301</v>
      </c>
      <c r="U22" s="209">
        <f t="shared" si="23"/>
        <v>30067248</v>
      </c>
      <c r="V22" s="209">
        <f t="shared" si="23"/>
        <v>0</v>
      </c>
      <c r="W22" s="209">
        <f>W23</f>
        <v>30067248</v>
      </c>
      <c r="X22" s="209">
        <f t="shared" si="23"/>
        <v>0</v>
      </c>
      <c r="Y22" s="209">
        <f>Y23</f>
        <v>30067248</v>
      </c>
      <c r="Z22" s="209">
        <f t="shared" si="23"/>
        <v>0</v>
      </c>
      <c r="AA22" s="209">
        <f>AA23</f>
        <v>30067248</v>
      </c>
      <c r="AB22" s="209">
        <f t="shared" si="23"/>
        <v>0</v>
      </c>
      <c r="AC22" s="209">
        <f>AC23</f>
        <v>30067248</v>
      </c>
      <c r="AD22" s="185"/>
      <c r="AE22" s="183"/>
      <c r="AF22" s="183"/>
    </row>
    <row r="23" spans="1:32" s="186" customFormat="1" ht="27.75" customHeight="1">
      <c r="A23" s="207" t="s">
        <v>10</v>
      </c>
      <c r="B23" s="205" t="s">
        <v>27</v>
      </c>
      <c r="C23" s="210">
        <v>27437934</v>
      </c>
      <c r="D23" s="206"/>
      <c r="E23" s="210">
        <f t="shared" si="11"/>
        <v>27437934</v>
      </c>
      <c r="F23" s="206"/>
      <c r="G23" s="206">
        <f t="shared" ref="G23" si="24">SUM(E23:F23)</f>
        <v>27437934</v>
      </c>
      <c r="H23" s="206"/>
      <c r="I23" s="206">
        <f t="shared" ref="I23" si="25">SUM(G23:H23)</f>
        <v>27437934</v>
      </c>
      <c r="J23" s="306"/>
      <c r="K23" s="206">
        <f t="shared" ref="K23" si="26">SUM(I23:J23)</f>
        <v>27437934</v>
      </c>
      <c r="L23" s="206">
        <v>28784301</v>
      </c>
      <c r="M23" s="206"/>
      <c r="N23" s="206">
        <f t="shared" si="15"/>
        <v>28784301</v>
      </c>
      <c r="O23" s="206"/>
      <c r="P23" s="206">
        <f t="shared" ref="P23" si="27">SUM(N23:O23)</f>
        <v>28784301</v>
      </c>
      <c r="Q23" s="206"/>
      <c r="R23" s="206">
        <f t="shared" ref="R23" si="28">SUM(P23:Q23)</f>
        <v>28784301</v>
      </c>
      <c r="S23" s="206"/>
      <c r="T23" s="206">
        <f t="shared" ref="T23" si="29">SUM(R23:S23)</f>
        <v>28784301</v>
      </c>
      <c r="U23" s="206">
        <v>30067248</v>
      </c>
      <c r="V23" s="206"/>
      <c r="W23" s="206">
        <f t="shared" si="19"/>
        <v>30067248</v>
      </c>
      <c r="X23" s="206"/>
      <c r="Y23" s="206">
        <f t="shared" ref="Y23" si="30">SUM(W23:X23)</f>
        <v>30067248</v>
      </c>
      <c r="Z23" s="206"/>
      <c r="AA23" s="206">
        <f t="shared" ref="AA23" si="31">SUM(Y23:Z23)</f>
        <v>30067248</v>
      </c>
      <c r="AB23" s="206"/>
      <c r="AC23" s="206">
        <f t="shared" ref="AC23" si="32">SUM(AA23:AB23)</f>
        <v>30067248</v>
      </c>
      <c r="AD23" s="185"/>
      <c r="AE23" s="183"/>
      <c r="AF23" s="183"/>
    </row>
    <row r="24" spans="1:32" s="186" customFormat="1">
      <c r="A24" s="207"/>
      <c r="B24" s="205"/>
      <c r="C24" s="210"/>
      <c r="D24" s="206"/>
      <c r="E24" s="210"/>
      <c r="F24" s="206"/>
      <c r="G24" s="206"/>
      <c r="H24" s="206"/>
      <c r="I24" s="206"/>
      <c r="J24" s="306"/>
      <c r="K24" s="206"/>
      <c r="L24" s="203"/>
      <c r="M24" s="206"/>
      <c r="N24" s="206"/>
      <c r="O24" s="206"/>
      <c r="P24" s="206"/>
      <c r="Q24" s="206"/>
      <c r="R24" s="206"/>
      <c r="S24" s="206"/>
      <c r="T24" s="206"/>
      <c r="U24" s="203"/>
      <c r="V24" s="206"/>
      <c r="W24" s="206"/>
      <c r="X24" s="206"/>
      <c r="Y24" s="206"/>
      <c r="Z24" s="206"/>
      <c r="AA24" s="206"/>
      <c r="AB24" s="206"/>
      <c r="AC24" s="206"/>
      <c r="AD24" s="185"/>
      <c r="AE24" s="183"/>
      <c r="AF24" s="183"/>
    </row>
    <row r="25" spans="1:32">
      <c r="A25" s="208" t="s">
        <v>2</v>
      </c>
      <c r="B25" s="205" t="s">
        <v>28</v>
      </c>
      <c r="C25" s="210">
        <f>C26+C27+C28</f>
        <v>15183598</v>
      </c>
      <c r="D25" s="206">
        <f t="shared" ref="D25:W25" si="33">D26+D27+D28</f>
        <v>0</v>
      </c>
      <c r="E25" s="210">
        <f t="shared" si="33"/>
        <v>15183598</v>
      </c>
      <c r="F25" s="206">
        <f t="shared" ref="F25:G25" si="34">F26+F27+F28</f>
        <v>0</v>
      </c>
      <c r="G25" s="206">
        <f t="shared" si="34"/>
        <v>15183598</v>
      </c>
      <c r="H25" s="206">
        <f t="shared" ref="H25:I25" si="35">H26+H27+H28</f>
        <v>0</v>
      </c>
      <c r="I25" s="206">
        <f t="shared" si="35"/>
        <v>15183598</v>
      </c>
      <c r="J25" s="306">
        <f t="shared" ref="J25:K25" si="36">J26+J27+J28</f>
        <v>0</v>
      </c>
      <c r="K25" s="206">
        <f t="shared" si="36"/>
        <v>15183598</v>
      </c>
      <c r="L25" s="206">
        <f t="shared" si="33"/>
        <v>15772620</v>
      </c>
      <c r="M25" s="206">
        <f t="shared" si="33"/>
        <v>0</v>
      </c>
      <c r="N25" s="206">
        <f t="shared" si="33"/>
        <v>15772620</v>
      </c>
      <c r="O25" s="206">
        <f t="shared" ref="O25:P25" si="37">O26+O27+O28</f>
        <v>0</v>
      </c>
      <c r="P25" s="206">
        <f t="shared" si="37"/>
        <v>15772620</v>
      </c>
      <c r="Q25" s="206">
        <f t="shared" ref="Q25:R25" si="38">Q26+Q27+Q28</f>
        <v>0</v>
      </c>
      <c r="R25" s="206">
        <f t="shared" si="38"/>
        <v>15772620</v>
      </c>
      <c r="S25" s="206">
        <f t="shared" ref="S25:T25" si="39">S26+S27+S28</f>
        <v>0</v>
      </c>
      <c r="T25" s="206">
        <f t="shared" si="39"/>
        <v>15772620</v>
      </c>
      <c r="U25" s="206">
        <f t="shared" si="33"/>
        <v>16398792</v>
      </c>
      <c r="V25" s="206">
        <f t="shared" si="33"/>
        <v>0</v>
      </c>
      <c r="W25" s="206">
        <f t="shared" si="33"/>
        <v>16398792</v>
      </c>
      <c r="X25" s="206">
        <f t="shared" ref="X25:Y25" si="40">X26+X27+X28</f>
        <v>0</v>
      </c>
      <c r="Y25" s="206">
        <f t="shared" si="40"/>
        <v>16398792</v>
      </c>
      <c r="Z25" s="206">
        <f t="shared" ref="Z25:AA25" si="41">Z26+Z27+Z28</f>
        <v>0</v>
      </c>
      <c r="AA25" s="206">
        <f t="shared" si="41"/>
        <v>16398792</v>
      </c>
      <c r="AB25" s="206">
        <f t="shared" ref="AB25:AC25" si="42">AB26+AB27+AB28</f>
        <v>0</v>
      </c>
      <c r="AC25" s="206">
        <f t="shared" si="42"/>
        <v>16398792</v>
      </c>
    </row>
    <row r="26" spans="1:32" ht="25.5">
      <c r="A26" s="207" t="s">
        <v>58</v>
      </c>
      <c r="B26" s="205" t="s">
        <v>29</v>
      </c>
      <c r="C26" s="210">
        <v>12329000</v>
      </c>
      <c r="D26" s="206"/>
      <c r="E26" s="210">
        <f t="shared" si="11"/>
        <v>12329000</v>
      </c>
      <c r="F26" s="206"/>
      <c r="G26" s="206">
        <f t="shared" ref="G26:G28" si="43">SUM(E26:F26)</f>
        <v>12329000</v>
      </c>
      <c r="H26" s="206"/>
      <c r="I26" s="206">
        <f t="shared" ref="I26:I28" si="44">SUM(G26:H26)</f>
        <v>12329000</v>
      </c>
      <c r="J26" s="306"/>
      <c r="K26" s="206">
        <f t="shared" ref="K26:K28" si="45">SUM(I26:J26)</f>
        <v>12329000</v>
      </c>
      <c r="L26" s="206">
        <v>12807365</v>
      </c>
      <c r="M26" s="206"/>
      <c r="N26" s="206">
        <f t="shared" si="15"/>
        <v>12807365</v>
      </c>
      <c r="O26" s="206"/>
      <c r="P26" s="206">
        <f t="shared" ref="P26:P28" si="46">SUM(N26:O26)</f>
        <v>12807365</v>
      </c>
      <c r="Q26" s="206"/>
      <c r="R26" s="206">
        <f t="shared" ref="R26:R28" si="47">SUM(P26:Q26)</f>
        <v>12807365</v>
      </c>
      <c r="S26" s="206"/>
      <c r="T26" s="206">
        <f t="shared" ref="T26:T28" si="48">SUM(R26:S26)</f>
        <v>12807365</v>
      </c>
      <c r="U26" s="206">
        <v>13315817</v>
      </c>
      <c r="V26" s="206"/>
      <c r="W26" s="206">
        <f t="shared" si="19"/>
        <v>13315817</v>
      </c>
      <c r="X26" s="206"/>
      <c r="Y26" s="206">
        <f t="shared" ref="Y26:Y28" si="49">SUM(W26:X26)</f>
        <v>13315817</v>
      </c>
      <c r="Z26" s="206"/>
      <c r="AA26" s="206">
        <f t="shared" ref="AA26:AA28" si="50">SUM(Y26:Z26)</f>
        <v>13315817</v>
      </c>
      <c r="AB26" s="206"/>
      <c r="AC26" s="206">
        <f t="shared" ref="AC26:AC28" si="51">SUM(AA26:AB26)</f>
        <v>13315817</v>
      </c>
    </row>
    <row r="27" spans="1:32">
      <c r="A27" s="207" t="s">
        <v>344</v>
      </c>
      <c r="B27" s="205" t="s">
        <v>345</v>
      </c>
      <c r="C27" s="210">
        <v>598</v>
      </c>
      <c r="D27" s="206"/>
      <c r="E27" s="210">
        <f t="shared" si="11"/>
        <v>598</v>
      </c>
      <c r="F27" s="206"/>
      <c r="G27" s="206">
        <f t="shared" si="43"/>
        <v>598</v>
      </c>
      <c r="H27" s="206"/>
      <c r="I27" s="206">
        <f t="shared" si="44"/>
        <v>598</v>
      </c>
      <c r="J27" s="306"/>
      <c r="K27" s="206">
        <f t="shared" si="45"/>
        <v>598</v>
      </c>
      <c r="L27" s="206">
        <v>520</v>
      </c>
      <c r="M27" s="206"/>
      <c r="N27" s="206">
        <f t="shared" si="15"/>
        <v>520</v>
      </c>
      <c r="O27" s="206"/>
      <c r="P27" s="206">
        <f t="shared" si="46"/>
        <v>520</v>
      </c>
      <c r="Q27" s="206"/>
      <c r="R27" s="206">
        <f t="shared" si="47"/>
        <v>520</v>
      </c>
      <c r="S27" s="206"/>
      <c r="T27" s="206">
        <f t="shared" si="48"/>
        <v>520</v>
      </c>
      <c r="U27" s="206">
        <v>540</v>
      </c>
      <c r="V27" s="206"/>
      <c r="W27" s="206">
        <f t="shared" si="19"/>
        <v>540</v>
      </c>
      <c r="X27" s="206"/>
      <c r="Y27" s="206">
        <f t="shared" si="49"/>
        <v>540</v>
      </c>
      <c r="Z27" s="206"/>
      <c r="AA27" s="206">
        <f t="shared" si="50"/>
        <v>540</v>
      </c>
      <c r="AB27" s="206"/>
      <c r="AC27" s="206">
        <f t="shared" si="51"/>
        <v>540</v>
      </c>
    </row>
    <row r="28" spans="1:32" ht="14.25" customHeight="1">
      <c r="A28" s="207" t="s">
        <v>346</v>
      </c>
      <c r="B28" s="205" t="s">
        <v>347</v>
      </c>
      <c r="C28" s="210">
        <v>2854000</v>
      </c>
      <c r="D28" s="206"/>
      <c r="E28" s="210">
        <f t="shared" si="11"/>
        <v>2854000</v>
      </c>
      <c r="F28" s="206"/>
      <c r="G28" s="206">
        <f t="shared" si="43"/>
        <v>2854000</v>
      </c>
      <c r="H28" s="206"/>
      <c r="I28" s="206">
        <f t="shared" si="44"/>
        <v>2854000</v>
      </c>
      <c r="J28" s="306"/>
      <c r="K28" s="206">
        <f t="shared" si="45"/>
        <v>2854000</v>
      </c>
      <c r="L28" s="206">
        <v>2964735</v>
      </c>
      <c r="M28" s="206"/>
      <c r="N28" s="206">
        <f t="shared" si="15"/>
        <v>2964735</v>
      </c>
      <c r="O28" s="206"/>
      <c r="P28" s="206">
        <f t="shared" si="46"/>
        <v>2964735</v>
      </c>
      <c r="Q28" s="206"/>
      <c r="R28" s="206">
        <f t="shared" si="47"/>
        <v>2964735</v>
      </c>
      <c r="S28" s="206"/>
      <c r="T28" s="206">
        <f t="shared" si="48"/>
        <v>2964735</v>
      </c>
      <c r="U28" s="206">
        <v>3082435</v>
      </c>
      <c r="V28" s="206"/>
      <c r="W28" s="206">
        <f t="shared" si="19"/>
        <v>3082435</v>
      </c>
      <c r="X28" s="206"/>
      <c r="Y28" s="206">
        <f t="shared" si="49"/>
        <v>3082435</v>
      </c>
      <c r="Z28" s="206"/>
      <c r="AA28" s="206">
        <f t="shared" si="50"/>
        <v>3082435</v>
      </c>
      <c r="AB28" s="206"/>
      <c r="AC28" s="206">
        <f t="shared" si="51"/>
        <v>3082435</v>
      </c>
    </row>
    <row r="29" spans="1:32">
      <c r="A29" s="207"/>
      <c r="B29" s="205"/>
      <c r="C29" s="210"/>
      <c r="D29" s="206"/>
      <c r="E29" s="210"/>
      <c r="F29" s="206"/>
      <c r="G29" s="206"/>
      <c r="H29" s="206"/>
      <c r="I29" s="206"/>
      <c r="J29" s="306"/>
      <c r="K29" s="206"/>
      <c r="L29" s="203"/>
      <c r="M29" s="206"/>
      <c r="N29" s="206"/>
      <c r="O29" s="206"/>
      <c r="P29" s="206"/>
      <c r="Q29" s="206"/>
      <c r="R29" s="206"/>
      <c r="S29" s="206"/>
      <c r="T29" s="206"/>
      <c r="U29" s="203"/>
      <c r="V29" s="206"/>
      <c r="W29" s="206"/>
      <c r="X29" s="206"/>
      <c r="Y29" s="206"/>
      <c r="Z29" s="206"/>
      <c r="AA29" s="206"/>
      <c r="AB29" s="206"/>
      <c r="AC29" s="206"/>
    </row>
    <row r="30" spans="1:32">
      <c r="A30" s="208" t="s">
        <v>56</v>
      </c>
      <c r="B30" s="205" t="s">
        <v>37</v>
      </c>
      <c r="C30" s="211">
        <f>SUM(C31:C32)</f>
        <v>4659077</v>
      </c>
      <c r="D30" s="209">
        <f t="shared" ref="D30:W30" si="52">SUM(D31:D32)</f>
        <v>0</v>
      </c>
      <c r="E30" s="211">
        <f t="shared" si="52"/>
        <v>4659077</v>
      </c>
      <c r="F30" s="209">
        <f t="shared" ref="F30:G30" si="53">SUM(F31:F32)</f>
        <v>0</v>
      </c>
      <c r="G30" s="209">
        <f t="shared" si="53"/>
        <v>4659077</v>
      </c>
      <c r="H30" s="209">
        <f t="shared" ref="H30:I30" si="54">SUM(H31:H32)</f>
        <v>0</v>
      </c>
      <c r="I30" s="209">
        <f t="shared" si="54"/>
        <v>4659077</v>
      </c>
      <c r="J30" s="307">
        <f t="shared" ref="J30:K30" si="55">SUM(J31:J32)</f>
        <v>0</v>
      </c>
      <c r="K30" s="209">
        <f t="shared" si="55"/>
        <v>4659077</v>
      </c>
      <c r="L30" s="209">
        <f t="shared" si="52"/>
        <v>4820115</v>
      </c>
      <c r="M30" s="209">
        <f t="shared" si="52"/>
        <v>0</v>
      </c>
      <c r="N30" s="209">
        <f t="shared" si="52"/>
        <v>4820115</v>
      </c>
      <c r="O30" s="209">
        <f t="shared" ref="O30:P30" si="56">SUM(O31:O32)</f>
        <v>0</v>
      </c>
      <c r="P30" s="209">
        <f t="shared" si="56"/>
        <v>4820115</v>
      </c>
      <c r="Q30" s="209">
        <f t="shared" ref="Q30:R30" si="57">SUM(Q31:Q32)</f>
        <v>0</v>
      </c>
      <c r="R30" s="209">
        <f t="shared" si="57"/>
        <v>4820115</v>
      </c>
      <c r="S30" s="209">
        <f t="shared" ref="S30:T30" si="58">SUM(S31:S32)</f>
        <v>0</v>
      </c>
      <c r="T30" s="209">
        <f t="shared" si="58"/>
        <v>4820115</v>
      </c>
      <c r="U30" s="209">
        <f t="shared" si="52"/>
        <v>4988093</v>
      </c>
      <c r="V30" s="209">
        <f t="shared" si="52"/>
        <v>0</v>
      </c>
      <c r="W30" s="209">
        <f t="shared" si="52"/>
        <v>4988093</v>
      </c>
      <c r="X30" s="209">
        <f t="shared" ref="X30:Y30" si="59">SUM(X31:X32)</f>
        <v>0</v>
      </c>
      <c r="Y30" s="209">
        <f t="shared" si="59"/>
        <v>4988093</v>
      </c>
      <c r="Z30" s="209">
        <f t="shared" ref="Z30:AA30" si="60">SUM(Z31:Z32)</f>
        <v>0</v>
      </c>
      <c r="AA30" s="209">
        <f t="shared" si="60"/>
        <v>4988093</v>
      </c>
      <c r="AB30" s="209">
        <f t="shared" ref="AB30:AC30" si="61">SUM(AB31:AB32)</f>
        <v>0</v>
      </c>
      <c r="AC30" s="209">
        <f t="shared" si="61"/>
        <v>4988093</v>
      </c>
      <c r="AD30" s="193">
        <f>C30-4811000</f>
        <v>-151923</v>
      </c>
      <c r="AE30" s="193">
        <f>L30-4969000</f>
        <v>-148885</v>
      </c>
      <c r="AF30" s="193">
        <f>U30-5134000</f>
        <v>-145907</v>
      </c>
    </row>
    <row r="31" spans="1:32" ht="28.5" customHeight="1">
      <c r="A31" s="207" t="s">
        <v>348</v>
      </c>
      <c r="B31" s="205" t="s">
        <v>349</v>
      </c>
      <c r="C31" s="211">
        <v>3559077</v>
      </c>
      <c r="D31" s="209"/>
      <c r="E31" s="211">
        <f t="shared" si="11"/>
        <v>3559077</v>
      </c>
      <c r="F31" s="209"/>
      <c r="G31" s="209">
        <f t="shared" ref="G31:G32" si="62">SUM(E31:F31)</f>
        <v>3559077</v>
      </c>
      <c r="H31" s="209"/>
      <c r="I31" s="209">
        <f t="shared" ref="I31:I32" si="63">SUM(G31:H31)</f>
        <v>3559077</v>
      </c>
      <c r="J31" s="307"/>
      <c r="K31" s="209">
        <f t="shared" ref="K31:K32" si="64">SUM(I31:J31)</f>
        <v>3559077</v>
      </c>
      <c r="L31" s="209">
        <f>4969000-148885-L32</f>
        <v>3684115</v>
      </c>
      <c r="M31" s="209"/>
      <c r="N31" s="209">
        <f t="shared" si="15"/>
        <v>3684115</v>
      </c>
      <c r="O31" s="209"/>
      <c r="P31" s="209">
        <f t="shared" ref="P31:P32" si="65">SUM(N31:O31)</f>
        <v>3684115</v>
      </c>
      <c r="Q31" s="209"/>
      <c r="R31" s="209">
        <f t="shared" ref="R31:R32" si="66">SUM(P31:Q31)</f>
        <v>3684115</v>
      </c>
      <c r="S31" s="209"/>
      <c r="T31" s="209">
        <f t="shared" ref="T31:T32" si="67">SUM(R31:S31)</f>
        <v>3684115</v>
      </c>
      <c r="U31" s="209">
        <f>5134000-U32-145907</f>
        <v>3814093</v>
      </c>
      <c r="V31" s="209"/>
      <c r="W31" s="209">
        <f t="shared" si="19"/>
        <v>3814093</v>
      </c>
      <c r="X31" s="209"/>
      <c r="Y31" s="209">
        <f t="shared" ref="Y31:Y32" si="68">SUM(W31:X31)</f>
        <v>3814093</v>
      </c>
      <c r="Z31" s="209"/>
      <c r="AA31" s="209">
        <f t="shared" ref="AA31:AA32" si="69">SUM(Y31:Z31)</f>
        <v>3814093</v>
      </c>
      <c r="AB31" s="209"/>
      <c r="AC31" s="209">
        <f t="shared" ref="AC31:AC32" si="70">SUM(AA31:AB31)</f>
        <v>3814093</v>
      </c>
      <c r="AD31" s="190"/>
    </row>
    <row r="32" spans="1:32" ht="37.5" customHeight="1">
      <c r="A32" s="207" t="s">
        <v>17</v>
      </c>
      <c r="B32" s="205" t="s">
        <v>38</v>
      </c>
      <c r="C32" s="211">
        <v>1100000</v>
      </c>
      <c r="D32" s="209"/>
      <c r="E32" s="211">
        <f t="shared" si="11"/>
        <v>1100000</v>
      </c>
      <c r="F32" s="209"/>
      <c r="G32" s="209">
        <f t="shared" si="62"/>
        <v>1100000</v>
      </c>
      <c r="H32" s="209"/>
      <c r="I32" s="209">
        <f t="shared" si="63"/>
        <v>1100000</v>
      </c>
      <c r="J32" s="307"/>
      <c r="K32" s="209">
        <f t="shared" si="64"/>
        <v>1100000</v>
      </c>
      <c r="L32" s="209">
        <v>1136000</v>
      </c>
      <c r="M32" s="209"/>
      <c r="N32" s="209">
        <f t="shared" si="15"/>
        <v>1136000</v>
      </c>
      <c r="O32" s="209"/>
      <c r="P32" s="209">
        <f t="shared" si="65"/>
        <v>1136000</v>
      </c>
      <c r="Q32" s="209"/>
      <c r="R32" s="209">
        <f t="shared" si="66"/>
        <v>1136000</v>
      </c>
      <c r="S32" s="209"/>
      <c r="T32" s="209">
        <f t="shared" si="67"/>
        <v>1136000</v>
      </c>
      <c r="U32" s="209">
        <v>1174000</v>
      </c>
      <c r="V32" s="209"/>
      <c r="W32" s="209">
        <f t="shared" si="19"/>
        <v>1174000</v>
      </c>
      <c r="X32" s="209"/>
      <c r="Y32" s="209">
        <f t="shared" si="68"/>
        <v>1174000</v>
      </c>
      <c r="Z32" s="209"/>
      <c r="AA32" s="209">
        <f t="shared" si="69"/>
        <v>1174000</v>
      </c>
      <c r="AB32" s="209"/>
      <c r="AC32" s="209">
        <f t="shared" si="70"/>
        <v>1174000</v>
      </c>
    </row>
    <row r="33" spans="1:30">
      <c r="A33" s="207"/>
      <c r="B33" s="205"/>
      <c r="C33" s="210"/>
      <c r="D33" s="206"/>
      <c r="E33" s="210"/>
      <c r="F33" s="206"/>
      <c r="G33" s="206"/>
      <c r="H33" s="206"/>
      <c r="I33" s="206"/>
      <c r="J33" s="306"/>
      <c r="K33" s="206"/>
      <c r="L33" s="203"/>
      <c r="M33" s="206"/>
      <c r="N33" s="206"/>
      <c r="O33" s="206"/>
      <c r="P33" s="206"/>
      <c r="Q33" s="206"/>
      <c r="R33" s="206"/>
      <c r="S33" s="206"/>
      <c r="T33" s="206"/>
      <c r="U33" s="203"/>
      <c r="V33" s="206"/>
      <c r="W33" s="206"/>
      <c r="X33" s="206"/>
      <c r="Y33" s="206"/>
      <c r="Z33" s="206"/>
      <c r="AA33" s="206"/>
      <c r="AB33" s="206"/>
      <c r="AC33" s="206"/>
    </row>
    <row r="34" spans="1:30" ht="38.25">
      <c r="A34" s="204" t="s">
        <v>13</v>
      </c>
      <c r="B34" s="205" t="s">
        <v>39</v>
      </c>
      <c r="C34" s="211">
        <f>SUM(C35:C36)</f>
        <v>16492800</v>
      </c>
      <c r="D34" s="209">
        <f t="shared" ref="D34:W34" si="71">SUM(D35:D36)</f>
        <v>0</v>
      </c>
      <c r="E34" s="211">
        <f t="shared" si="71"/>
        <v>16492800</v>
      </c>
      <c r="F34" s="209">
        <f t="shared" ref="F34:G34" si="72">SUM(F35:F36)</f>
        <v>0</v>
      </c>
      <c r="G34" s="209">
        <f t="shared" si="72"/>
        <v>16492800</v>
      </c>
      <c r="H34" s="209">
        <f t="shared" ref="H34:I34" si="73">SUM(H35:H36)</f>
        <v>0</v>
      </c>
      <c r="I34" s="209">
        <f t="shared" si="73"/>
        <v>16492800</v>
      </c>
      <c r="J34" s="307">
        <f t="shared" ref="J34:K34" si="74">SUM(J35:J36)</f>
        <v>0</v>
      </c>
      <c r="K34" s="209">
        <f t="shared" si="74"/>
        <v>16492800</v>
      </c>
      <c r="L34" s="209">
        <f t="shared" si="71"/>
        <v>16110600</v>
      </c>
      <c r="M34" s="209">
        <f t="shared" si="71"/>
        <v>0</v>
      </c>
      <c r="N34" s="209">
        <f t="shared" si="71"/>
        <v>16110600</v>
      </c>
      <c r="O34" s="209">
        <f t="shared" ref="O34:P34" si="75">SUM(O35:O36)</f>
        <v>0</v>
      </c>
      <c r="P34" s="209">
        <f t="shared" si="75"/>
        <v>16110600</v>
      </c>
      <c r="Q34" s="209">
        <f t="shared" ref="Q34:R34" si="76">SUM(Q35:Q36)</f>
        <v>0</v>
      </c>
      <c r="R34" s="209">
        <f t="shared" si="76"/>
        <v>16110600</v>
      </c>
      <c r="S34" s="209">
        <f t="shared" ref="S34:T34" si="77">SUM(S35:S36)</f>
        <v>0</v>
      </c>
      <c r="T34" s="209">
        <f t="shared" si="77"/>
        <v>16110600</v>
      </c>
      <c r="U34" s="209">
        <f t="shared" si="71"/>
        <v>16110600</v>
      </c>
      <c r="V34" s="209">
        <f t="shared" si="71"/>
        <v>0</v>
      </c>
      <c r="W34" s="209">
        <f t="shared" si="71"/>
        <v>16110600</v>
      </c>
      <c r="X34" s="209">
        <f t="shared" ref="X34:Y34" si="78">SUM(X35:X36)</f>
        <v>0</v>
      </c>
      <c r="Y34" s="209">
        <f t="shared" si="78"/>
        <v>16110600</v>
      </c>
      <c r="Z34" s="209">
        <f t="shared" ref="Z34:AA34" si="79">SUM(Z35:Z36)</f>
        <v>0</v>
      </c>
      <c r="AA34" s="209">
        <f t="shared" si="79"/>
        <v>16110600</v>
      </c>
      <c r="AB34" s="209">
        <f t="shared" ref="AB34:AC34" si="80">SUM(AB35:AB36)</f>
        <v>0</v>
      </c>
      <c r="AC34" s="209">
        <f t="shared" si="80"/>
        <v>16110600</v>
      </c>
      <c r="AD34" s="190"/>
    </row>
    <row r="35" spans="1:30" ht="37.5" customHeight="1">
      <c r="A35" s="207" t="s">
        <v>60</v>
      </c>
      <c r="B35" s="205" t="s">
        <v>41</v>
      </c>
      <c r="C35" s="211">
        <f>7986800+1400000+330000+1772000</f>
        <v>11488800</v>
      </c>
      <c r="D35" s="209"/>
      <c r="E35" s="211">
        <f t="shared" si="11"/>
        <v>11488800</v>
      </c>
      <c r="F35" s="209"/>
      <c r="G35" s="209">
        <f t="shared" ref="G35:G36" si="81">SUM(E35:F35)</f>
        <v>11488800</v>
      </c>
      <c r="H35" s="209"/>
      <c r="I35" s="209">
        <f t="shared" ref="I35:I36" si="82">SUM(G35:H35)</f>
        <v>11488800</v>
      </c>
      <c r="J35" s="307">
        <v>104000</v>
      </c>
      <c r="K35" s="209">
        <f t="shared" ref="K35:K36" si="83">SUM(I35:J35)</f>
        <v>11592800</v>
      </c>
      <c r="L35" s="209">
        <f>7721600+1400000+213000+1772000</f>
        <v>11106600</v>
      </c>
      <c r="M35" s="209"/>
      <c r="N35" s="209">
        <f t="shared" si="15"/>
        <v>11106600</v>
      </c>
      <c r="O35" s="209"/>
      <c r="P35" s="209">
        <f t="shared" ref="P35:P36" si="84">SUM(N35:O35)</f>
        <v>11106600</v>
      </c>
      <c r="Q35" s="209"/>
      <c r="R35" s="209">
        <f t="shared" ref="R35:R36" si="85">SUM(P35:Q35)</f>
        <v>11106600</v>
      </c>
      <c r="S35" s="209"/>
      <c r="T35" s="209">
        <f t="shared" ref="T35:T36" si="86">SUM(R35:S35)</f>
        <v>11106600</v>
      </c>
      <c r="U35" s="209">
        <f>7721600+1400000+213000+1772000</f>
        <v>11106600</v>
      </c>
      <c r="V35" s="209"/>
      <c r="W35" s="209">
        <f t="shared" si="19"/>
        <v>11106600</v>
      </c>
      <c r="X35" s="209"/>
      <c r="Y35" s="209">
        <f t="shared" ref="Y35:Y36" si="87">SUM(W35:X35)</f>
        <v>11106600</v>
      </c>
      <c r="Z35" s="209"/>
      <c r="AA35" s="209">
        <f t="shared" ref="AA35:AA36" si="88">SUM(Y35:Z35)</f>
        <v>11106600</v>
      </c>
      <c r="AB35" s="209"/>
      <c r="AC35" s="209">
        <f t="shared" ref="AC35:AC36" si="89">SUM(AA35:AB35)</f>
        <v>11106600</v>
      </c>
    </row>
    <row r="36" spans="1:30" s="185" customFormat="1" ht="37.5" customHeight="1">
      <c r="A36" s="212" t="s">
        <v>80</v>
      </c>
      <c r="B36" s="205" t="s">
        <v>77</v>
      </c>
      <c r="C36" s="211">
        <f>4900000+104000</f>
        <v>5004000</v>
      </c>
      <c r="D36" s="209"/>
      <c r="E36" s="211">
        <f t="shared" si="11"/>
        <v>5004000</v>
      </c>
      <c r="F36" s="209"/>
      <c r="G36" s="209">
        <f t="shared" si="81"/>
        <v>5004000</v>
      </c>
      <c r="H36" s="209"/>
      <c r="I36" s="209">
        <f t="shared" si="82"/>
        <v>5004000</v>
      </c>
      <c r="J36" s="307">
        <v>-104000</v>
      </c>
      <c r="K36" s="209">
        <f t="shared" si="83"/>
        <v>4900000</v>
      </c>
      <c r="L36" s="209">
        <v>5004000</v>
      </c>
      <c r="M36" s="209"/>
      <c r="N36" s="209">
        <f t="shared" si="15"/>
        <v>5004000</v>
      </c>
      <c r="O36" s="209"/>
      <c r="P36" s="209">
        <f t="shared" si="84"/>
        <v>5004000</v>
      </c>
      <c r="Q36" s="209"/>
      <c r="R36" s="209">
        <f t="shared" si="85"/>
        <v>5004000</v>
      </c>
      <c r="S36" s="209"/>
      <c r="T36" s="209">
        <f t="shared" si="86"/>
        <v>5004000</v>
      </c>
      <c r="U36" s="209">
        <v>5004000</v>
      </c>
      <c r="V36" s="209"/>
      <c r="W36" s="209">
        <f t="shared" si="19"/>
        <v>5004000</v>
      </c>
      <c r="X36" s="209"/>
      <c r="Y36" s="209">
        <f t="shared" si="87"/>
        <v>5004000</v>
      </c>
      <c r="Z36" s="209"/>
      <c r="AA36" s="209">
        <f t="shared" si="88"/>
        <v>5004000</v>
      </c>
      <c r="AB36" s="209"/>
      <c r="AC36" s="209">
        <f t="shared" si="89"/>
        <v>5004000</v>
      </c>
    </row>
    <row r="37" spans="1:30" s="185" customFormat="1">
      <c r="A37" s="212"/>
      <c r="B37" s="205"/>
      <c r="C37" s="210"/>
      <c r="D37" s="206"/>
      <c r="E37" s="210"/>
      <c r="F37" s="206"/>
      <c r="G37" s="206"/>
      <c r="H37" s="206"/>
      <c r="I37" s="206"/>
      <c r="J37" s="306"/>
      <c r="K37" s="206"/>
      <c r="L37" s="206"/>
      <c r="M37" s="206"/>
      <c r="N37" s="206"/>
      <c r="O37" s="206"/>
      <c r="P37" s="206"/>
      <c r="Q37" s="206"/>
      <c r="R37" s="206"/>
      <c r="S37" s="206"/>
      <c r="T37" s="206"/>
      <c r="U37" s="206"/>
      <c r="V37" s="206"/>
      <c r="W37" s="206"/>
      <c r="X37" s="206"/>
      <c r="Y37" s="206"/>
      <c r="Z37" s="206"/>
      <c r="AA37" s="206"/>
      <c r="AB37" s="206"/>
      <c r="AC37" s="206"/>
    </row>
    <row r="38" spans="1:30" s="185" customFormat="1" ht="25.5">
      <c r="A38" s="208" t="s">
        <v>19</v>
      </c>
      <c r="B38" s="205" t="s">
        <v>43</v>
      </c>
      <c r="C38" s="210">
        <v>138600</v>
      </c>
      <c r="D38" s="206"/>
      <c r="E38" s="210">
        <f t="shared" si="11"/>
        <v>138600</v>
      </c>
      <c r="F38" s="206"/>
      <c r="G38" s="206">
        <f t="shared" ref="G38" si="90">SUM(E38:F38)</f>
        <v>138600</v>
      </c>
      <c r="H38" s="206"/>
      <c r="I38" s="206">
        <f t="shared" ref="I38" si="91">SUM(G38:H38)</f>
        <v>138600</v>
      </c>
      <c r="J38" s="306"/>
      <c r="K38" s="206">
        <f t="shared" ref="K38" si="92">SUM(I38:J38)</f>
        <v>138600</v>
      </c>
      <c r="L38" s="206">
        <v>138600</v>
      </c>
      <c r="M38" s="206"/>
      <c r="N38" s="206">
        <f t="shared" si="15"/>
        <v>138600</v>
      </c>
      <c r="O38" s="206"/>
      <c r="P38" s="206">
        <f t="shared" ref="P38" si="93">SUM(N38:O38)</f>
        <v>138600</v>
      </c>
      <c r="Q38" s="206"/>
      <c r="R38" s="206">
        <f t="shared" ref="R38" si="94">SUM(P38:Q38)</f>
        <v>138600</v>
      </c>
      <c r="S38" s="206"/>
      <c r="T38" s="206">
        <f t="shared" ref="T38" si="95">SUM(R38:S38)</f>
        <v>138600</v>
      </c>
      <c r="U38" s="206">
        <v>138600</v>
      </c>
      <c r="V38" s="206"/>
      <c r="W38" s="206">
        <f t="shared" si="19"/>
        <v>138600</v>
      </c>
      <c r="X38" s="206"/>
      <c r="Y38" s="206">
        <f t="shared" ref="Y38" si="96">SUM(W38:X38)</f>
        <v>138600</v>
      </c>
      <c r="Z38" s="206"/>
      <c r="AA38" s="206">
        <f t="shared" ref="AA38" si="97">SUM(Y38:Z38)</f>
        <v>138600</v>
      </c>
      <c r="AB38" s="206"/>
      <c r="AC38" s="206">
        <f t="shared" ref="AC38" si="98">SUM(AA38:AB38)</f>
        <v>138600</v>
      </c>
    </row>
    <row r="39" spans="1:30" s="185" customFormat="1">
      <c r="A39" s="207"/>
      <c r="B39" s="205"/>
      <c r="C39" s="210"/>
      <c r="D39" s="206"/>
      <c r="E39" s="210"/>
      <c r="F39" s="206"/>
      <c r="G39" s="206"/>
      <c r="H39" s="206"/>
      <c r="I39" s="206"/>
      <c r="J39" s="306"/>
      <c r="K39" s="206"/>
      <c r="L39" s="206"/>
      <c r="M39" s="206"/>
      <c r="N39" s="206"/>
      <c r="O39" s="206"/>
      <c r="P39" s="206"/>
      <c r="Q39" s="206"/>
      <c r="R39" s="206"/>
      <c r="S39" s="206"/>
      <c r="T39" s="206"/>
      <c r="U39" s="206"/>
      <c r="V39" s="206"/>
      <c r="W39" s="206"/>
      <c r="X39" s="206"/>
      <c r="Y39" s="206"/>
      <c r="Z39" s="206"/>
      <c r="AA39" s="206"/>
      <c r="AB39" s="206"/>
      <c r="AC39" s="206"/>
    </row>
    <row r="40" spans="1:30" s="185" customFormat="1" ht="25.5">
      <c r="A40" s="208" t="s">
        <v>141</v>
      </c>
      <c r="B40" s="205" t="s">
        <v>46</v>
      </c>
      <c r="C40" s="210">
        <f>SUM(C41:C41)</f>
        <v>100000</v>
      </c>
      <c r="D40" s="206">
        <f t="shared" ref="D40:AC40" si="99">SUM(D41:D41)</f>
        <v>0</v>
      </c>
      <c r="E40" s="210">
        <f t="shared" si="99"/>
        <v>100000</v>
      </c>
      <c r="F40" s="206">
        <f t="shared" si="99"/>
        <v>0</v>
      </c>
      <c r="G40" s="206">
        <f t="shared" si="99"/>
        <v>100000</v>
      </c>
      <c r="H40" s="206">
        <f t="shared" si="99"/>
        <v>0</v>
      </c>
      <c r="I40" s="206">
        <f t="shared" si="99"/>
        <v>100000</v>
      </c>
      <c r="J40" s="306">
        <f t="shared" si="99"/>
        <v>0</v>
      </c>
      <c r="K40" s="206">
        <f t="shared" si="99"/>
        <v>100000</v>
      </c>
      <c r="L40" s="206">
        <f t="shared" si="99"/>
        <v>100000</v>
      </c>
      <c r="M40" s="206">
        <f t="shared" si="99"/>
        <v>0</v>
      </c>
      <c r="N40" s="206">
        <f t="shared" si="99"/>
        <v>100000</v>
      </c>
      <c r="O40" s="206">
        <f t="shared" si="99"/>
        <v>0</v>
      </c>
      <c r="P40" s="206">
        <f t="shared" si="99"/>
        <v>100000</v>
      </c>
      <c r="Q40" s="206">
        <f t="shared" si="99"/>
        <v>0</v>
      </c>
      <c r="R40" s="206">
        <f t="shared" si="99"/>
        <v>100000</v>
      </c>
      <c r="S40" s="206">
        <f t="shared" si="99"/>
        <v>0</v>
      </c>
      <c r="T40" s="206">
        <f t="shared" si="99"/>
        <v>100000</v>
      </c>
      <c r="U40" s="206">
        <f t="shared" si="99"/>
        <v>100000</v>
      </c>
      <c r="V40" s="206">
        <f t="shared" si="99"/>
        <v>0</v>
      </c>
      <c r="W40" s="206">
        <f t="shared" si="99"/>
        <v>100000</v>
      </c>
      <c r="X40" s="206">
        <f t="shared" si="99"/>
        <v>0</v>
      </c>
      <c r="Y40" s="206">
        <f t="shared" si="99"/>
        <v>100000</v>
      </c>
      <c r="Z40" s="206">
        <f t="shared" si="99"/>
        <v>0</v>
      </c>
      <c r="AA40" s="206">
        <f t="shared" si="99"/>
        <v>100000</v>
      </c>
      <c r="AB40" s="206">
        <f t="shared" si="99"/>
        <v>0</v>
      </c>
      <c r="AC40" s="206">
        <f t="shared" si="99"/>
        <v>100000</v>
      </c>
    </row>
    <row r="41" spans="1:30" s="185" customFormat="1" ht="16.5" customHeight="1">
      <c r="A41" s="207" t="s">
        <v>67</v>
      </c>
      <c r="B41" s="205" t="s">
        <v>70</v>
      </c>
      <c r="C41" s="210">
        <v>100000</v>
      </c>
      <c r="D41" s="206"/>
      <c r="E41" s="210">
        <f t="shared" si="11"/>
        <v>100000</v>
      </c>
      <c r="F41" s="206"/>
      <c r="G41" s="206">
        <f t="shared" ref="G41" si="100">SUM(E41:F41)</f>
        <v>100000</v>
      </c>
      <c r="H41" s="206"/>
      <c r="I41" s="206">
        <f t="shared" ref="I41" si="101">SUM(G41:H41)</f>
        <v>100000</v>
      </c>
      <c r="J41" s="306"/>
      <c r="K41" s="206">
        <f t="shared" ref="K41" si="102">SUM(I41:J41)</f>
        <v>100000</v>
      </c>
      <c r="L41" s="206">
        <v>100000</v>
      </c>
      <c r="M41" s="206"/>
      <c r="N41" s="206">
        <f t="shared" si="15"/>
        <v>100000</v>
      </c>
      <c r="O41" s="206"/>
      <c r="P41" s="206">
        <f t="shared" ref="P41" si="103">SUM(N41:O41)</f>
        <v>100000</v>
      </c>
      <c r="Q41" s="206"/>
      <c r="R41" s="206">
        <f t="shared" ref="R41" si="104">SUM(P41:Q41)</f>
        <v>100000</v>
      </c>
      <c r="S41" s="206"/>
      <c r="T41" s="206">
        <f t="shared" ref="T41" si="105">SUM(R41:S41)</f>
        <v>100000</v>
      </c>
      <c r="U41" s="206">
        <v>100000</v>
      </c>
      <c r="V41" s="206"/>
      <c r="W41" s="206">
        <f t="shared" si="19"/>
        <v>100000</v>
      </c>
      <c r="X41" s="206"/>
      <c r="Y41" s="206">
        <f t="shared" ref="Y41" si="106">SUM(W41:X41)</f>
        <v>100000</v>
      </c>
      <c r="Z41" s="206"/>
      <c r="AA41" s="206">
        <f t="shared" ref="AA41" si="107">SUM(Y41:Z41)</f>
        <v>100000</v>
      </c>
      <c r="AB41" s="206"/>
      <c r="AC41" s="206">
        <f t="shared" ref="AC41" si="108">SUM(AA41:AB41)</f>
        <v>100000</v>
      </c>
    </row>
    <row r="42" spans="1:30" s="185" customFormat="1">
      <c r="A42" s="207"/>
      <c r="B42" s="205"/>
      <c r="C42" s="210"/>
      <c r="D42" s="206"/>
      <c r="E42" s="210"/>
      <c r="F42" s="206"/>
      <c r="G42" s="206"/>
      <c r="H42" s="206"/>
      <c r="I42" s="206"/>
      <c r="J42" s="306"/>
      <c r="K42" s="206"/>
      <c r="L42" s="206"/>
      <c r="M42" s="206"/>
      <c r="N42" s="206"/>
      <c r="O42" s="206"/>
      <c r="P42" s="206"/>
      <c r="Q42" s="206"/>
      <c r="R42" s="206"/>
      <c r="S42" s="206"/>
      <c r="T42" s="206"/>
      <c r="U42" s="206"/>
      <c r="V42" s="206"/>
      <c r="W42" s="206"/>
      <c r="X42" s="206"/>
      <c r="Y42" s="206"/>
      <c r="Z42" s="206"/>
      <c r="AA42" s="206"/>
      <c r="AB42" s="206"/>
      <c r="AC42" s="206"/>
    </row>
    <row r="43" spans="1:30" s="185" customFormat="1" ht="25.5">
      <c r="A43" s="208" t="s">
        <v>20</v>
      </c>
      <c r="B43" s="205" t="s">
        <v>47</v>
      </c>
      <c r="C43" s="211">
        <f>C44+C45</f>
        <v>2199000</v>
      </c>
      <c r="D43" s="209">
        <f t="shared" ref="D43:W43" si="109">D44+D45</f>
        <v>0</v>
      </c>
      <c r="E43" s="211">
        <f t="shared" si="109"/>
        <v>2199000</v>
      </c>
      <c r="F43" s="209">
        <f t="shared" ref="F43:G43" si="110">F44+F45</f>
        <v>0</v>
      </c>
      <c r="G43" s="209">
        <f t="shared" si="110"/>
        <v>2199000</v>
      </c>
      <c r="H43" s="209">
        <f t="shared" ref="H43:I43" si="111">H44+H45</f>
        <v>0</v>
      </c>
      <c r="I43" s="209">
        <f t="shared" si="111"/>
        <v>2199000</v>
      </c>
      <c r="J43" s="307">
        <f t="shared" ref="J43:K43" si="112">J44+J45</f>
        <v>0</v>
      </c>
      <c r="K43" s="209">
        <f t="shared" si="112"/>
        <v>2199000</v>
      </c>
      <c r="L43" s="209">
        <f t="shared" si="109"/>
        <v>1589300</v>
      </c>
      <c r="M43" s="209">
        <f t="shared" si="109"/>
        <v>0</v>
      </c>
      <c r="N43" s="209">
        <f t="shared" si="109"/>
        <v>1589300</v>
      </c>
      <c r="O43" s="209">
        <f t="shared" ref="O43:P43" si="113">O44+O45</f>
        <v>0</v>
      </c>
      <c r="P43" s="209">
        <f t="shared" si="113"/>
        <v>1589300</v>
      </c>
      <c r="Q43" s="209">
        <f t="shared" ref="Q43:R43" si="114">Q44+Q45</f>
        <v>0</v>
      </c>
      <c r="R43" s="209">
        <f t="shared" si="114"/>
        <v>1589300</v>
      </c>
      <c r="S43" s="209">
        <f t="shared" ref="S43:T43" si="115">S44+S45</f>
        <v>0</v>
      </c>
      <c r="T43" s="209">
        <f t="shared" si="115"/>
        <v>1589300</v>
      </c>
      <c r="U43" s="209">
        <f t="shared" si="109"/>
        <v>1463700</v>
      </c>
      <c r="V43" s="209">
        <f t="shared" si="109"/>
        <v>0</v>
      </c>
      <c r="W43" s="209">
        <f t="shared" si="109"/>
        <v>1463700</v>
      </c>
      <c r="X43" s="209">
        <f t="shared" ref="X43:Y43" si="116">X44+X45</f>
        <v>0</v>
      </c>
      <c r="Y43" s="209">
        <f t="shared" si="116"/>
        <v>1463700</v>
      </c>
      <c r="Z43" s="209">
        <f t="shared" ref="Z43:AA43" si="117">Z44+Z45</f>
        <v>0</v>
      </c>
      <c r="AA43" s="209">
        <f t="shared" si="117"/>
        <v>1463700</v>
      </c>
      <c r="AB43" s="209">
        <f t="shared" ref="AB43:AC43" si="118">AB44+AB45</f>
        <v>0</v>
      </c>
      <c r="AC43" s="209">
        <f t="shared" si="118"/>
        <v>1463700</v>
      </c>
    </row>
    <row r="44" spans="1:30" s="185" customFormat="1" ht="39.75" customHeight="1">
      <c r="A44" s="207" t="s">
        <v>339</v>
      </c>
      <c r="B44" s="205" t="s">
        <v>340</v>
      </c>
      <c r="C44" s="211">
        <v>1599000</v>
      </c>
      <c r="D44" s="209"/>
      <c r="E44" s="211">
        <f t="shared" si="11"/>
        <v>1599000</v>
      </c>
      <c r="F44" s="209"/>
      <c r="G44" s="209">
        <f t="shared" ref="G44:G45" si="119">SUM(E44:F44)</f>
        <v>1599000</v>
      </c>
      <c r="H44" s="209"/>
      <c r="I44" s="209">
        <f t="shared" ref="I44:I45" si="120">SUM(G44:H44)</f>
        <v>1599000</v>
      </c>
      <c r="J44" s="307"/>
      <c r="K44" s="209">
        <f t="shared" ref="K44:K45" si="121">SUM(I44:J44)</f>
        <v>1599000</v>
      </c>
      <c r="L44" s="209">
        <v>989300</v>
      </c>
      <c r="M44" s="209"/>
      <c r="N44" s="209">
        <f t="shared" si="15"/>
        <v>989300</v>
      </c>
      <c r="O44" s="209"/>
      <c r="P44" s="209">
        <f t="shared" ref="P44:P45" si="122">SUM(N44:O44)</f>
        <v>989300</v>
      </c>
      <c r="Q44" s="209"/>
      <c r="R44" s="209">
        <f t="shared" ref="R44:R45" si="123">SUM(P44:Q44)</f>
        <v>989300</v>
      </c>
      <c r="S44" s="209"/>
      <c r="T44" s="209">
        <f t="shared" ref="T44:T45" si="124">SUM(R44:S44)</f>
        <v>989300</v>
      </c>
      <c r="U44" s="209">
        <v>863700</v>
      </c>
      <c r="V44" s="209"/>
      <c r="W44" s="209">
        <f t="shared" si="19"/>
        <v>863700</v>
      </c>
      <c r="X44" s="209"/>
      <c r="Y44" s="209">
        <f t="shared" ref="Y44:Y45" si="125">SUM(W44:X44)</f>
        <v>863700</v>
      </c>
      <c r="Z44" s="209"/>
      <c r="AA44" s="209">
        <f t="shared" ref="AA44:AA45" si="126">SUM(Y44:Z44)</f>
        <v>863700</v>
      </c>
      <c r="AB44" s="209"/>
      <c r="AC44" s="209">
        <f t="shared" ref="AC44:AC45" si="127">SUM(AA44:AB44)</f>
        <v>863700</v>
      </c>
    </row>
    <row r="45" spans="1:30" s="185" customFormat="1" ht="25.5">
      <c r="A45" s="207" t="s">
        <v>79</v>
      </c>
      <c r="B45" s="205" t="s">
        <v>55</v>
      </c>
      <c r="C45" s="211">
        <v>600000</v>
      </c>
      <c r="D45" s="209"/>
      <c r="E45" s="211">
        <f t="shared" si="11"/>
        <v>600000</v>
      </c>
      <c r="F45" s="209"/>
      <c r="G45" s="209">
        <f t="shared" si="119"/>
        <v>600000</v>
      </c>
      <c r="H45" s="209"/>
      <c r="I45" s="209">
        <f t="shared" si="120"/>
        <v>600000</v>
      </c>
      <c r="J45" s="307"/>
      <c r="K45" s="209">
        <f t="shared" si="121"/>
        <v>600000</v>
      </c>
      <c r="L45" s="209">
        <v>600000</v>
      </c>
      <c r="M45" s="209"/>
      <c r="N45" s="209">
        <f t="shared" si="15"/>
        <v>600000</v>
      </c>
      <c r="O45" s="209"/>
      <c r="P45" s="209">
        <f t="shared" si="122"/>
        <v>600000</v>
      </c>
      <c r="Q45" s="209"/>
      <c r="R45" s="209">
        <f t="shared" si="123"/>
        <v>600000</v>
      </c>
      <c r="S45" s="209"/>
      <c r="T45" s="209">
        <f t="shared" si="124"/>
        <v>600000</v>
      </c>
      <c r="U45" s="209">
        <v>600000</v>
      </c>
      <c r="V45" s="209"/>
      <c r="W45" s="209">
        <f t="shared" si="19"/>
        <v>600000</v>
      </c>
      <c r="X45" s="209"/>
      <c r="Y45" s="209">
        <f t="shared" si="125"/>
        <v>600000</v>
      </c>
      <c r="Z45" s="209"/>
      <c r="AA45" s="209">
        <f t="shared" si="126"/>
        <v>600000</v>
      </c>
      <c r="AB45" s="209"/>
      <c r="AC45" s="209">
        <f t="shared" si="127"/>
        <v>600000</v>
      </c>
    </row>
    <row r="46" spans="1:30" s="185" customFormat="1">
      <c r="A46" s="207"/>
      <c r="B46" s="205"/>
      <c r="C46" s="210"/>
      <c r="D46" s="206"/>
      <c r="E46" s="210"/>
      <c r="F46" s="206"/>
      <c r="G46" s="206"/>
      <c r="H46" s="206"/>
      <c r="I46" s="206"/>
      <c r="J46" s="306"/>
      <c r="K46" s="206"/>
      <c r="L46" s="206"/>
      <c r="M46" s="206"/>
      <c r="N46" s="206"/>
      <c r="O46" s="206"/>
      <c r="P46" s="206"/>
      <c r="Q46" s="206"/>
      <c r="R46" s="206"/>
      <c r="S46" s="206"/>
      <c r="T46" s="206"/>
      <c r="U46" s="206"/>
      <c r="V46" s="206"/>
      <c r="W46" s="206"/>
      <c r="X46" s="206"/>
      <c r="Y46" s="206"/>
      <c r="Z46" s="206"/>
      <c r="AA46" s="206"/>
      <c r="AB46" s="206"/>
      <c r="AC46" s="206"/>
    </row>
    <row r="47" spans="1:30" s="185" customFormat="1">
      <c r="A47" s="208" t="s">
        <v>15</v>
      </c>
      <c r="B47" s="205" t="s">
        <v>350</v>
      </c>
      <c r="C47" s="210">
        <v>2771000</v>
      </c>
      <c r="D47" s="206"/>
      <c r="E47" s="210">
        <f t="shared" si="11"/>
        <v>2771000</v>
      </c>
      <c r="F47" s="206"/>
      <c r="G47" s="206">
        <f t="shared" ref="G47" si="128">SUM(E47:F47)</f>
        <v>2771000</v>
      </c>
      <c r="H47" s="206"/>
      <c r="I47" s="206">
        <f t="shared" ref="I47" si="129">SUM(G47:H47)</f>
        <v>2771000</v>
      </c>
      <c r="J47" s="306"/>
      <c r="K47" s="206">
        <f t="shared" ref="K47" si="130">SUM(I47:J47)</f>
        <v>2771000</v>
      </c>
      <c r="L47" s="206">
        <v>2771000</v>
      </c>
      <c r="M47" s="206"/>
      <c r="N47" s="206">
        <f t="shared" si="15"/>
        <v>2771000</v>
      </c>
      <c r="O47" s="206"/>
      <c r="P47" s="206">
        <f t="shared" ref="P47" si="131">SUM(N47:O47)</f>
        <v>2771000</v>
      </c>
      <c r="Q47" s="206"/>
      <c r="R47" s="206">
        <f t="shared" ref="R47" si="132">SUM(P47:Q47)</f>
        <v>2771000</v>
      </c>
      <c r="S47" s="206"/>
      <c r="T47" s="206">
        <f t="shared" ref="T47" si="133">SUM(R47:S47)</f>
        <v>2771000</v>
      </c>
      <c r="U47" s="206">
        <v>2771000</v>
      </c>
      <c r="V47" s="206"/>
      <c r="W47" s="206">
        <f t="shared" si="19"/>
        <v>2771000</v>
      </c>
      <c r="X47" s="206"/>
      <c r="Y47" s="206">
        <f t="shared" ref="Y47" si="134">SUM(W47:X47)</f>
        <v>2771000</v>
      </c>
      <c r="Z47" s="206"/>
      <c r="AA47" s="206">
        <f t="shared" ref="AA47" si="135">SUM(Y47:Z47)</f>
        <v>2771000</v>
      </c>
      <c r="AB47" s="206"/>
      <c r="AC47" s="206">
        <f t="shared" ref="AC47" si="136">SUM(AA47:AB47)</f>
        <v>2771000</v>
      </c>
    </row>
    <row r="48" spans="1:30" s="185" customFormat="1">
      <c r="A48" s="207"/>
      <c r="B48" s="205"/>
      <c r="C48" s="210"/>
      <c r="D48" s="206"/>
      <c r="E48" s="210"/>
      <c r="F48" s="206"/>
      <c r="G48" s="206"/>
      <c r="H48" s="206"/>
      <c r="I48" s="206"/>
      <c r="J48" s="306"/>
      <c r="K48" s="206"/>
      <c r="L48" s="206"/>
      <c r="M48" s="206"/>
      <c r="N48" s="206"/>
      <c r="O48" s="206"/>
      <c r="P48" s="206"/>
      <c r="Q48" s="206"/>
      <c r="R48" s="206"/>
      <c r="S48" s="206"/>
      <c r="T48" s="206"/>
      <c r="U48" s="206"/>
      <c r="V48" s="206"/>
      <c r="W48" s="206"/>
      <c r="X48" s="206"/>
      <c r="Y48" s="206"/>
      <c r="Z48" s="206"/>
      <c r="AA48" s="206"/>
      <c r="AB48" s="206"/>
      <c r="AC48" s="206"/>
    </row>
    <row r="49" spans="1:30" s="185" customFormat="1">
      <c r="A49" s="208" t="s">
        <v>351</v>
      </c>
      <c r="B49" s="205" t="s">
        <v>352</v>
      </c>
      <c r="C49" s="210">
        <v>0</v>
      </c>
      <c r="D49" s="206"/>
      <c r="E49" s="210">
        <f t="shared" si="11"/>
        <v>0</v>
      </c>
      <c r="F49" s="206"/>
      <c r="G49" s="206">
        <f t="shared" ref="G49" si="137">SUM(E49:F49)</f>
        <v>0</v>
      </c>
      <c r="H49" s="206"/>
      <c r="I49" s="206">
        <f t="shared" ref="I49" si="138">SUM(G49:H49)</f>
        <v>0</v>
      </c>
      <c r="J49" s="306"/>
      <c r="K49" s="206">
        <f t="shared" ref="K49" si="139">SUM(I49:J49)</f>
        <v>0</v>
      </c>
      <c r="L49" s="206">
        <v>0</v>
      </c>
      <c r="M49" s="206"/>
      <c r="N49" s="206">
        <f t="shared" si="15"/>
        <v>0</v>
      </c>
      <c r="O49" s="206"/>
      <c r="P49" s="206">
        <f t="shared" ref="P49" si="140">SUM(N49:O49)</f>
        <v>0</v>
      </c>
      <c r="Q49" s="206"/>
      <c r="R49" s="206">
        <f t="shared" ref="R49" si="141">SUM(P49:Q49)</f>
        <v>0</v>
      </c>
      <c r="S49" s="206"/>
      <c r="T49" s="206">
        <f t="shared" ref="T49" si="142">SUM(R49:S49)</f>
        <v>0</v>
      </c>
      <c r="U49" s="206">
        <v>0</v>
      </c>
      <c r="V49" s="206"/>
      <c r="W49" s="206">
        <f t="shared" si="19"/>
        <v>0</v>
      </c>
      <c r="X49" s="206"/>
      <c r="Y49" s="206">
        <f t="shared" ref="Y49" si="143">SUM(W49:X49)</f>
        <v>0</v>
      </c>
      <c r="Z49" s="206"/>
      <c r="AA49" s="206">
        <f t="shared" ref="AA49" si="144">SUM(Y49:Z49)</f>
        <v>0</v>
      </c>
      <c r="AB49" s="206"/>
      <c r="AC49" s="206">
        <f t="shared" ref="AC49" si="145">SUM(AA49:AB49)</f>
        <v>0</v>
      </c>
    </row>
    <row r="50" spans="1:30" s="186" customFormat="1">
      <c r="A50" s="207"/>
      <c r="B50" s="205"/>
      <c r="C50" s="210"/>
      <c r="D50" s="206"/>
      <c r="E50" s="210"/>
      <c r="F50" s="206"/>
      <c r="G50" s="206"/>
      <c r="H50" s="206"/>
      <c r="I50" s="206"/>
      <c r="J50" s="306"/>
      <c r="K50" s="206"/>
      <c r="L50" s="206"/>
      <c r="M50" s="206"/>
      <c r="N50" s="206"/>
      <c r="O50" s="206"/>
      <c r="P50" s="206"/>
      <c r="Q50" s="206"/>
      <c r="R50" s="206"/>
      <c r="S50" s="206"/>
      <c r="T50" s="206"/>
      <c r="U50" s="206"/>
      <c r="V50" s="206"/>
      <c r="W50" s="206"/>
      <c r="X50" s="206"/>
      <c r="Y50" s="206"/>
      <c r="Z50" s="206"/>
      <c r="AA50" s="206"/>
      <c r="AB50" s="206"/>
      <c r="AC50" s="206"/>
      <c r="AD50" s="185"/>
    </row>
    <row r="51" spans="1:30" s="186" customFormat="1">
      <c r="A51" s="199" t="s">
        <v>270</v>
      </c>
      <c r="B51" s="214" t="s">
        <v>271</v>
      </c>
      <c r="C51" s="215">
        <f t="shared" ref="C51:W51" si="146">C53+C125+C128+C129</f>
        <v>1452902594.8100002</v>
      </c>
      <c r="D51" s="215">
        <f t="shared" si="146"/>
        <v>156787321.35000002</v>
      </c>
      <c r="E51" s="215">
        <f t="shared" si="146"/>
        <v>1609689916.1600001</v>
      </c>
      <c r="F51" s="215">
        <f t="shared" ref="F51:G51" si="147">F53+F125+F128+F129</f>
        <v>-51510541</v>
      </c>
      <c r="G51" s="215">
        <f t="shared" si="147"/>
        <v>1558179375.1600001</v>
      </c>
      <c r="H51" s="215">
        <f t="shared" ref="H51:I51" si="148">H53+H125+H128+H129</f>
        <v>30741671.730000004</v>
      </c>
      <c r="I51" s="215">
        <f t="shared" si="148"/>
        <v>1588921046.8899999</v>
      </c>
      <c r="J51" s="308">
        <f t="shared" ref="J51:K51" si="149">J53+J125+J128+J129</f>
        <v>20316180.91</v>
      </c>
      <c r="K51" s="215">
        <f t="shared" si="149"/>
        <v>1609237227.8</v>
      </c>
      <c r="L51" s="215">
        <f t="shared" si="146"/>
        <v>1502765164.0599999</v>
      </c>
      <c r="M51" s="215">
        <f t="shared" si="146"/>
        <v>24731177.129999999</v>
      </c>
      <c r="N51" s="215">
        <f t="shared" si="146"/>
        <v>1527496341.1899998</v>
      </c>
      <c r="O51" s="215">
        <f t="shared" ref="O51:P51" si="150">O53+O125+O128+O129</f>
        <v>90846826.539999992</v>
      </c>
      <c r="P51" s="215">
        <f t="shared" si="150"/>
        <v>1618343167.7299998</v>
      </c>
      <c r="Q51" s="215">
        <f t="shared" ref="Q51:R51" si="151">Q53+Q125+Q128+Q129</f>
        <v>-451419130.64000005</v>
      </c>
      <c r="R51" s="215">
        <f t="shared" si="151"/>
        <v>1166924037.0900002</v>
      </c>
      <c r="S51" s="215">
        <f t="shared" ref="S51:T51" si="152">S53+S125+S128+S129</f>
        <v>2225475</v>
      </c>
      <c r="T51" s="215">
        <f t="shared" si="152"/>
        <v>1169149512.0900002</v>
      </c>
      <c r="U51" s="215">
        <f t="shared" si="146"/>
        <v>1603027384.4900002</v>
      </c>
      <c r="V51" s="215">
        <f t="shared" si="146"/>
        <v>-25114.050000007439</v>
      </c>
      <c r="W51" s="215">
        <f t="shared" si="146"/>
        <v>1603002270.4400001</v>
      </c>
      <c r="X51" s="215">
        <f t="shared" ref="X51:Y51" si="153">X53+X125+X128+X129</f>
        <v>-251301297.15000001</v>
      </c>
      <c r="Y51" s="215">
        <f t="shared" si="153"/>
        <v>1351700973.2900002</v>
      </c>
      <c r="Z51" s="215">
        <f t="shared" ref="Z51:AA51" si="154">Z53+Z125+Z128+Z129</f>
        <v>-34.380000000000003</v>
      </c>
      <c r="AA51" s="215">
        <f t="shared" si="154"/>
        <v>1351700938.9100003</v>
      </c>
      <c r="AB51" s="215">
        <f t="shared" ref="AB51:AC51" si="155">AB53+AB125+AB128+AB129</f>
        <v>2225475</v>
      </c>
      <c r="AC51" s="215">
        <f t="shared" si="155"/>
        <v>1353926413.9100003</v>
      </c>
      <c r="AD51" s="194"/>
    </row>
    <row r="52" spans="1:30" s="186" customFormat="1">
      <c r="A52" s="207"/>
      <c r="B52" s="216"/>
      <c r="C52" s="217"/>
      <c r="D52" s="217"/>
      <c r="E52" s="217"/>
      <c r="F52" s="217"/>
      <c r="G52" s="217"/>
      <c r="H52" s="217"/>
      <c r="I52" s="217"/>
      <c r="J52" s="309"/>
      <c r="K52" s="217"/>
      <c r="L52" s="217"/>
      <c r="M52" s="217"/>
      <c r="N52" s="217"/>
      <c r="O52" s="217"/>
      <c r="P52" s="217"/>
      <c r="Q52" s="217"/>
      <c r="R52" s="217"/>
      <c r="S52" s="217"/>
      <c r="T52" s="217"/>
      <c r="U52" s="217"/>
      <c r="V52" s="217"/>
      <c r="W52" s="217"/>
      <c r="X52" s="217"/>
      <c r="Y52" s="217"/>
      <c r="Z52" s="217"/>
      <c r="AA52" s="217"/>
      <c r="AB52" s="217"/>
      <c r="AC52" s="217"/>
      <c r="AD52" s="185"/>
    </row>
    <row r="53" spans="1:30" s="186" customFormat="1" ht="38.25">
      <c r="A53" s="204" t="s">
        <v>65</v>
      </c>
      <c r="B53" s="218" t="s">
        <v>57</v>
      </c>
      <c r="C53" s="219">
        <f t="shared" ref="C53:W53" si="156">C54+C57+C95+C114</f>
        <v>1449672523.0800002</v>
      </c>
      <c r="D53" s="219">
        <f t="shared" si="156"/>
        <v>158801812.92000002</v>
      </c>
      <c r="E53" s="219">
        <f t="shared" si="156"/>
        <v>1608474336</v>
      </c>
      <c r="F53" s="219">
        <f t="shared" ref="F53:G53" si="157">F54+F57+F95+F114</f>
        <v>-51510541</v>
      </c>
      <c r="G53" s="219">
        <f t="shared" si="157"/>
        <v>1556963795</v>
      </c>
      <c r="H53" s="219">
        <f t="shared" ref="H53:I53" si="158">H54+H57+H95+H114</f>
        <v>30741671.730000004</v>
      </c>
      <c r="I53" s="219">
        <f t="shared" si="158"/>
        <v>1587705466.7299998</v>
      </c>
      <c r="J53" s="310">
        <f t="shared" ref="J53:K53" si="159">J54+J57+J95+J114</f>
        <v>20316180.91</v>
      </c>
      <c r="K53" s="219">
        <f t="shared" si="159"/>
        <v>1608021647.6399999</v>
      </c>
      <c r="L53" s="219">
        <f t="shared" si="156"/>
        <v>1502765164.0599999</v>
      </c>
      <c r="M53" s="219">
        <f t="shared" si="156"/>
        <v>24731177.129999999</v>
      </c>
      <c r="N53" s="219">
        <f t="shared" si="156"/>
        <v>1527496341.1899998</v>
      </c>
      <c r="O53" s="219">
        <f t="shared" ref="O53:P53" si="160">O54+O57+O95+O114</f>
        <v>90846826.539999992</v>
      </c>
      <c r="P53" s="219">
        <f t="shared" si="160"/>
        <v>1618343167.7299998</v>
      </c>
      <c r="Q53" s="219">
        <f t="shared" ref="Q53:R53" si="161">Q54+Q57+Q95+Q114</f>
        <v>-451419130.64000005</v>
      </c>
      <c r="R53" s="219">
        <f t="shared" si="161"/>
        <v>1166924037.0900002</v>
      </c>
      <c r="S53" s="219">
        <f t="shared" ref="S53:T53" si="162">S54+S57+S95+S114</f>
        <v>0</v>
      </c>
      <c r="T53" s="219">
        <f t="shared" si="162"/>
        <v>1166924037.0900002</v>
      </c>
      <c r="U53" s="219">
        <f t="shared" si="156"/>
        <v>1603027384.4900002</v>
      </c>
      <c r="V53" s="219">
        <f t="shared" si="156"/>
        <v>-25114.050000007439</v>
      </c>
      <c r="W53" s="219">
        <f t="shared" si="156"/>
        <v>1603002270.4400001</v>
      </c>
      <c r="X53" s="219">
        <f t="shared" ref="X53:Y53" si="163">X54+X57+X95+X114</f>
        <v>-251301297.15000001</v>
      </c>
      <c r="Y53" s="219">
        <f t="shared" si="163"/>
        <v>1351700973.2900002</v>
      </c>
      <c r="Z53" s="219">
        <f t="shared" ref="Z53:AA53" si="164">Z54+Z57+Z95+Z114</f>
        <v>-34.380000000000003</v>
      </c>
      <c r="AA53" s="219">
        <f t="shared" si="164"/>
        <v>1351700938.9100003</v>
      </c>
      <c r="AB53" s="219">
        <f t="shared" ref="AB53:AC53" si="165">AB54+AB57+AB95+AB114</f>
        <v>0</v>
      </c>
      <c r="AC53" s="219">
        <f t="shared" si="165"/>
        <v>1351700938.9100003</v>
      </c>
      <c r="AD53" s="185"/>
    </row>
    <row r="54" spans="1:30" s="186" customFormat="1" ht="28.9" customHeight="1">
      <c r="A54" s="207" t="s">
        <v>75</v>
      </c>
      <c r="B54" s="218" t="s">
        <v>134</v>
      </c>
      <c r="C54" s="209">
        <f>C55</f>
        <v>39711547.200000003</v>
      </c>
      <c r="D54" s="209"/>
      <c r="E54" s="209">
        <f t="shared" si="11"/>
        <v>39711547.200000003</v>
      </c>
      <c r="F54" s="209"/>
      <c r="G54" s="209">
        <f t="shared" ref="G54:G55" si="166">SUM(E54:F54)</f>
        <v>39711547.200000003</v>
      </c>
      <c r="H54" s="209"/>
      <c r="I54" s="209">
        <f t="shared" ref="I54:I55" si="167">SUM(G54:H54)</f>
        <v>39711547.200000003</v>
      </c>
      <c r="J54" s="307"/>
      <c r="K54" s="209">
        <f t="shared" ref="K54:K55" si="168">SUM(I54:J54)</f>
        <v>39711547.200000003</v>
      </c>
      <c r="L54" s="209">
        <f t="shared" ref="L54:U54" si="169">L55</f>
        <v>41122395.399999999</v>
      </c>
      <c r="M54" s="209"/>
      <c r="N54" s="209">
        <f t="shared" si="15"/>
        <v>41122395.399999999</v>
      </c>
      <c r="O54" s="209"/>
      <c r="P54" s="209">
        <f t="shared" ref="P54:P55" si="170">SUM(N54:O54)</f>
        <v>41122395.399999999</v>
      </c>
      <c r="Q54" s="209"/>
      <c r="R54" s="209">
        <f t="shared" ref="R54:R55" si="171">SUM(P54:Q54)</f>
        <v>41122395.399999999</v>
      </c>
      <c r="S54" s="209"/>
      <c r="T54" s="209">
        <f t="shared" ref="T54:T55" si="172">SUM(R54:S54)</f>
        <v>41122395.399999999</v>
      </c>
      <c r="U54" s="209">
        <f t="shared" si="169"/>
        <v>18316568.02</v>
      </c>
      <c r="V54" s="209"/>
      <c r="W54" s="209">
        <f t="shared" si="19"/>
        <v>18316568.02</v>
      </c>
      <c r="X54" s="209"/>
      <c r="Y54" s="209">
        <f t="shared" ref="Y54:Y55" si="173">SUM(W54:X54)</f>
        <v>18316568.02</v>
      </c>
      <c r="Z54" s="209"/>
      <c r="AA54" s="209">
        <f t="shared" ref="AA54:AA55" si="174">SUM(Y54:Z54)</f>
        <v>18316568.02</v>
      </c>
      <c r="AB54" s="209"/>
      <c r="AC54" s="209">
        <f t="shared" ref="AC54:AC55" si="175">SUM(AA54:AB54)</f>
        <v>18316568.02</v>
      </c>
      <c r="AD54" s="185"/>
    </row>
    <row r="55" spans="1:30" s="186" customFormat="1" ht="24.75" customHeight="1">
      <c r="A55" s="220" t="s">
        <v>353</v>
      </c>
      <c r="B55" s="218" t="s">
        <v>354</v>
      </c>
      <c r="C55" s="209">
        <v>39711547.200000003</v>
      </c>
      <c r="D55" s="209"/>
      <c r="E55" s="209">
        <f t="shared" si="11"/>
        <v>39711547.200000003</v>
      </c>
      <c r="F55" s="209"/>
      <c r="G55" s="209">
        <f t="shared" si="166"/>
        <v>39711547.200000003</v>
      </c>
      <c r="H55" s="209"/>
      <c r="I55" s="209">
        <f t="shared" si="167"/>
        <v>39711547.200000003</v>
      </c>
      <c r="J55" s="307"/>
      <c r="K55" s="209">
        <f t="shared" si="168"/>
        <v>39711547.200000003</v>
      </c>
      <c r="L55" s="209">
        <v>41122395.399999999</v>
      </c>
      <c r="M55" s="209"/>
      <c r="N55" s="209">
        <f t="shared" si="15"/>
        <v>41122395.399999999</v>
      </c>
      <c r="O55" s="209"/>
      <c r="P55" s="209">
        <f t="shared" si="170"/>
        <v>41122395.399999999</v>
      </c>
      <c r="Q55" s="209"/>
      <c r="R55" s="209">
        <f t="shared" si="171"/>
        <v>41122395.399999999</v>
      </c>
      <c r="S55" s="209"/>
      <c r="T55" s="209">
        <f t="shared" si="172"/>
        <v>41122395.399999999</v>
      </c>
      <c r="U55" s="209">
        <v>18316568.02</v>
      </c>
      <c r="V55" s="209"/>
      <c r="W55" s="209">
        <f t="shared" si="19"/>
        <v>18316568.02</v>
      </c>
      <c r="X55" s="209"/>
      <c r="Y55" s="209">
        <f t="shared" si="173"/>
        <v>18316568.02</v>
      </c>
      <c r="Z55" s="209"/>
      <c r="AA55" s="209">
        <f t="shared" si="174"/>
        <v>18316568.02</v>
      </c>
      <c r="AB55" s="209"/>
      <c r="AC55" s="209">
        <f t="shared" si="175"/>
        <v>18316568.02</v>
      </c>
      <c r="AD55" s="185"/>
    </row>
    <row r="56" spans="1:30" s="186" customFormat="1">
      <c r="A56" s="221"/>
      <c r="B56" s="222"/>
      <c r="C56" s="209"/>
      <c r="D56" s="209"/>
      <c r="E56" s="209"/>
      <c r="F56" s="209"/>
      <c r="G56" s="209"/>
      <c r="H56" s="209"/>
      <c r="I56" s="209"/>
      <c r="J56" s="307"/>
      <c r="K56" s="209"/>
      <c r="L56" s="209"/>
      <c r="M56" s="209"/>
      <c r="N56" s="209"/>
      <c r="O56" s="209"/>
      <c r="P56" s="209"/>
      <c r="Q56" s="209"/>
      <c r="R56" s="209"/>
      <c r="S56" s="209"/>
      <c r="T56" s="209"/>
      <c r="U56" s="209"/>
      <c r="V56" s="209"/>
      <c r="W56" s="209"/>
      <c r="X56" s="209"/>
      <c r="Y56" s="209"/>
      <c r="Z56" s="209"/>
      <c r="AA56" s="209"/>
      <c r="AB56" s="209"/>
      <c r="AC56" s="209"/>
      <c r="AD56" s="185"/>
    </row>
    <row r="57" spans="1:30" s="186" customFormat="1" ht="28.5" customHeight="1">
      <c r="A57" s="207" t="s">
        <v>71</v>
      </c>
      <c r="B57" s="218" t="s">
        <v>135</v>
      </c>
      <c r="C57" s="209">
        <f>SUM(C58:C94)</f>
        <v>654762523.96000004</v>
      </c>
      <c r="D57" s="209">
        <f t="shared" ref="D57:W57" si="176">SUM(D58:D94)</f>
        <v>-2033334.7499999679</v>
      </c>
      <c r="E57" s="209">
        <f t="shared" si="176"/>
        <v>652729189.21000004</v>
      </c>
      <c r="F57" s="209">
        <f t="shared" ref="F57:I57" si="177">SUM(F58:F94)</f>
        <v>-51560580</v>
      </c>
      <c r="G57" s="209">
        <f t="shared" si="177"/>
        <v>601168609.21000004</v>
      </c>
      <c r="H57" s="209">
        <f t="shared" si="177"/>
        <v>1049573.9399999995</v>
      </c>
      <c r="I57" s="209">
        <f t="shared" si="177"/>
        <v>602218183.14999998</v>
      </c>
      <c r="J57" s="307">
        <f t="shared" ref="J57:K57" si="178">SUM(J58:J94)</f>
        <v>4217880.91</v>
      </c>
      <c r="K57" s="209">
        <f t="shared" si="178"/>
        <v>606436064.05999994</v>
      </c>
      <c r="L57" s="209">
        <f t="shared" si="176"/>
        <v>694794710.24000001</v>
      </c>
      <c r="M57" s="209">
        <f t="shared" si="176"/>
        <v>-38.200000000011642</v>
      </c>
      <c r="N57" s="209">
        <f t="shared" si="176"/>
        <v>694794672.03999996</v>
      </c>
      <c r="O57" s="209">
        <f t="shared" ref="O57:P57" si="179">SUM(O58:O94)</f>
        <v>90846826.539999992</v>
      </c>
      <c r="P57" s="209">
        <f t="shared" si="179"/>
        <v>785641498.57999992</v>
      </c>
      <c r="Q57" s="209">
        <f t="shared" ref="Q57:R57" si="180">SUM(Q58:Q94)</f>
        <v>-462548426.54000002</v>
      </c>
      <c r="R57" s="209">
        <f t="shared" si="180"/>
        <v>323093072.04000002</v>
      </c>
      <c r="S57" s="209">
        <f t="shared" ref="S57:T57" si="181">SUM(S58:S94)</f>
        <v>0</v>
      </c>
      <c r="T57" s="209">
        <f t="shared" si="181"/>
        <v>323093072.04000002</v>
      </c>
      <c r="U57" s="209">
        <f t="shared" si="176"/>
        <v>776649200.25</v>
      </c>
      <c r="V57" s="209">
        <f t="shared" si="176"/>
        <v>-35642.050000007439</v>
      </c>
      <c r="W57" s="209">
        <f t="shared" si="176"/>
        <v>776613558.20000005</v>
      </c>
      <c r="X57" s="209">
        <f t="shared" ref="X57:Y57" si="182">SUM(X58:X94)</f>
        <v>-251301297.15000001</v>
      </c>
      <c r="Y57" s="209">
        <f t="shared" si="182"/>
        <v>525312261.05000007</v>
      </c>
      <c r="Z57" s="209">
        <f t="shared" ref="Z57:AA57" si="183">SUM(Z58:Z94)</f>
        <v>0</v>
      </c>
      <c r="AA57" s="209">
        <f t="shared" si="183"/>
        <v>525312261.05000007</v>
      </c>
      <c r="AB57" s="209">
        <f t="shared" ref="AB57:AC57" si="184">SUM(AB58:AB94)</f>
        <v>0</v>
      </c>
      <c r="AC57" s="209">
        <f t="shared" si="184"/>
        <v>525312261.05000007</v>
      </c>
      <c r="AD57" s="185"/>
    </row>
    <row r="58" spans="1:30" s="186" customFormat="1" ht="67.150000000000006" customHeight="1">
      <c r="A58" s="220" t="s">
        <v>371</v>
      </c>
      <c r="B58" s="218" t="s">
        <v>355</v>
      </c>
      <c r="C58" s="209">
        <v>91066892</v>
      </c>
      <c r="D58" s="209">
        <v>-91066892</v>
      </c>
      <c r="E58" s="209">
        <f t="shared" si="11"/>
        <v>0</v>
      </c>
      <c r="F58" s="209"/>
      <c r="G58" s="209">
        <f t="shared" ref="G58:G67" si="185">SUM(E58:F58)</f>
        <v>0</v>
      </c>
      <c r="H58" s="209"/>
      <c r="I58" s="209">
        <f t="shared" ref="I58:I91" si="186">SUM(G58:H58)</f>
        <v>0</v>
      </c>
      <c r="J58" s="307"/>
      <c r="K58" s="209">
        <f t="shared" ref="K58:K93" si="187">SUM(I58:J58)</f>
        <v>0</v>
      </c>
      <c r="L58" s="209">
        <v>364267568</v>
      </c>
      <c r="M58" s="209">
        <v>-364267568</v>
      </c>
      <c r="N58" s="209">
        <f t="shared" si="15"/>
        <v>0</v>
      </c>
      <c r="O58" s="209"/>
      <c r="P58" s="209">
        <f t="shared" ref="P58:P67" si="188">SUM(N58:O58)</f>
        <v>0</v>
      </c>
      <c r="Q58" s="209"/>
      <c r="R58" s="209">
        <f t="shared" ref="R58:R67" si="189">SUM(P58:Q58)</f>
        <v>0</v>
      </c>
      <c r="S58" s="209"/>
      <c r="T58" s="209">
        <f t="shared" ref="T58:T67" si="190">SUM(R58:S58)</f>
        <v>0</v>
      </c>
      <c r="U58" s="209">
        <v>440229250.87</v>
      </c>
      <c r="V58" s="209">
        <v>-440229250.87</v>
      </c>
      <c r="W58" s="209">
        <f t="shared" si="19"/>
        <v>0</v>
      </c>
      <c r="X58" s="209"/>
      <c r="Y58" s="209">
        <f t="shared" ref="Y58:Y67" si="191">SUM(W58:X58)</f>
        <v>0</v>
      </c>
      <c r="Z58" s="209"/>
      <c r="AA58" s="209">
        <f t="shared" ref="AA58:AA67" si="192">SUM(Y58:Z58)</f>
        <v>0</v>
      </c>
      <c r="AB58" s="209"/>
      <c r="AC58" s="209">
        <f t="shared" ref="AC58:AC67" si="193">SUM(AA58:AB58)</f>
        <v>0</v>
      </c>
      <c r="AD58" s="185"/>
    </row>
    <row r="59" spans="1:30" s="186" customFormat="1" ht="67.150000000000006" customHeight="1">
      <c r="A59" s="220" t="s">
        <v>372</v>
      </c>
      <c r="B59" s="218" t="s">
        <v>355</v>
      </c>
      <c r="C59" s="209">
        <v>1858508</v>
      </c>
      <c r="D59" s="209">
        <v>-1858508</v>
      </c>
      <c r="E59" s="209">
        <f t="shared" si="11"/>
        <v>0</v>
      </c>
      <c r="F59" s="209"/>
      <c r="G59" s="209">
        <f t="shared" si="185"/>
        <v>0</v>
      </c>
      <c r="H59" s="209"/>
      <c r="I59" s="209">
        <f t="shared" si="186"/>
        <v>0</v>
      </c>
      <c r="J59" s="307"/>
      <c r="K59" s="209">
        <f t="shared" si="187"/>
        <v>0</v>
      </c>
      <c r="L59" s="209">
        <v>7434032</v>
      </c>
      <c r="M59" s="209">
        <v>-7434032</v>
      </c>
      <c r="N59" s="209">
        <f t="shared" si="15"/>
        <v>0</v>
      </c>
      <c r="O59" s="209"/>
      <c r="P59" s="209">
        <f t="shared" si="188"/>
        <v>0</v>
      </c>
      <c r="Q59" s="209"/>
      <c r="R59" s="209">
        <f t="shared" si="189"/>
        <v>0</v>
      </c>
      <c r="S59" s="209"/>
      <c r="T59" s="209">
        <f t="shared" si="190"/>
        <v>0</v>
      </c>
      <c r="U59" s="209">
        <v>8984270.4299999997</v>
      </c>
      <c r="V59" s="209">
        <v>-8984270.4299999997</v>
      </c>
      <c r="W59" s="209">
        <f t="shared" si="19"/>
        <v>0</v>
      </c>
      <c r="X59" s="209"/>
      <c r="Y59" s="209">
        <f t="shared" si="191"/>
        <v>0</v>
      </c>
      <c r="Z59" s="209"/>
      <c r="AA59" s="209">
        <f t="shared" si="192"/>
        <v>0</v>
      </c>
      <c r="AB59" s="209"/>
      <c r="AC59" s="209">
        <f t="shared" si="193"/>
        <v>0</v>
      </c>
      <c r="AD59" s="185"/>
    </row>
    <row r="60" spans="1:30" s="186" customFormat="1" ht="39.75" customHeight="1">
      <c r="A60" s="220" t="s">
        <v>373</v>
      </c>
      <c r="B60" s="223" t="s">
        <v>355</v>
      </c>
      <c r="C60" s="209">
        <v>222222222</v>
      </c>
      <c r="D60" s="209">
        <v>-222222222</v>
      </c>
      <c r="E60" s="209">
        <f t="shared" si="11"/>
        <v>0</v>
      </c>
      <c r="F60" s="209"/>
      <c r="G60" s="209">
        <f t="shared" si="185"/>
        <v>0</v>
      </c>
      <c r="H60" s="209"/>
      <c r="I60" s="209">
        <f t="shared" si="186"/>
        <v>0</v>
      </c>
      <c r="J60" s="307"/>
      <c r="K60" s="209">
        <f t="shared" si="187"/>
        <v>0</v>
      </c>
      <c r="L60" s="209">
        <v>0</v>
      </c>
      <c r="M60" s="209"/>
      <c r="N60" s="209">
        <f t="shared" si="15"/>
        <v>0</v>
      </c>
      <c r="O60" s="209"/>
      <c r="P60" s="209">
        <f t="shared" si="188"/>
        <v>0</v>
      </c>
      <c r="Q60" s="209"/>
      <c r="R60" s="209">
        <f t="shared" si="189"/>
        <v>0</v>
      </c>
      <c r="S60" s="209"/>
      <c r="T60" s="209">
        <f t="shared" si="190"/>
        <v>0</v>
      </c>
      <c r="U60" s="209">
        <v>0</v>
      </c>
      <c r="V60" s="209"/>
      <c r="W60" s="209">
        <f t="shared" si="19"/>
        <v>0</v>
      </c>
      <c r="X60" s="209"/>
      <c r="Y60" s="209">
        <f t="shared" si="191"/>
        <v>0</v>
      </c>
      <c r="Z60" s="209"/>
      <c r="AA60" s="209">
        <f t="shared" si="192"/>
        <v>0</v>
      </c>
      <c r="AB60" s="209"/>
      <c r="AC60" s="209">
        <f t="shared" si="193"/>
        <v>0</v>
      </c>
      <c r="AD60" s="185"/>
    </row>
    <row r="61" spans="1:30" s="186" customFormat="1" ht="54" customHeight="1">
      <c r="A61" s="220" t="s">
        <v>376</v>
      </c>
      <c r="B61" s="218" t="s">
        <v>355</v>
      </c>
      <c r="C61" s="209">
        <v>146512</v>
      </c>
      <c r="D61" s="209">
        <v>-146512</v>
      </c>
      <c r="E61" s="209">
        <f t="shared" si="11"/>
        <v>0</v>
      </c>
      <c r="F61" s="209"/>
      <c r="G61" s="209">
        <f t="shared" si="185"/>
        <v>0</v>
      </c>
      <c r="H61" s="209"/>
      <c r="I61" s="209">
        <f t="shared" si="186"/>
        <v>0</v>
      </c>
      <c r="J61" s="307"/>
      <c r="K61" s="209">
        <f t="shared" si="187"/>
        <v>0</v>
      </c>
      <c r="L61" s="209">
        <v>0</v>
      </c>
      <c r="M61" s="209"/>
      <c r="N61" s="209">
        <f t="shared" si="15"/>
        <v>0</v>
      </c>
      <c r="O61" s="209"/>
      <c r="P61" s="209">
        <f t="shared" si="188"/>
        <v>0</v>
      </c>
      <c r="Q61" s="209"/>
      <c r="R61" s="209">
        <f t="shared" si="189"/>
        <v>0</v>
      </c>
      <c r="S61" s="209"/>
      <c r="T61" s="209">
        <f t="shared" si="190"/>
        <v>0</v>
      </c>
      <c r="U61" s="209">
        <v>0</v>
      </c>
      <c r="V61" s="209"/>
      <c r="W61" s="209">
        <f t="shared" si="19"/>
        <v>0</v>
      </c>
      <c r="X61" s="209"/>
      <c r="Y61" s="209">
        <f t="shared" si="191"/>
        <v>0</v>
      </c>
      <c r="Z61" s="209"/>
      <c r="AA61" s="209">
        <f t="shared" si="192"/>
        <v>0</v>
      </c>
      <c r="AB61" s="209"/>
      <c r="AC61" s="209">
        <f t="shared" si="193"/>
        <v>0</v>
      </c>
      <c r="AD61" s="185"/>
    </row>
    <row r="62" spans="1:30" s="186" customFormat="1" ht="51" customHeight="1">
      <c r="A62" s="220" t="s">
        <v>375</v>
      </c>
      <c r="B62" s="223" t="s">
        <v>369</v>
      </c>
      <c r="C62" s="209">
        <v>7179088</v>
      </c>
      <c r="D62" s="209">
        <v>-7179088</v>
      </c>
      <c r="E62" s="209">
        <f t="shared" si="11"/>
        <v>0</v>
      </c>
      <c r="F62" s="209"/>
      <c r="G62" s="209">
        <f t="shared" si="185"/>
        <v>0</v>
      </c>
      <c r="H62" s="209"/>
      <c r="I62" s="209">
        <f t="shared" si="186"/>
        <v>0</v>
      </c>
      <c r="J62" s="307"/>
      <c r="K62" s="209">
        <f t="shared" si="187"/>
        <v>0</v>
      </c>
      <c r="L62" s="209">
        <v>0</v>
      </c>
      <c r="M62" s="209"/>
      <c r="N62" s="209">
        <f t="shared" si="15"/>
        <v>0</v>
      </c>
      <c r="O62" s="209"/>
      <c r="P62" s="209">
        <f t="shared" si="188"/>
        <v>0</v>
      </c>
      <c r="Q62" s="209"/>
      <c r="R62" s="209">
        <f t="shared" si="189"/>
        <v>0</v>
      </c>
      <c r="S62" s="209"/>
      <c r="T62" s="209">
        <f t="shared" si="190"/>
        <v>0</v>
      </c>
      <c r="U62" s="209">
        <v>0</v>
      </c>
      <c r="V62" s="209"/>
      <c r="W62" s="209">
        <f t="shared" si="19"/>
        <v>0</v>
      </c>
      <c r="X62" s="209"/>
      <c r="Y62" s="209">
        <f t="shared" si="191"/>
        <v>0</v>
      </c>
      <c r="Z62" s="209"/>
      <c r="AA62" s="209">
        <f t="shared" si="192"/>
        <v>0</v>
      </c>
      <c r="AB62" s="209"/>
      <c r="AC62" s="209">
        <f t="shared" si="193"/>
        <v>0</v>
      </c>
      <c r="AD62" s="185"/>
    </row>
    <row r="63" spans="1:30" s="186" customFormat="1" ht="100.9" customHeight="1">
      <c r="A63" s="220" t="s">
        <v>374</v>
      </c>
      <c r="B63" s="223" t="s">
        <v>356</v>
      </c>
      <c r="C63" s="209">
        <v>5870000</v>
      </c>
      <c r="D63" s="209"/>
      <c r="E63" s="209">
        <f t="shared" si="11"/>
        <v>5870000</v>
      </c>
      <c r="F63" s="209"/>
      <c r="G63" s="209">
        <f t="shared" si="185"/>
        <v>5870000</v>
      </c>
      <c r="H63" s="209"/>
      <c r="I63" s="209">
        <f t="shared" si="186"/>
        <v>5870000</v>
      </c>
      <c r="J63" s="307"/>
      <c r="K63" s="209">
        <f t="shared" si="187"/>
        <v>5870000</v>
      </c>
      <c r="L63" s="209">
        <v>6002250</v>
      </c>
      <c r="M63" s="209"/>
      <c r="N63" s="209">
        <f t="shared" si="15"/>
        <v>6002250</v>
      </c>
      <c r="O63" s="209"/>
      <c r="P63" s="209">
        <f t="shared" si="188"/>
        <v>6002250</v>
      </c>
      <c r="Q63" s="209"/>
      <c r="R63" s="209">
        <f t="shared" si="189"/>
        <v>6002250</v>
      </c>
      <c r="S63" s="209"/>
      <c r="T63" s="209">
        <f t="shared" si="190"/>
        <v>6002250</v>
      </c>
      <c r="U63" s="209">
        <v>6136750</v>
      </c>
      <c r="V63" s="209"/>
      <c r="W63" s="209">
        <f t="shared" si="19"/>
        <v>6136750</v>
      </c>
      <c r="X63" s="209"/>
      <c r="Y63" s="209">
        <f t="shared" si="191"/>
        <v>6136750</v>
      </c>
      <c r="Z63" s="209"/>
      <c r="AA63" s="209">
        <f t="shared" si="192"/>
        <v>6136750</v>
      </c>
      <c r="AB63" s="209"/>
      <c r="AC63" s="209">
        <f t="shared" si="193"/>
        <v>6136750</v>
      </c>
      <c r="AD63" s="185"/>
    </row>
    <row r="64" spans="1:30" s="186" customFormat="1" ht="128.25" customHeight="1">
      <c r="A64" s="230" t="s">
        <v>375</v>
      </c>
      <c r="B64" s="223" t="s">
        <v>369</v>
      </c>
      <c r="C64" s="209"/>
      <c r="D64" s="209">
        <v>91066892</v>
      </c>
      <c r="E64" s="209">
        <f t="shared" si="11"/>
        <v>91066892</v>
      </c>
      <c r="F64" s="209">
        <v>-51866892</v>
      </c>
      <c r="G64" s="209">
        <f t="shared" si="185"/>
        <v>39200000</v>
      </c>
      <c r="H64" s="209">
        <v>-4900000</v>
      </c>
      <c r="I64" s="209">
        <f t="shared" si="186"/>
        <v>34300000</v>
      </c>
      <c r="J64" s="307"/>
      <c r="K64" s="209">
        <f t="shared" si="187"/>
        <v>34300000</v>
      </c>
      <c r="L64" s="209"/>
      <c r="M64" s="209">
        <v>364267568</v>
      </c>
      <c r="N64" s="209">
        <f t="shared" si="15"/>
        <v>364267568</v>
      </c>
      <c r="O64" s="209">
        <v>89483641.219999999</v>
      </c>
      <c r="P64" s="209">
        <f t="shared" si="188"/>
        <v>453751209.22000003</v>
      </c>
      <c r="Q64" s="209">
        <v>-453751209.22000003</v>
      </c>
      <c r="R64" s="209">
        <f t="shared" si="189"/>
        <v>0</v>
      </c>
      <c r="S64" s="209"/>
      <c r="T64" s="209">
        <f t="shared" si="190"/>
        <v>0</v>
      </c>
      <c r="U64" s="209"/>
      <c r="V64" s="209">
        <v>440229250.87</v>
      </c>
      <c r="W64" s="209">
        <f t="shared" si="19"/>
        <v>440229250.87</v>
      </c>
      <c r="X64" s="209">
        <v>-246241373.78999999</v>
      </c>
      <c r="Y64" s="209">
        <f t="shared" si="191"/>
        <v>193987877.08000001</v>
      </c>
      <c r="Z64" s="209"/>
      <c r="AA64" s="209">
        <f t="shared" si="192"/>
        <v>193987877.08000001</v>
      </c>
      <c r="AB64" s="209"/>
      <c r="AC64" s="209">
        <f t="shared" si="193"/>
        <v>193987877.08000001</v>
      </c>
      <c r="AD64" s="185"/>
    </row>
    <row r="65" spans="1:30" s="186" customFormat="1" ht="117.75" customHeight="1">
      <c r="A65" s="230" t="s">
        <v>376</v>
      </c>
      <c r="B65" s="223" t="s">
        <v>410</v>
      </c>
      <c r="C65" s="209"/>
      <c r="D65" s="209">
        <v>1858508</v>
      </c>
      <c r="E65" s="209">
        <f t="shared" si="11"/>
        <v>1858508</v>
      </c>
      <c r="F65" s="209">
        <v>-1098508</v>
      </c>
      <c r="G65" s="209">
        <f t="shared" si="185"/>
        <v>760000</v>
      </c>
      <c r="H65" s="209">
        <v>-95000</v>
      </c>
      <c r="I65" s="209">
        <f t="shared" si="186"/>
        <v>665000</v>
      </c>
      <c r="J65" s="307"/>
      <c r="K65" s="209">
        <f t="shared" si="187"/>
        <v>665000</v>
      </c>
      <c r="L65" s="209"/>
      <c r="M65" s="209">
        <v>7434032</v>
      </c>
      <c r="N65" s="209">
        <f t="shared" si="15"/>
        <v>7434032</v>
      </c>
      <c r="O65" s="209">
        <v>1363185.32</v>
      </c>
      <c r="P65" s="209">
        <f t="shared" si="188"/>
        <v>8797217.3200000003</v>
      </c>
      <c r="Q65" s="209">
        <v>-8797217.3200000003</v>
      </c>
      <c r="R65" s="209">
        <f t="shared" si="189"/>
        <v>0</v>
      </c>
      <c r="S65" s="209"/>
      <c r="T65" s="209">
        <f t="shared" si="190"/>
        <v>0</v>
      </c>
      <c r="U65" s="209"/>
      <c r="V65" s="209">
        <v>8984270.4299999997</v>
      </c>
      <c r="W65" s="209">
        <f t="shared" si="19"/>
        <v>8984270.4299999997</v>
      </c>
      <c r="X65" s="209">
        <v>-5059923.3600000003</v>
      </c>
      <c r="Y65" s="209">
        <f t="shared" si="191"/>
        <v>3924347.0699999994</v>
      </c>
      <c r="Z65" s="209"/>
      <c r="AA65" s="209">
        <f t="shared" si="192"/>
        <v>3924347.0699999994</v>
      </c>
      <c r="AB65" s="209"/>
      <c r="AC65" s="209">
        <f t="shared" si="193"/>
        <v>3924347.0699999994</v>
      </c>
      <c r="AD65" s="185"/>
    </row>
    <row r="66" spans="1:30" s="186" customFormat="1" ht="53.45" customHeight="1">
      <c r="A66" s="220" t="s">
        <v>377</v>
      </c>
      <c r="B66" s="218" t="s">
        <v>357</v>
      </c>
      <c r="C66" s="209">
        <v>17643155.100000001</v>
      </c>
      <c r="D66" s="209">
        <v>420968.49</v>
      </c>
      <c r="E66" s="209">
        <f t="shared" si="11"/>
        <v>18064123.59</v>
      </c>
      <c r="F66" s="209"/>
      <c r="G66" s="209">
        <f t="shared" si="185"/>
        <v>18064123.59</v>
      </c>
      <c r="H66" s="209"/>
      <c r="I66" s="209">
        <f t="shared" si="186"/>
        <v>18064123.59</v>
      </c>
      <c r="J66" s="307"/>
      <c r="K66" s="209">
        <f t="shared" si="187"/>
        <v>18064123.59</v>
      </c>
      <c r="L66" s="209">
        <v>17519788.27</v>
      </c>
      <c r="M66" s="209">
        <v>-38.200000000000003</v>
      </c>
      <c r="N66" s="209">
        <f t="shared" si="15"/>
        <v>17519750.07</v>
      </c>
      <c r="O66" s="209"/>
      <c r="P66" s="209">
        <f t="shared" si="188"/>
        <v>17519750.07</v>
      </c>
      <c r="Q66" s="209"/>
      <c r="R66" s="209">
        <f t="shared" si="189"/>
        <v>17519750.07</v>
      </c>
      <c r="S66" s="209"/>
      <c r="T66" s="209">
        <f t="shared" si="190"/>
        <v>17519750.07</v>
      </c>
      <c r="U66" s="209">
        <v>17917858.57</v>
      </c>
      <c r="V66" s="209">
        <v>-35642.050000000003</v>
      </c>
      <c r="W66" s="209">
        <f t="shared" si="19"/>
        <v>17882216.52</v>
      </c>
      <c r="X66" s="209"/>
      <c r="Y66" s="209">
        <f t="shared" si="191"/>
        <v>17882216.52</v>
      </c>
      <c r="Z66" s="209"/>
      <c r="AA66" s="209">
        <f t="shared" si="192"/>
        <v>17882216.52</v>
      </c>
      <c r="AB66" s="209"/>
      <c r="AC66" s="209">
        <f t="shared" si="193"/>
        <v>17882216.52</v>
      </c>
      <c r="AD66" s="194"/>
    </row>
    <row r="67" spans="1:30" s="186" customFormat="1" ht="63" customHeight="1">
      <c r="A67" s="220" t="s">
        <v>378</v>
      </c>
      <c r="B67" s="218" t="s">
        <v>379</v>
      </c>
      <c r="C67" s="209">
        <v>0</v>
      </c>
      <c r="D67" s="209"/>
      <c r="E67" s="209">
        <f t="shared" si="11"/>
        <v>0</v>
      </c>
      <c r="F67" s="209"/>
      <c r="G67" s="209">
        <f t="shared" si="185"/>
        <v>0</v>
      </c>
      <c r="H67" s="209"/>
      <c r="I67" s="209">
        <f t="shared" si="186"/>
        <v>0</v>
      </c>
      <c r="J67" s="307"/>
      <c r="K67" s="209">
        <f t="shared" si="187"/>
        <v>0</v>
      </c>
      <c r="L67" s="209">
        <v>1250000</v>
      </c>
      <c r="M67" s="209"/>
      <c r="N67" s="209">
        <f t="shared" si="15"/>
        <v>1250000</v>
      </c>
      <c r="O67" s="209"/>
      <c r="P67" s="209">
        <f t="shared" si="188"/>
        <v>1250000</v>
      </c>
      <c r="Q67" s="209"/>
      <c r="R67" s="209">
        <f t="shared" si="189"/>
        <v>1250000</v>
      </c>
      <c r="S67" s="209"/>
      <c r="T67" s="209">
        <f t="shared" si="190"/>
        <v>1250000</v>
      </c>
      <c r="U67" s="209">
        <v>0</v>
      </c>
      <c r="V67" s="209"/>
      <c r="W67" s="209">
        <f t="shared" si="19"/>
        <v>0</v>
      </c>
      <c r="X67" s="209"/>
      <c r="Y67" s="209">
        <f t="shared" si="191"/>
        <v>0</v>
      </c>
      <c r="Z67" s="209"/>
      <c r="AA67" s="209">
        <f t="shared" si="192"/>
        <v>0</v>
      </c>
      <c r="AB67" s="209"/>
      <c r="AC67" s="209">
        <f t="shared" si="193"/>
        <v>0</v>
      </c>
      <c r="AD67" s="194"/>
    </row>
    <row r="68" spans="1:30" s="186" customFormat="1" ht="31.15" customHeight="1">
      <c r="A68" s="251" t="s">
        <v>412</v>
      </c>
      <c r="B68" s="218" t="s">
        <v>411</v>
      </c>
      <c r="C68" s="211"/>
      <c r="D68" s="211">
        <v>2469919.84</v>
      </c>
      <c r="E68" s="211">
        <f t="shared" ref="E68" si="194">SUM(C68:D68)</f>
        <v>2469919.84</v>
      </c>
      <c r="F68" s="211"/>
      <c r="G68" s="211">
        <f t="shared" ref="G68" si="195">SUM(E68:F68)</f>
        <v>2469919.84</v>
      </c>
      <c r="H68" s="209"/>
      <c r="I68" s="209">
        <f t="shared" si="186"/>
        <v>2469919.84</v>
      </c>
      <c r="J68" s="307"/>
      <c r="K68" s="209">
        <f t="shared" si="187"/>
        <v>2469919.84</v>
      </c>
      <c r="L68" s="211"/>
      <c r="M68" s="211"/>
      <c r="N68" s="211"/>
      <c r="O68" s="211"/>
      <c r="P68" s="211"/>
      <c r="Q68" s="209"/>
      <c r="R68" s="209"/>
      <c r="S68" s="209"/>
      <c r="T68" s="209"/>
      <c r="U68" s="211"/>
      <c r="V68" s="211"/>
      <c r="W68" s="211"/>
      <c r="X68" s="211"/>
      <c r="Y68" s="211"/>
      <c r="Z68" s="211"/>
      <c r="AA68" s="211"/>
      <c r="AB68" s="211"/>
      <c r="AC68" s="211"/>
      <c r="AD68" s="276"/>
    </row>
    <row r="69" spans="1:30" s="186" customFormat="1" ht="36.6" customHeight="1">
      <c r="A69" s="220" t="s">
        <v>380</v>
      </c>
      <c r="B69" s="218" t="s">
        <v>381</v>
      </c>
      <c r="C69" s="209">
        <v>0</v>
      </c>
      <c r="D69" s="209"/>
      <c r="E69" s="209">
        <f t="shared" si="11"/>
        <v>0</v>
      </c>
      <c r="F69" s="209"/>
      <c r="G69" s="209">
        <f t="shared" ref="G69:G86" si="196">SUM(E69:F69)</f>
        <v>0</v>
      </c>
      <c r="H69" s="209"/>
      <c r="I69" s="209">
        <f t="shared" si="186"/>
        <v>0</v>
      </c>
      <c r="J69" s="307"/>
      <c r="K69" s="209">
        <f t="shared" si="187"/>
        <v>0</v>
      </c>
      <c r="L69" s="209">
        <v>4472402.3899999997</v>
      </c>
      <c r="M69" s="209"/>
      <c r="N69" s="209">
        <f t="shared" si="15"/>
        <v>4472402.3899999997</v>
      </c>
      <c r="O69" s="209"/>
      <c r="P69" s="209">
        <f t="shared" ref="P69" si="197">SUM(N69:O69)</f>
        <v>4472402.3899999997</v>
      </c>
      <c r="Q69" s="209"/>
      <c r="R69" s="209">
        <f t="shared" ref="R69" si="198">SUM(P69:Q69)</f>
        <v>4472402.3899999997</v>
      </c>
      <c r="S69" s="209"/>
      <c r="T69" s="209">
        <f t="shared" ref="T69" si="199">SUM(R69:S69)</f>
        <v>4472402.3899999997</v>
      </c>
      <c r="U69" s="209">
        <v>0</v>
      </c>
      <c r="V69" s="209"/>
      <c r="W69" s="209">
        <f t="shared" si="19"/>
        <v>0</v>
      </c>
      <c r="X69" s="209"/>
      <c r="Y69" s="209">
        <f t="shared" ref="Y69" si="200">SUM(W69:X69)</f>
        <v>0</v>
      </c>
      <c r="Z69" s="209"/>
      <c r="AA69" s="209">
        <f t="shared" ref="AA69" si="201">SUM(Y69:Z69)</f>
        <v>0</v>
      </c>
      <c r="AB69" s="209"/>
      <c r="AC69" s="209">
        <f t="shared" ref="AC69" si="202">SUM(AA69:AB69)</f>
        <v>0</v>
      </c>
      <c r="AD69" s="194"/>
    </row>
    <row r="70" spans="1:30" s="186" customFormat="1" ht="25.15" customHeight="1">
      <c r="A70" s="220" t="s">
        <v>382</v>
      </c>
      <c r="B70" s="223" t="s">
        <v>413</v>
      </c>
      <c r="C70" s="209"/>
      <c r="D70" s="209">
        <v>10807941.98</v>
      </c>
      <c r="E70" s="209">
        <f t="shared" si="11"/>
        <v>10807941.98</v>
      </c>
      <c r="F70" s="209"/>
      <c r="G70" s="209">
        <f t="shared" si="196"/>
        <v>10807941.98</v>
      </c>
      <c r="H70" s="209"/>
      <c r="I70" s="209">
        <f t="shared" si="186"/>
        <v>10807941.98</v>
      </c>
      <c r="J70" s="307"/>
      <c r="K70" s="209">
        <f t="shared" si="187"/>
        <v>10807941.98</v>
      </c>
      <c r="L70" s="209"/>
      <c r="M70" s="209"/>
      <c r="N70" s="209"/>
      <c r="O70" s="209"/>
      <c r="P70" s="209"/>
      <c r="Q70" s="209"/>
      <c r="R70" s="209"/>
      <c r="S70" s="209"/>
      <c r="T70" s="209"/>
      <c r="U70" s="209"/>
      <c r="V70" s="209"/>
      <c r="W70" s="209"/>
      <c r="X70" s="209"/>
      <c r="Y70" s="209"/>
      <c r="Z70" s="209"/>
      <c r="AA70" s="209"/>
      <c r="AB70" s="209"/>
      <c r="AC70" s="209"/>
      <c r="AD70" s="194"/>
    </row>
    <row r="71" spans="1:30" s="186" customFormat="1" ht="25.5">
      <c r="A71" s="220" t="s">
        <v>382</v>
      </c>
      <c r="B71" s="223" t="s">
        <v>381</v>
      </c>
      <c r="C71" s="209">
        <v>10807941.98</v>
      </c>
      <c r="D71" s="209">
        <v>-10807941.98</v>
      </c>
      <c r="E71" s="209">
        <f t="shared" si="11"/>
        <v>0</v>
      </c>
      <c r="F71" s="209"/>
      <c r="G71" s="209">
        <f t="shared" si="196"/>
        <v>0</v>
      </c>
      <c r="H71" s="209"/>
      <c r="I71" s="209">
        <f t="shared" si="186"/>
        <v>0</v>
      </c>
      <c r="J71" s="307"/>
      <c r="K71" s="209">
        <f t="shared" si="187"/>
        <v>0</v>
      </c>
      <c r="L71" s="209">
        <v>0</v>
      </c>
      <c r="M71" s="209"/>
      <c r="N71" s="209">
        <f t="shared" si="15"/>
        <v>0</v>
      </c>
      <c r="O71" s="209"/>
      <c r="P71" s="209">
        <f t="shared" ref="P71:P74" si="203">SUM(N71:O71)</f>
        <v>0</v>
      </c>
      <c r="Q71" s="209"/>
      <c r="R71" s="209">
        <f t="shared" ref="R71:R74" si="204">SUM(P71:Q71)</f>
        <v>0</v>
      </c>
      <c r="S71" s="209"/>
      <c r="T71" s="209">
        <f t="shared" ref="T71:T74" si="205">SUM(R71:S71)</f>
        <v>0</v>
      </c>
      <c r="U71" s="209">
        <v>0</v>
      </c>
      <c r="V71" s="209"/>
      <c r="W71" s="209">
        <f t="shared" si="19"/>
        <v>0</v>
      </c>
      <c r="X71" s="209"/>
      <c r="Y71" s="209">
        <f t="shared" ref="Y71:Y74" si="206">SUM(W71:X71)</f>
        <v>0</v>
      </c>
      <c r="Z71" s="209"/>
      <c r="AA71" s="209">
        <f t="shared" ref="AA71:AA74" si="207">SUM(Y71:Z71)</f>
        <v>0</v>
      </c>
      <c r="AB71" s="209"/>
      <c r="AC71" s="209">
        <f t="shared" ref="AC71:AC74" si="208">SUM(AA71:AB71)</f>
        <v>0</v>
      </c>
      <c r="AD71" s="194"/>
    </row>
    <row r="72" spans="1:30" s="186" customFormat="1" ht="26.25" customHeight="1">
      <c r="A72" s="231" t="s">
        <v>415</v>
      </c>
      <c r="B72" s="223" t="s">
        <v>381</v>
      </c>
      <c r="C72" s="209"/>
      <c r="D72" s="209">
        <v>55555.56</v>
      </c>
      <c r="E72" s="209">
        <f t="shared" si="11"/>
        <v>55555.56</v>
      </c>
      <c r="F72" s="209"/>
      <c r="G72" s="209">
        <f t="shared" si="196"/>
        <v>55555.56</v>
      </c>
      <c r="H72" s="209"/>
      <c r="I72" s="209">
        <f t="shared" si="186"/>
        <v>55555.56</v>
      </c>
      <c r="J72" s="307"/>
      <c r="K72" s="209">
        <f t="shared" si="187"/>
        <v>55555.56</v>
      </c>
      <c r="L72" s="209"/>
      <c r="M72" s="209"/>
      <c r="N72" s="209">
        <f t="shared" si="15"/>
        <v>0</v>
      </c>
      <c r="O72" s="209"/>
      <c r="P72" s="209">
        <f t="shared" si="203"/>
        <v>0</v>
      </c>
      <c r="Q72" s="209"/>
      <c r="R72" s="209">
        <f t="shared" si="204"/>
        <v>0</v>
      </c>
      <c r="S72" s="209"/>
      <c r="T72" s="209">
        <f t="shared" si="205"/>
        <v>0</v>
      </c>
      <c r="U72" s="209"/>
      <c r="V72" s="209"/>
      <c r="W72" s="209">
        <f t="shared" si="19"/>
        <v>0</v>
      </c>
      <c r="X72" s="209"/>
      <c r="Y72" s="209">
        <f t="shared" si="206"/>
        <v>0</v>
      </c>
      <c r="Z72" s="209"/>
      <c r="AA72" s="209">
        <f t="shared" si="207"/>
        <v>0</v>
      </c>
      <c r="AB72" s="209"/>
      <c r="AC72" s="209">
        <f t="shared" si="208"/>
        <v>0</v>
      </c>
      <c r="AD72" s="194"/>
    </row>
    <row r="73" spans="1:30" s="186" customFormat="1" ht="52.5" customHeight="1">
      <c r="A73" s="232" t="s">
        <v>416</v>
      </c>
      <c r="B73" s="223" t="s">
        <v>381</v>
      </c>
      <c r="C73" s="209"/>
      <c r="D73" s="209">
        <v>441398.08</v>
      </c>
      <c r="E73" s="209">
        <f t="shared" si="11"/>
        <v>441398.08</v>
      </c>
      <c r="F73" s="209"/>
      <c r="G73" s="209">
        <f t="shared" si="196"/>
        <v>441398.08</v>
      </c>
      <c r="H73" s="209"/>
      <c r="I73" s="209">
        <f t="shared" si="186"/>
        <v>441398.08</v>
      </c>
      <c r="J73" s="307"/>
      <c r="K73" s="209">
        <f t="shared" si="187"/>
        <v>441398.08</v>
      </c>
      <c r="L73" s="209"/>
      <c r="M73" s="209">
        <v>441398.08</v>
      </c>
      <c r="N73" s="209">
        <f t="shared" si="15"/>
        <v>441398.08</v>
      </c>
      <c r="O73" s="209"/>
      <c r="P73" s="209">
        <f t="shared" si="203"/>
        <v>441398.08</v>
      </c>
      <c r="Q73" s="209"/>
      <c r="R73" s="209">
        <f t="shared" si="204"/>
        <v>441398.08</v>
      </c>
      <c r="S73" s="209"/>
      <c r="T73" s="209">
        <f t="shared" si="205"/>
        <v>441398.08</v>
      </c>
      <c r="U73" s="209"/>
      <c r="V73" s="209">
        <v>441398.08</v>
      </c>
      <c r="W73" s="209">
        <f t="shared" si="19"/>
        <v>441398.08</v>
      </c>
      <c r="X73" s="209"/>
      <c r="Y73" s="209">
        <f t="shared" si="206"/>
        <v>441398.08</v>
      </c>
      <c r="Z73" s="209"/>
      <c r="AA73" s="209">
        <f t="shared" si="207"/>
        <v>441398.08</v>
      </c>
      <c r="AB73" s="209"/>
      <c r="AC73" s="209">
        <f t="shared" si="208"/>
        <v>441398.08</v>
      </c>
      <c r="AD73" s="194"/>
    </row>
    <row r="74" spans="1:30" s="186" customFormat="1" ht="25.5">
      <c r="A74" s="220" t="s">
        <v>383</v>
      </c>
      <c r="B74" s="223" t="s">
        <v>381</v>
      </c>
      <c r="C74" s="209">
        <v>3980174.3</v>
      </c>
      <c r="D74" s="209">
        <v>-3980174.3</v>
      </c>
      <c r="E74" s="209">
        <f t="shared" si="11"/>
        <v>0</v>
      </c>
      <c r="F74" s="209"/>
      <c r="G74" s="209">
        <f t="shared" si="196"/>
        <v>0</v>
      </c>
      <c r="H74" s="209"/>
      <c r="I74" s="209">
        <f t="shared" si="186"/>
        <v>0</v>
      </c>
      <c r="J74" s="307"/>
      <c r="K74" s="209">
        <f t="shared" si="187"/>
        <v>0</v>
      </c>
      <c r="L74" s="209">
        <v>0</v>
      </c>
      <c r="M74" s="209"/>
      <c r="N74" s="209">
        <f t="shared" si="15"/>
        <v>0</v>
      </c>
      <c r="O74" s="209"/>
      <c r="P74" s="209">
        <f t="shared" si="203"/>
        <v>0</v>
      </c>
      <c r="Q74" s="209"/>
      <c r="R74" s="209">
        <f t="shared" si="204"/>
        <v>0</v>
      </c>
      <c r="S74" s="209"/>
      <c r="T74" s="209">
        <f t="shared" si="205"/>
        <v>0</v>
      </c>
      <c r="U74" s="209">
        <v>0</v>
      </c>
      <c r="V74" s="209"/>
      <c r="W74" s="209">
        <f t="shared" si="19"/>
        <v>0</v>
      </c>
      <c r="X74" s="209"/>
      <c r="Y74" s="209">
        <f t="shared" si="206"/>
        <v>0</v>
      </c>
      <c r="Z74" s="209"/>
      <c r="AA74" s="209">
        <f t="shared" si="207"/>
        <v>0</v>
      </c>
      <c r="AB74" s="209"/>
      <c r="AC74" s="209">
        <f t="shared" si="208"/>
        <v>0</v>
      </c>
      <c r="AD74" s="194"/>
    </row>
    <row r="75" spans="1:30" s="186" customFormat="1" ht="25.5" customHeight="1">
      <c r="A75" s="220" t="s">
        <v>383</v>
      </c>
      <c r="B75" s="223" t="s">
        <v>414</v>
      </c>
      <c r="C75" s="209"/>
      <c r="D75" s="209">
        <v>3980174.3</v>
      </c>
      <c r="E75" s="209">
        <f t="shared" si="11"/>
        <v>3980174.3</v>
      </c>
      <c r="F75" s="209"/>
      <c r="G75" s="209">
        <f t="shared" si="196"/>
        <v>3980174.3</v>
      </c>
      <c r="H75" s="209"/>
      <c r="I75" s="209">
        <f t="shared" si="186"/>
        <v>3980174.3</v>
      </c>
      <c r="J75" s="307"/>
      <c r="K75" s="209">
        <f t="shared" si="187"/>
        <v>3980174.3</v>
      </c>
      <c r="L75" s="209"/>
      <c r="M75" s="209"/>
      <c r="N75" s="209"/>
      <c r="O75" s="209"/>
      <c r="P75" s="209"/>
      <c r="Q75" s="209"/>
      <c r="R75" s="209"/>
      <c r="S75" s="209"/>
      <c r="T75" s="209"/>
      <c r="U75" s="209"/>
      <c r="V75" s="209"/>
      <c r="W75" s="209"/>
      <c r="X75" s="209"/>
      <c r="Y75" s="209"/>
      <c r="Z75" s="209"/>
      <c r="AA75" s="209"/>
      <c r="AB75" s="209"/>
      <c r="AC75" s="209"/>
      <c r="AD75" s="194"/>
    </row>
    <row r="76" spans="1:30" s="186" customFormat="1" ht="25.5" customHeight="1">
      <c r="A76" s="231" t="s">
        <v>418</v>
      </c>
      <c r="B76" s="223" t="s">
        <v>417</v>
      </c>
      <c r="C76" s="209"/>
      <c r="D76" s="209">
        <v>2236977.84</v>
      </c>
      <c r="E76" s="209">
        <f t="shared" si="11"/>
        <v>2236977.84</v>
      </c>
      <c r="F76" s="209"/>
      <c r="G76" s="209">
        <f t="shared" si="196"/>
        <v>2236977.84</v>
      </c>
      <c r="H76" s="209"/>
      <c r="I76" s="209">
        <f t="shared" si="186"/>
        <v>2236977.84</v>
      </c>
      <c r="J76" s="307"/>
      <c r="K76" s="209">
        <f t="shared" si="187"/>
        <v>2236977.84</v>
      </c>
      <c r="L76" s="209"/>
      <c r="M76" s="209"/>
      <c r="N76" s="209"/>
      <c r="O76" s="209"/>
      <c r="P76" s="209"/>
      <c r="Q76" s="209"/>
      <c r="R76" s="209"/>
      <c r="S76" s="209"/>
      <c r="T76" s="209"/>
      <c r="U76" s="209"/>
      <c r="V76" s="209"/>
      <c r="W76" s="209"/>
      <c r="X76" s="209"/>
      <c r="Y76" s="209"/>
      <c r="Z76" s="209"/>
      <c r="AA76" s="209"/>
      <c r="AB76" s="209"/>
      <c r="AC76" s="209"/>
      <c r="AD76" s="194"/>
    </row>
    <row r="77" spans="1:30" s="186" customFormat="1" ht="92.45" customHeight="1">
      <c r="A77" s="230" t="s">
        <v>432</v>
      </c>
      <c r="B77" s="223" t="s">
        <v>431</v>
      </c>
      <c r="C77" s="209"/>
      <c r="D77" s="209">
        <v>222222222</v>
      </c>
      <c r="E77" s="209">
        <f t="shared" si="11"/>
        <v>222222222</v>
      </c>
      <c r="F77" s="209"/>
      <c r="G77" s="209">
        <f t="shared" si="196"/>
        <v>222222222</v>
      </c>
      <c r="H77" s="209"/>
      <c r="I77" s="209">
        <f t="shared" si="186"/>
        <v>222222222</v>
      </c>
      <c r="J77" s="307"/>
      <c r="K77" s="209">
        <f t="shared" si="187"/>
        <v>222222222</v>
      </c>
      <c r="L77" s="209"/>
      <c r="M77" s="209"/>
      <c r="N77" s="209"/>
      <c r="O77" s="209"/>
      <c r="P77" s="209"/>
      <c r="Q77" s="209"/>
      <c r="R77" s="209"/>
      <c r="S77" s="209"/>
      <c r="T77" s="209"/>
      <c r="U77" s="209"/>
      <c r="V77" s="209"/>
      <c r="W77" s="209"/>
      <c r="X77" s="209"/>
      <c r="Y77" s="209"/>
      <c r="Z77" s="209"/>
      <c r="AA77" s="209"/>
      <c r="AB77" s="209"/>
      <c r="AC77" s="209"/>
      <c r="AD77" s="194"/>
    </row>
    <row r="78" spans="1:30" s="186" customFormat="1" ht="45" customHeight="1">
      <c r="A78" s="220" t="s">
        <v>384</v>
      </c>
      <c r="B78" s="223" t="s">
        <v>358</v>
      </c>
      <c r="C78" s="209">
        <v>414715</v>
      </c>
      <c r="D78" s="209"/>
      <c r="E78" s="209">
        <f t="shared" si="11"/>
        <v>414715</v>
      </c>
      <c r="F78" s="209"/>
      <c r="G78" s="209">
        <f t="shared" si="196"/>
        <v>414715</v>
      </c>
      <c r="H78" s="209"/>
      <c r="I78" s="209">
        <f t="shared" si="186"/>
        <v>414715</v>
      </c>
      <c r="J78" s="307"/>
      <c r="K78" s="209">
        <f t="shared" si="187"/>
        <v>414715</v>
      </c>
      <c r="L78" s="209">
        <v>234922</v>
      </c>
      <c r="M78" s="209"/>
      <c r="N78" s="209">
        <f t="shared" si="15"/>
        <v>234922</v>
      </c>
      <c r="O78" s="209"/>
      <c r="P78" s="209">
        <f t="shared" ref="P78:P79" si="209">SUM(N78:O78)</f>
        <v>234922</v>
      </c>
      <c r="Q78" s="209"/>
      <c r="R78" s="209">
        <f t="shared" ref="R78:R79" si="210">SUM(P78:Q78)</f>
        <v>234922</v>
      </c>
      <c r="S78" s="209"/>
      <c r="T78" s="209">
        <f t="shared" ref="T78:T79" si="211">SUM(R78:S78)</f>
        <v>234922</v>
      </c>
      <c r="U78" s="209">
        <v>232368</v>
      </c>
      <c r="V78" s="209"/>
      <c r="W78" s="209">
        <f t="shared" si="19"/>
        <v>232368</v>
      </c>
      <c r="X78" s="209"/>
      <c r="Y78" s="209">
        <f t="shared" ref="Y78:Y79" si="212">SUM(W78:X78)</f>
        <v>232368</v>
      </c>
      <c r="Z78" s="209"/>
      <c r="AA78" s="209">
        <f t="shared" ref="AA78:AA79" si="213">SUM(Y78:Z78)</f>
        <v>232368</v>
      </c>
      <c r="AB78" s="209"/>
      <c r="AC78" s="209">
        <f t="shared" ref="AC78:AC79" si="214">SUM(AA78:AB78)</f>
        <v>232368</v>
      </c>
      <c r="AD78" s="185"/>
    </row>
    <row r="79" spans="1:30" s="186" customFormat="1" ht="51">
      <c r="A79" s="220" t="s">
        <v>385</v>
      </c>
      <c r="B79" s="223" t="s">
        <v>358</v>
      </c>
      <c r="C79" s="209">
        <v>441398.08</v>
      </c>
      <c r="D79" s="209">
        <v>-441398.08</v>
      </c>
      <c r="E79" s="209">
        <f t="shared" si="11"/>
        <v>0</v>
      </c>
      <c r="F79" s="209"/>
      <c r="G79" s="209">
        <f t="shared" si="196"/>
        <v>0</v>
      </c>
      <c r="H79" s="209"/>
      <c r="I79" s="209">
        <f t="shared" si="186"/>
        <v>0</v>
      </c>
      <c r="J79" s="307"/>
      <c r="K79" s="209">
        <f t="shared" si="187"/>
        <v>0</v>
      </c>
      <c r="L79" s="209">
        <v>441398.08</v>
      </c>
      <c r="M79" s="209">
        <v>-441398.08</v>
      </c>
      <c r="N79" s="209">
        <f t="shared" si="15"/>
        <v>0</v>
      </c>
      <c r="O79" s="209"/>
      <c r="P79" s="209">
        <f t="shared" si="209"/>
        <v>0</v>
      </c>
      <c r="Q79" s="209"/>
      <c r="R79" s="209">
        <f t="shared" si="210"/>
        <v>0</v>
      </c>
      <c r="S79" s="209"/>
      <c r="T79" s="209">
        <f t="shared" si="211"/>
        <v>0</v>
      </c>
      <c r="U79" s="209">
        <v>441398.08</v>
      </c>
      <c r="V79" s="209">
        <v>-441398.08</v>
      </c>
      <c r="W79" s="209">
        <f t="shared" si="19"/>
        <v>0</v>
      </c>
      <c r="X79" s="209"/>
      <c r="Y79" s="209">
        <f t="shared" si="212"/>
        <v>0</v>
      </c>
      <c r="Z79" s="209"/>
      <c r="AA79" s="209">
        <f t="shared" si="213"/>
        <v>0</v>
      </c>
      <c r="AB79" s="209"/>
      <c r="AC79" s="209">
        <f t="shared" si="214"/>
        <v>0</v>
      </c>
      <c r="AD79" s="185"/>
    </row>
    <row r="80" spans="1:30" s="186" customFormat="1" ht="45.6" customHeight="1">
      <c r="A80" s="233" t="s">
        <v>385</v>
      </c>
      <c r="B80" s="223" t="s">
        <v>358</v>
      </c>
      <c r="C80" s="209"/>
      <c r="D80" s="209">
        <v>108843.52</v>
      </c>
      <c r="E80" s="209">
        <f t="shared" si="11"/>
        <v>108843.52</v>
      </c>
      <c r="F80" s="209"/>
      <c r="G80" s="209">
        <f t="shared" si="196"/>
        <v>108843.52</v>
      </c>
      <c r="H80" s="209"/>
      <c r="I80" s="209">
        <f t="shared" si="186"/>
        <v>108843.52</v>
      </c>
      <c r="J80" s="307"/>
      <c r="K80" s="209">
        <f t="shared" si="187"/>
        <v>108843.52</v>
      </c>
      <c r="L80" s="209"/>
      <c r="M80" s="209"/>
      <c r="N80" s="209"/>
      <c r="O80" s="209"/>
      <c r="P80" s="209"/>
      <c r="Q80" s="209"/>
      <c r="R80" s="209"/>
      <c r="S80" s="209"/>
      <c r="T80" s="209"/>
      <c r="U80" s="209"/>
      <c r="V80" s="209"/>
      <c r="W80" s="209"/>
      <c r="X80" s="209"/>
      <c r="Y80" s="209"/>
      <c r="Z80" s="209"/>
      <c r="AA80" s="209"/>
      <c r="AB80" s="209"/>
      <c r="AC80" s="209"/>
      <c r="AD80" s="185"/>
    </row>
    <row r="81" spans="1:30" s="186" customFormat="1" ht="78" customHeight="1">
      <c r="A81" s="220" t="s">
        <v>386</v>
      </c>
      <c r="B81" s="223" t="s">
        <v>358</v>
      </c>
      <c r="C81" s="209">
        <v>257020</v>
      </c>
      <c r="D81" s="209"/>
      <c r="E81" s="209">
        <f t="shared" si="11"/>
        <v>257020</v>
      </c>
      <c r="F81" s="209"/>
      <c r="G81" s="209">
        <f t="shared" si="196"/>
        <v>257020</v>
      </c>
      <c r="H81" s="209"/>
      <c r="I81" s="209">
        <f t="shared" si="186"/>
        <v>257020</v>
      </c>
      <c r="J81" s="307"/>
      <c r="K81" s="209">
        <f t="shared" si="187"/>
        <v>257020</v>
      </c>
      <c r="L81" s="209">
        <v>267250</v>
      </c>
      <c r="M81" s="209"/>
      <c r="N81" s="209">
        <f t="shared" si="15"/>
        <v>267250</v>
      </c>
      <c r="O81" s="209"/>
      <c r="P81" s="209">
        <f t="shared" ref="P81:P85" si="215">SUM(N81:O81)</f>
        <v>267250</v>
      </c>
      <c r="Q81" s="209"/>
      <c r="R81" s="209">
        <f t="shared" ref="R81:R85" si="216">SUM(P81:Q81)</f>
        <v>267250</v>
      </c>
      <c r="S81" s="209"/>
      <c r="T81" s="209">
        <f t="shared" ref="T81:T85" si="217">SUM(R81:S81)</f>
        <v>267250</v>
      </c>
      <c r="U81" s="209">
        <v>277950</v>
      </c>
      <c r="V81" s="209"/>
      <c r="W81" s="209">
        <f t="shared" si="19"/>
        <v>277950</v>
      </c>
      <c r="X81" s="209"/>
      <c r="Y81" s="209">
        <f t="shared" ref="Y81:Y85" si="218">SUM(W81:X81)</f>
        <v>277950</v>
      </c>
      <c r="Z81" s="209"/>
      <c r="AA81" s="209">
        <f t="shared" ref="AA81:AA85" si="219">SUM(Y81:Z81)</f>
        <v>277950</v>
      </c>
      <c r="AB81" s="209"/>
      <c r="AC81" s="209">
        <f t="shared" ref="AC81:AC85" si="220">SUM(AA81:AB81)</f>
        <v>277950</v>
      </c>
      <c r="AD81" s="185"/>
    </row>
    <row r="82" spans="1:30" s="186" customFormat="1" ht="25.15" customHeight="1">
      <c r="A82" s="220" t="s">
        <v>387</v>
      </c>
      <c r="B82" s="223" t="s">
        <v>358</v>
      </c>
      <c r="C82" s="209">
        <v>291249912.5</v>
      </c>
      <c r="D82" s="209"/>
      <c r="E82" s="209">
        <f t="shared" si="11"/>
        <v>291249912.5</v>
      </c>
      <c r="F82" s="209"/>
      <c r="G82" s="209">
        <f t="shared" si="196"/>
        <v>291249912.5</v>
      </c>
      <c r="H82" s="209"/>
      <c r="I82" s="209">
        <f t="shared" si="186"/>
        <v>291249912.5</v>
      </c>
      <c r="J82" s="307"/>
      <c r="K82" s="209">
        <f t="shared" si="187"/>
        <v>291249912.5</v>
      </c>
      <c r="L82" s="209">
        <f>291249912.5+446276-346276</f>
        <v>291349912.5</v>
      </c>
      <c r="M82" s="209"/>
      <c r="N82" s="209">
        <f t="shared" si="15"/>
        <v>291349912.5</v>
      </c>
      <c r="O82" s="209"/>
      <c r="P82" s="209">
        <f t="shared" si="215"/>
        <v>291349912.5</v>
      </c>
      <c r="Q82" s="209"/>
      <c r="R82" s="209">
        <f t="shared" si="216"/>
        <v>291349912.5</v>
      </c>
      <c r="S82" s="209"/>
      <c r="T82" s="209">
        <f t="shared" si="217"/>
        <v>291349912.5</v>
      </c>
      <c r="U82" s="209">
        <f>291249912.5+9970530.8-346276</f>
        <v>300874167.30000001</v>
      </c>
      <c r="V82" s="209"/>
      <c r="W82" s="209">
        <f t="shared" si="19"/>
        <v>300874167.30000001</v>
      </c>
      <c r="X82" s="209"/>
      <c r="Y82" s="209">
        <f t="shared" si="218"/>
        <v>300874167.30000001</v>
      </c>
      <c r="Z82" s="209"/>
      <c r="AA82" s="209">
        <f t="shared" si="219"/>
        <v>300874167.30000001</v>
      </c>
      <c r="AB82" s="209"/>
      <c r="AC82" s="209">
        <f t="shared" si="220"/>
        <v>300874167.30000001</v>
      </c>
      <c r="AD82" s="185"/>
    </row>
    <row r="83" spans="1:30" s="186" customFormat="1" ht="67.150000000000006" customHeight="1">
      <c r="A83" s="220" t="s">
        <v>388</v>
      </c>
      <c r="B83" s="223" t="s">
        <v>358</v>
      </c>
      <c r="C83" s="209">
        <v>901734</v>
      </c>
      <c r="D83" s="209"/>
      <c r="E83" s="209">
        <f t="shared" si="11"/>
        <v>901734</v>
      </c>
      <c r="F83" s="209"/>
      <c r="G83" s="209">
        <f t="shared" si="196"/>
        <v>901734</v>
      </c>
      <c r="H83" s="209"/>
      <c r="I83" s="209">
        <f t="shared" si="186"/>
        <v>901734</v>
      </c>
      <c r="J83" s="307"/>
      <c r="K83" s="209">
        <f t="shared" si="187"/>
        <v>901734</v>
      </c>
      <c r="L83" s="209">
        <v>901734</v>
      </c>
      <c r="M83" s="209"/>
      <c r="N83" s="209">
        <f t="shared" si="15"/>
        <v>901734</v>
      </c>
      <c r="O83" s="209"/>
      <c r="P83" s="209">
        <f t="shared" si="215"/>
        <v>901734</v>
      </c>
      <c r="Q83" s="209"/>
      <c r="R83" s="209">
        <f t="shared" si="216"/>
        <v>901734</v>
      </c>
      <c r="S83" s="209"/>
      <c r="T83" s="209">
        <f t="shared" si="217"/>
        <v>901734</v>
      </c>
      <c r="U83" s="209">
        <v>901734</v>
      </c>
      <c r="V83" s="209"/>
      <c r="W83" s="209">
        <f t="shared" si="19"/>
        <v>901734</v>
      </c>
      <c r="X83" s="209"/>
      <c r="Y83" s="209">
        <f t="shared" si="218"/>
        <v>901734</v>
      </c>
      <c r="Z83" s="209"/>
      <c r="AA83" s="209">
        <f t="shared" si="219"/>
        <v>901734</v>
      </c>
      <c r="AB83" s="209"/>
      <c r="AC83" s="209">
        <f t="shared" si="220"/>
        <v>901734</v>
      </c>
      <c r="AD83" s="185"/>
    </row>
    <row r="84" spans="1:30" s="186" customFormat="1" ht="44.45" customHeight="1">
      <c r="A84" s="220" t="s">
        <v>389</v>
      </c>
      <c r="B84" s="223" t="s">
        <v>358</v>
      </c>
      <c r="C84" s="209">
        <v>123200</v>
      </c>
      <c r="D84" s="209"/>
      <c r="E84" s="209">
        <f t="shared" si="11"/>
        <v>123200</v>
      </c>
      <c r="F84" s="209"/>
      <c r="G84" s="209">
        <f t="shared" si="196"/>
        <v>123200</v>
      </c>
      <c r="H84" s="209">
        <v>-10556.32</v>
      </c>
      <c r="I84" s="209">
        <f t="shared" si="186"/>
        <v>112643.68</v>
      </c>
      <c r="J84" s="307"/>
      <c r="K84" s="209">
        <f t="shared" si="187"/>
        <v>112643.68</v>
      </c>
      <c r="L84" s="209">
        <v>53402</v>
      </c>
      <c r="M84" s="209"/>
      <c r="N84" s="209">
        <f t="shared" si="15"/>
        <v>53402</v>
      </c>
      <c r="O84" s="209"/>
      <c r="P84" s="209">
        <f t="shared" si="215"/>
        <v>53402</v>
      </c>
      <c r="Q84" s="209"/>
      <c r="R84" s="209">
        <f t="shared" si="216"/>
        <v>53402</v>
      </c>
      <c r="S84" s="209"/>
      <c r="T84" s="209">
        <f t="shared" si="217"/>
        <v>53402</v>
      </c>
      <c r="U84" s="209">
        <v>53402</v>
      </c>
      <c r="V84" s="209"/>
      <c r="W84" s="209">
        <f t="shared" si="19"/>
        <v>53402</v>
      </c>
      <c r="X84" s="209"/>
      <c r="Y84" s="209">
        <f t="shared" si="218"/>
        <v>53402</v>
      </c>
      <c r="Z84" s="209"/>
      <c r="AA84" s="209">
        <f t="shared" si="219"/>
        <v>53402</v>
      </c>
      <c r="AB84" s="209"/>
      <c r="AC84" s="209">
        <f t="shared" si="220"/>
        <v>53402</v>
      </c>
      <c r="AD84" s="185"/>
    </row>
    <row r="85" spans="1:30" s="186" customFormat="1" ht="40.9" customHeight="1">
      <c r="A85" s="220" t="s">
        <v>390</v>
      </c>
      <c r="B85" s="223" t="s">
        <v>358</v>
      </c>
      <c r="C85" s="209">
        <v>600051</v>
      </c>
      <c r="D85" s="209"/>
      <c r="E85" s="209">
        <f t="shared" si="11"/>
        <v>600051</v>
      </c>
      <c r="F85" s="209"/>
      <c r="G85" s="209">
        <f t="shared" si="196"/>
        <v>600051</v>
      </c>
      <c r="H85" s="209"/>
      <c r="I85" s="209">
        <f t="shared" si="186"/>
        <v>600051</v>
      </c>
      <c r="J85" s="307">
        <v>-600051</v>
      </c>
      <c r="K85" s="209">
        <f t="shared" si="187"/>
        <v>0</v>
      </c>
      <c r="L85" s="209">
        <v>600051</v>
      </c>
      <c r="M85" s="209"/>
      <c r="N85" s="209">
        <f t="shared" si="15"/>
        <v>600051</v>
      </c>
      <c r="O85" s="209"/>
      <c r="P85" s="209">
        <f t="shared" si="215"/>
        <v>600051</v>
      </c>
      <c r="Q85" s="209"/>
      <c r="R85" s="209">
        <f t="shared" si="216"/>
        <v>600051</v>
      </c>
      <c r="S85" s="209"/>
      <c r="T85" s="209">
        <f t="shared" si="217"/>
        <v>600051</v>
      </c>
      <c r="U85" s="209">
        <v>600051</v>
      </c>
      <c r="V85" s="209"/>
      <c r="W85" s="209">
        <f t="shared" si="19"/>
        <v>600051</v>
      </c>
      <c r="X85" s="209"/>
      <c r="Y85" s="209">
        <f t="shared" si="218"/>
        <v>600051</v>
      </c>
      <c r="Z85" s="209"/>
      <c r="AA85" s="209">
        <f t="shared" si="219"/>
        <v>600051</v>
      </c>
      <c r="AB85" s="209"/>
      <c r="AC85" s="209">
        <f t="shared" si="220"/>
        <v>600051</v>
      </c>
      <c r="AD85" s="185"/>
    </row>
    <row r="86" spans="1:30" s="186" customFormat="1" ht="54.6" customHeight="1">
      <c r="A86" s="220" t="s">
        <v>439</v>
      </c>
      <c r="B86" s="245" t="s">
        <v>358</v>
      </c>
      <c r="C86" s="209"/>
      <c r="D86" s="209"/>
      <c r="E86" s="209"/>
      <c r="F86" s="209">
        <v>1404820</v>
      </c>
      <c r="G86" s="209">
        <f t="shared" si="196"/>
        <v>1404820</v>
      </c>
      <c r="H86" s="209"/>
      <c r="I86" s="209">
        <f t="shared" si="186"/>
        <v>1404820</v>
      </c>
      <c r="J86" s="307"/>
      <c r="K86" s="209">
        <f t="shared" si="187"/>
        <v>1404820</v>
      </c>
      <c r="L86" s="209"/>
      <c r="M86" s="209"/>
      <c r="N86" s="209"/>
      <c r="O86" s="209"/>
      <c r="P86" s="209"/>
      <c r="Q86" s="209"/>
      <c r="R86" s="209"/>
      <c r="S86" s="209"/>
      <c r="T86" s="209"/>
      <c r="U86" s="209"/>
      <c r="V86" s="209"/>
      <c r="W86" s="209"/>
      <c r="X86" s="209"/>
      <c r="Y86" s="209">
        <f>P86</f>
        <v>0</v>
      </c>
      <c r="Z86" s="209"/>
      <c r="AA86" s="209">
        <f>R86</f>
        <v>0</v>
      </c>
      <c r="AB86" s="209"/>
      <c r="AC86" s="209">
        <f>T86</f>
        <v>0</v>
      </c>
      <c r="AD86" s="185"/>
    </row>
    <row r="87" spans="1:30" s="186" customFormat="1" ht="54.6" customHeight="1">
      <c r="A87" s="220" t="s">
        <v>441</v>
      </c>
      <c r="B87" s="246" t="s">
        <v>358</v>
      </c>
      <c r="C87" s="209"/>
      <c r="D87" s="209"/>
      <c r="E87" s="209"/>
      <c r="F87" s="209"/>
      <c r="G87" s="209"/>
      <c r="H87" s="209">
        <v>323511</v>
      </c>
      <c r="I87" s="209">
        <f t="shared" si="186"/>
        <v>323511</v>
      </c>
      <c r="J87" s="307"/>
      <c r="K87" s="209">
        <f t="shared" si="187"/>
        <v>323511</v>
      </c>
      <c r="L87" s="209"/>
      <c r="M87" s="209"/>
      <c r="N87" s="209"/>
      <c r="O87" s="209"/>
      <c r="P87" s="209"/>
      <c r="Q87" s="209"/>
      <c r="R87" s="209"/>
      <c r="S87" s="209"/>
      <c r="T87" s="209"/>
      <c r="U87" s="209"/>
      <c r="V87" s="209"/>
      <c r="W87" s="209"/>
      <c r="X87" s="209"/>
      <c r="Y87" s="209"/>
      <c r="Z87" s="209"/>
      <c r="AA87" s="209"/>
      <c r="AB87" s="209"/>
      <c r="AC87" s="209"/>
      <c r="AD87" s="185"/>
    </row>
    <row r="88" spans="1:30" s="186" customFormat="1" ht="38.25" customHeight="1">
      <c r="A88" s="220" t="s">
        <v>445</v>
      </c>
      <c r="B88" s="246" t="s">
        <v>444</v>
      </c>
      <c r="C88" s="209"/>
      <c r="D88" s="209"/>
      <c r="E88" s="209"/>
      <c r="F88" s="209"/>
      <c r="G88" s="209"/>
      <c r="H88" s="209">
        <v>1500000</v>
      </c>
      <c r="I88" s="209">
        <f t="shared" si="186"/>
        <v>1500000</v>
      </c>
      <c r="J88" s="307"/>
      <c r="K88" s="209">
        <f t="shared" si="187"/>
        <v>1500000</v>
      </c>
      <c r="L88" s="209"/>
      <c r="M88" s="209"/>
      <c r="N88" s="209"/>
      <c r="O88" s="209"/>
      <c r="P88" s="209"/>
      <c r="Q88" s="209"/>
      <c r="R88" s="209"/>
      <c r="S88" s="209"/>
      <c r="T88" s="209"/>
      <c r="U88" s="209"/>
      <c r="V88" s="209"/>
      <c r="W88" s="209"/>
      <c r="X88" s="209"/>
      <c r="Y88" s="209"/>
      <c r="Z88" s="209"/>
      <c r="AA88" s="209"/>
      <c r="AB88" s="209"/>
      <c r="AC88" s="209"/>
      <c r="AD88" s="185"/>
    </row>
    <row r="89" spans="1:30" s="186" customFormat="1" ht="38.25" customHeight="1">
      <c r="A89" s="220" t="s">
        <v>443</v>
      </c>
      <c r="B89" s="246" t="s">
        <v>358</v>
      </c>
      <c r="C89" s="209"/>
      <c r="D89" s="209"/>
      <c r="E89" s="209"/>
      <c r="F89" s="209"/>
      <c r="G89" s="209"/>
      <c r="H89" s="209">
        <v>3878219.26</v>
      </c>
      <c r="I89" s="209">
        <f t="shared" si="186"/>
        <v>3878219.26</v>
      </c>
      <c r="J89" s="307"/>
      <c r="K89" s="209">
        <f t="shared" si="187"/>
        <v>3878219.26</v>
      </c>
      <c r="L89" s="209"/>
      <c r="M89" s="209"/>
      <c r="N89" s="209"/>
      <c r="O89" s="209"/>
      <c r="P89" s="209"/>
      <c r="Q89" s="209"/>
      <c r="R89" s="209"/>
      <c r="S89" s="209"/>
      <c r="T89" s="209"/>
      <c r="U89" s="209"/>
      <c r="V89" s="209"/>
      <c r="W89" s="209"/>
      <c r="X89" s="209"/>
      <c r="Y89" s="209"/>
      <c r="Z89" s="209"/>
      <c r="AA89" s="209"/>
      <c r="AB89" s="209"/>
      <c r="AC89" s="209"/>
      <c r="AD89" s="185"/>
    </row>
    <row r="90" spans="1:30" s="186" customFormat="1" ht="38.25" customHeight="1">
      <c r="A90" s="220" t="s">
        <v>440</v>
      </c>
      <c r="B90" s="246" t="s">
        <v>358</v>
      </c>
      <c r="C90" s="209"/>
      <c r="D90" s="209"/>
      <c r="E90" s="209"/>
      <c r="F90" s="209"/>
      <c r="G90" s="209"/>
      <c r="H90" s="209">
        <v>231000</v>
      </c>
      <c r="I90" s="209">
        <f t="shared" si="186"/>
        <v>231000</v>
      </c>
      <c r="J90" s="307"/>
      <c r="K90" s="209">
        <f t="shared" si="187"/>
        <v>231000</v>
      </c>
      <c r="L90" s="209"/>
      <c r="M90" s="209"/>
      <c r="N90" s="209"/>
      <c r="O90" s="209"/>
      <c r="P90" s="209"/>
      <c r="Q90" s="209"/>
      <c r="R90" s="209"/>
      <c r="S90" s="209"/>
      <c r="T90" s="209"/>
      <c r="U90" s="209"/>
      <c r="V90" s="209"/>
      <c r="W90" s="209"/>
      <c r="X90" s="209"/>
      <c r="Y90" s="209"/>
      <c r="Z90" s="209"/>
      <c r="AA90" s="209"/>
      <c r="AB90" s="209"/>
      <c r="AC90" s="209"/>
      <c r="AD90" s="185"/>
    </row>
    <row r="91" spans="1:30" s="186" customFormat="1" ht="26.45" customHeight="1">
      <c r="A91" s="220" t="s">
        <v>438</v>
      </c>
      <c r="B91" s="246" t="s">
        <v>358</v>
      </c>
      <c r="C91" s="209"/>
      <c r="D91" s="209"/>
      <c r="E91" s="209"/>
      <c r="F91" s="209"/>
      <c r="G91" s="209"/>
      <c r="H91" s="209">
        <v>122400</v>
      </c>
      <c r="I91" s="209">
        <f t="shared" si="186"/>
        <v>122400</v>
      </c>
      <c r="J91" s="307"/>
      <c r="K91" s="209">
        <f t="shared" si="187"/>
        <v>122400</v>
      </c>
      <c r="L91" s="209"/>
      <c r="M91" s="209"/>
      <c r="N91" s="209"/>
      <c r="O91" s="209"/>
      <c r="P91" s="209"/>
      <c r="Q91" s="209"/>
      <c r="R91" s="209"/>
      <c r="S91" s="209"/>
      <c r="T91" s="209"/>
      <c r="U91" s="209"/>
      <c r="V91" s="209"/>
      <c r="W91" s="209"/>
      <c r="X91" s="209"/>
      <c r="Y91" s="209"/>
      <c r="Z91" s="209"/>
      <c r="AA91" s="209"/>
      <c r="AB91" s="209"/>
      <c r="AC91" s="209"/>
      <c r="AD91" s="185"/>
    </row>
    <row r="92" spans="1:30" s="186" customFormat="1" ht="40.9" customHeight="1">
      <c r="A92" s="232" t="s">
        <v>452</v>
      </c>
      <c r="B92" s="300" t="s">
        <v>358</v>
      </c>
      <c r="C92" s="209"/>
      <c r="D92" s="209"/>
      <c r="E92" s="209"/>
      <c r="F92" s="209"/>
      <c r="G92" s="209"/>
      <c r="H92" s="209"/>
      <c r="I92" s="209"/>
      <c r="J92" s="307">
        <v>4269445.91</v>
      </c>
      <c r="K92" s="209">
        <f t="shared" si="187"/>
        <v>4269445.91</v>
      </c>
      <c r="L92" s="209"/>
      <c r="M92" s="209"/>
      <c r="N92" s="209"/>
      <c r="O92" s="209"/>
      <c r="P92" s="209"/>
      <c r="Q92" s="209"/>
      <c r="R92" s="209"/>
      <c r="S92" s="209"/>
      <c r="T92" s="209"/>
      <c r="U92" s="209"/>
      <c r="V92" s="209"/>
      <c r="W92" s="209"/>
      <c r="X92" s="209"/>
      <c r="Y92" s="209"/>
      <c r="Z92" s="209"/>
      <c r="AA92" s="209"/>
      <c r="AB92" s="209"/>
      <c r="AC92" s="209"/>
      <c r="AD92" s="185"/>
    </row>
    <row r="93" spans="1:30" s="186" customFormat="1" ht="52.9" customHeight="1">
      <c r="A93" s="232" t="s">
        <v>453</v>
      </c>
      <c r="B93" s="317" t="s">
        <v>358</v>
      </c>
      <c r="C93" s="209"/>
      <c r="D93" s="209"/>
      <c r="E93" s="209"/>
      <c r="F93" s="209"/>
      <c r="G93" s="209"/>
      <c r="H93" s="209"/>
      <c r="I93" s="209"/>
      <c r="J93" s="307">
        <v>548486</v>
      </c>
      <c r="K93" s="209">
        <f t="shared" si="187"/>
        <v>548486</v>
      </c>
      <c r="L93" s="209"/>
      <c r="M93" s="209"/>
      <c r="N93" s="209"/>
      <c r="O93" s="209"/>
      <c r="P93" s="209"/>
      <c r="Q93" s="209"/>
      <c r="R93" s="209"/>
      <c r="S93" s="209"/>
      <c r="T93" s="209"/>
      <c r="U93" s="209"/>
      <c r="V93" s="209"/>
      <c r="W93" s="209"/>
      <c r="X93" s="209"/>
      <c r="Y93" s="209"/>
      <c r="Z93" s="209"/>
      <c r="AA93" s="209"/>
      <c r="AB93" s="209"/>
      <c r="AC93" s="209"/>
      <c r="AD93" s="185"/>
    </row>
    <row r="94" spans="1:30" s="186" customFormat="1">
      <c r="A94" s="221"/>
      <c r="B94" s="222"/>
      <c r="C94" s="224"/>
      <c r="D94" s="224"/>
      <c r="E94" s="224"/>
      <c r="F94" s="224"/>
      <c r="G94" s="224"/>
      <c r="H94" s="224"/>
      <c r="I94" s="224"/>
      <c r="J94" s="311"/>
      <c r="K94" s="224"/>
      <c r="L94" s="209"/>
      <c r="M94" s="224"/>
      <c r="N94" s="224"/>
      <c r="O94" s="224"/>
      <c r="P94" s="224"/>
      <c r="Q94" s="224"/>
      <c r="R94" s="224"/>
      <c r="S94" s="224"/>
      <c r="T94" s="224"/>
      <c r="U94" s="209"/>
      <c r="V94" s="224"/>
      <c r="W94" s="224"/>
      <c r="X94" s="224"/>
      <c r="Y94" s="224"/>
      <c r="Z94" s="224"/>
      <c r="AA94" s="224"/>
      <c r="AB94" s="224"/>
      <c r="AC94" s="224"/>
      <c r="AD94" s="185"/>
    </row>
    <row r="95" spans="1:30" s="186" customFormat="1" ht="31.15" customHeight="1">
      <c r="A95" s="207" t="s">
        <v>76</v>
      </c>
      <c r="B95" s="218" t="s">
        <v>112</v>
      </c>
      <c r="C95" s="209">
        <f>SUM(C96:C113)</f>
        <v>753690739.33000004</v>
      </c>
      <c r="D95" s="209">
        <f t="shared" ref="D95:W95" si="221">SUM(D96:D113)</f>
        <v>7178585</v>
      </c>
      <c r="E95" s="209">
        <f t="shared" si="221"/>
        <v>760869324.32999992</v>
      </c>
      <c r="F95" s="209">
        <f t="shared" ref="F95:G95" si="222">SUM(F96:F113)</f>
        <v>0</v>
      </c>
      <c r="G95" s="209">
        <f t="shared" si="222"/>
        <v>760869324.32999992</v>
      </c>
      <c r="H95" s="209">
        <f t="shared" ref="H95:I95" si="223">SUM(H96:H113)</f>
        <v>19267979.23</v>
      </c>
      <c r="I95" s="209">
        <f t="shared" si="223"/>
        <v>780137303.55999994</v>
      </c>
      <c r="J95" s="307">
        <f t="shared" ref="J95:K95" si="224">SUM(J96:J113)</f>
        <v>15848300</v>
      </c>
      <c r="K95" s="209">
        <f t="shared" si="224"/>
        <v>795985603.55999994</v>
      </c>
      <c r="L95" s="209">
        <f t="shared" si="221"/>
        <v>766840559.92999995</v>
      </c>
      <c r="M95" s="209">
        <f t="shared" si="221"/>
        <v>-12642012</v>
      </c>
      <c r="N95" s="209">
        <f t="shared" si="221"/>
        <v>754198547.92999995</v>
      </c>
      <c r="O95" s="209">
        <f t="shared" ref="O95:P95" si="225">SUM(O96:O113)</f>
        <v>0</v>
      </c>
      <c r="P95" s="209">
        <f t="shared" si="225"/>
        <v>754198547.92999995</v>
      </c>
      <c r="Q95" s="209">
        <f t="shared" ref="Q95:R95" si="226">SUM(Q96:Q113)</f>
        <v>-37.43</v>
      </c>
      <c r="R95" s="209">
        <f t="shared" si="226"/>
        <v>754198510.5</v>
      </c>
      <c r="S95" s="209">
        <f t="shared" ref="S95:T95" si="227">SUM(S96:S113)</f>
        <v>0</v>
      </c>
      <c r="T95" s="209">
        <f t="shared" si="227"/>
        <v>754198510.5</v>
      </c>
      <c r="U95" s="209">
        <f t="shared" si="221"/>
        <v>807093735.59000003</v>
      </c>
      <c r="V95" s="209">
        <f t="shared" si="221"/>
        <v>10528</v>
      </c>
      <c r="W95" s="209">
        <f t="shared" si="221"/>
        <v>807104263.59000003</v>
      </c>
      <c r="X95" s="209">
        <f t="shared" ref="X95:Y95" si="228">SUM(X96:X113)</f>
        <v>0</v>
      </c>
      <c r="Y95" s="209">
        <f t="shared" si="228"/>
        <v>807104263.59000003</v>
      </c>
      <c r="Z95" s="209">
        <f t="shared" ref="Z95:AA95" si="229">SUM(Z96:Z113)</f>
        <v>-34.380000000000003</v>
      </c>
      <c r="AA95" s="209">
        <f t="shared" si="229"/>
        <v>807104229.21000004</v>
      </c>
      <c r="AB95" s="209">
        <f t="shared" ref="AB95:AC95" si="230">SUM(AB96:AB113)</f>
        <v>0</v>
      </c>
      <c r="AC95" s="209">
        <f t="shared" si="230"/>
        <v>807104229.21000004</v>
      </c>
      <c r="AD95" s="185"/>
    </row>
    <row r="96" spans="1:30" s="186" customFormat="1" ht="58.9" customHeight="1">
      <c r="A96" s="220" t="s">
        <v>391</v>
      </c>
      <c r="B96" s="223" t="s">
        <v>359</v>
      </c>
      <c r="C96" s="209">
        <v>6314750.5</v>
      </c>
      <c r="D96" s="209"/>
      <c r="E96" s="209">
        <f t="shared" si="11"/>
        <v>6314750.5</v>
      </c>
      <c r="F96" s="209"/>
      <c r="G96" s="209">
        <f t="shared" ref="G96:G102" si="231">SUM(E96:F96)</f>
        <v>6314750.5</v>
      </c>
      <c r="H96" s="209"/>
      <c r="I96" s="209">
        <f t="shared" ref="I96:I112" si="232">SUM(G96:H96)</f>
        <v>6314750.5</v>
      </c>
      <c r="J96" s="307"/>
      <c r="K96" s="209">
        <f t="shared" ref="K96:K112" si="233">SUM(I96:J96)</f>
        <v>6314750.5</v>
      </c>
      <c r="L96" s="209">
        <v>5061414</v>
      </c>
      <c r="M96" s="209"/>
      <c r="N96" s="209">
        <f t="shared" si="15"/>
        <v>5061414</v>
      </c>
      <c r="O96" s="209"/>
      <c r="P96" s="209">
        <f t="shared" ref="P96:P101" si="234">SUM(N96:O96)</f>
        <v>5061414</v>
      </c>
      <c r="Q96" s="209"/>
      <c r="R96" s="209">
        <f t="shared" ref="R96:R101" si="235">SUM(P96:Q96)</f>
        <v>5061414</v>
      </c>
      <c r="S96" s="209"/>
      <c r="T96" s="209">
        <f t="shared" ref="T96:T101" si="236">SUM(R96:S96)</f>
        <v>5061414</v>
      </c>
      <c r="U96" s="209">
        <v>5051800.4000000004</v>
      </c>
      <c r="V96" s="209"/>
      <c r="W96" s="209">
        <f t="shared" si="19"/>
        <v>5051800.4000000004</v>
      </c>
      <c r="X96" s="209"/>
      <c r="Y96" s="209">
        <f t="shared" ref="Y96:Y101" si="237">SUM(W96:X96)</f>
        <v>5051800.4000000004</v>
      </c>
      <c r="Z96" s="209"/>
      <c r="AA96" s="209">
        <f t="shared" ref="AA96:AA101" si="238">SUM(Y96:Z96)</f>
        <v>5051800.4000000004</v>
      </c>
      <c r="AB96" s="209"/>
      <c r="AC96" s="209">
        <f t="shared" ref="AC96:AC101" si="239">SUM(AA96:AB96)</f>
        <v>5051800.4000000004</v>
      </c>
      <c r="AD96" s="185"/>
    </row>
    <row r="97" spans="1:30" s="186" customFormat="1" ht="26.25" customHeight="1">
      <c r="A97" s="220" t="s">
        <v>392</v>
      </c>
      <c r="B97" s="218" t="s">
        <v>359</v>
      </c>
      <c r="C97" s="209">
        <v>369351.5</v>
      </c>
      <c r="D97" s="209"/>
      <c r="E97" s="209">
        <f t="shared" si="11"/>
        <v>369351.5</v>
      </c>
      <c r="F97" s="209"/>
      <c r="G97" s="209">
        <f t="shared" si="231"/>
        <v>369351.5</v>
      </c>
      <c r="H97" s="209"/>
      <c r="I97" s="209">
        <f t="shared" si="232"/>
        <v>369351.5</v>
      </c>
      <c r="J97" s="307"/>
      <c r="K97" s="209">
        <f t="shared" si="233"/>
        <v>369351.5</v>
      </c>
      <c r="L97" s="209">
        <v>382325.56</v>
      </c>
      <c r="M97" s="209"/>
      <c r="N97" s="209">
        <f t="shared" si="15"/>
        <v>382325.56</v>
      </c>
      <c r="O97" s="209"/>
      <c r="P97" s="209">
        <f t="shared" si="234"/>
        <v>382325.56</v>
      </c>
      <c r="Q97" s="209"/>
      <c r="R97" s="209">
        <f t="shared" si="235"/>
        <v>382325.56</v>
      </c>
      <c r="S97" s="209"/>
      <c r="T97" s="209">
        <f t="shared" si="236"/>
        <v>382325.56</v>
      </c>
      <c r="U97" s="209">
        <v>395818.58</v>
      </c>
      <c r="V97" s="209"/>
      <c r="W97" s="209">
        <f t="shared" si="19"/>
        <v>395818.58</v>
      </c>
      <c r="X97" s="209"/>
      <c r="Y97" s="209">
        <f t="shared" si="237"/>
        <v>395818.58</v>
      </c>
      <c r="Z97" s="209"/>
      <c r="AA97" s="209">
        <f t="shared" si="238"/>
        <v>395818.58</v>
      </c>
      <c r="AB97" s="209"/>
      <c r="AC97" s="209">
        <f t="shared" si="239"/>
        <v>395818.58</v>
      </c>
      <c r="AD97" s="185"/>
    </row>
    <row r="98" spans="1:30" s="186" customFormat="1" ht="65.25" customHeight="1">
      <c r="A98" s="220" t="s">
        <v>393</v>
      </c>
      <c r="B98" s="218" t="s">
        <v>359</v>
      </c>
      <c r="C98" s="209">
        <v>14000</v>
      </c>
      <c r="D98" s="209"/>
      <c r="E98" s="209">
        <f t="shared" si="11"/>
        <v>14000</v>
      </c>
      <c r="F98" s="209"/>
      <c r="G98" s="209">
        <f t="shared" si="231"/>
        <v>14000</v>
      </c>
      <c r="H98" s="209"/>
      <c r="I98" s="209">
        <f t="shared" si="232"/>
        <v>14000</v>
      </c>
      <c r="J98" s="307"/>
      <c r="K98" s="209">
        <f t="shared" si="233"/>
        <v>14000</v>
      </c>
      <c r="L98" s="209">
        <v>14000</v>
      </c>
      <c r="M98" s="209"/>
      <c r="N98" s="209">
        <f t="shared" si="15"/>
        <v>14000</v>
      </c>
      <c r="O98" s="209"/>
      <c r="P98" s="209">
        <f t="shared" si="234"/>
        <v>14000</v>
      </c>
      <c r="Q98" s="209"/>
      <c r="R98" s="209">
        <f t="shared" si="235"/>
        <v>14000</v>
      </c>
      <c r="S98" s="209"/>
      <c r="T98" s="209">
        <f t="shared" si="236"/>
        <v>14000</v>
      </c>
      <c r="U98" s="209">
        <v>14000</v>
      </c>
      <c r="V98" s="209"/>
      <c r="W98" s="209">
        <f t="shared" si="19"/>
        <v>14000</v>
      </c>
      <c r="X98" s="209"/>
      <c r="Y98" s="209">
        <f t="shared" si="237"/>
        <v>14000</v>
      </c>
      <c r="Z98" s="209"/>
      <c r="AA98" s="209">
        <f t="shared" si="238"/>
        <v>14000</v>
      </c>
      <c r="AB98" s="209"/>
      <c r="AC98" s="209">
        <f t="shared" si="239"/>
        <v>14000</v>
      </c>
      <c r="AD98" s="185"/>
    </row>
    <row r="99" spans="1:30" s="186" customFormat="1" ht="39.6" customHeight="1">
      <c r="A99" s="220" t="s">
        <v>394</v>
      </c>
      <c r="B99" s="218" t="s">
        <v>359</v>
      </c>
      <c r="C99" s="209">
        <v>35000</v>
      </c>
      <c r="D99" s="209"/>
      <c r="E99" s="209">
        <f t="shared" si="11"/>
        <v>35000</v>
      </c>
      <c r="F99" s="209"/>
      <c r="G99" s="209">
        <f t="shared" si="231"/>
        <v>35000</v>
      </c>
      <c r="H99" s="209"/>
      <c r="I99" s="209">
        <f t="shared" si="232"/>
        <v>35000</v>
      </c>
      <c r="J99" s="307"/>
      <c r="K99" s="209">
        <f t="shared" si="233"/>
        <v>35000</v>
      </c>
      <c r="L99" s="209">
        <v>35000</v>
      </c>
      <c r="M99" s="209"/>
      <c r="N99" s="209">
        <f t="shared" si="15"/>
        <v>35000</v>
      </c>
      <c r="O99" s="209"/>
      <c r="P99" s="209">
        <f t="shared" si="234"/>
        <v>35000</v>
      </c>
      <c r="Q99" s="209"/>
      <c r="R99" s="209">
        <f t="shared" si="235"/>
        <v>35000</v>
      </c>
      <c r="S99" s="209"/>
      <c r="T99" s="209">
        <f t="shared" si="236"/>
        <v>35000</v>
      </c>
      <c r="U99" s="209">
        <v>35000</v>
      </c>
      <c r="V99" s="209"/>
      <c r="W99" s="209">
        <f t="shared" si="19"/>
        <v>35000</v>
      </c>
      <c r="X99" s="209"/>
      <c r="Y99" s="209">
        <f t="shared" si="237"/>
        <v>35000</v>
      </c>
      <c r="Z99" s="209"/>
      <c r="AA99" s="209">
        <f t="shared" si="238"/>
        <v>35000</v>
      </c>
      <c r="AB99" s="209"/>
      <c r="AC99" s="209">
        <f t="shared" si="239"/>
        <v>35000</v>
      </c>
      <c r="AD99" s="185"/>
    </row>
    <row r="100" spans="1:30" s="186" customFormat="1" ht="64.150000000000006" customHeight="1">
      <c r="A100" s="220" t="s">
        <v>395</v>
      </c>
      <c r="B100" s="218" t="s">
        <v>359</v>
      </c>
      <c r="C100" s="209">
        <v>4369412.5599999996</v>
      </c>
      <c r="D100" s="209"/>
      <c r="E100" s="209">
        <f t="shared" si="11"/>
        <v>4369412.5599999996</v>
      </c>
      <c r="F100" s="209"/>
      <c r="G100" s="209">
        <f t="shared" si="231"/>
        <v>4369412.5599999996</v>
      </c>
      <c r="H100" s="209"/>
      <c r="I100" s="209">
        <f t="shared" si="232"/>
        <v>4369412.5599999996</v>
      </c>
      <c r="J100" s="307"/>
      <c r="K100" s="209">
        <f t="shared" si="233"/>
        <v>4369412.5599999996</v>
      </c>
      <c r="L100" s="209">
        <v>4369412.54</v>
      </c>
      <c r="M100" s="209"/>
      <c r="N100" s="209">
        <f t="shared" si="15"/>
        <v>4369412.54</v>
      </c>
      <c r="O100" s="209"/>
      <c r="P100" s="209">
        <f t="shared" si="234"/>
        <v>4369412.54</v>
      </c>
      <c r="Q100" s="209"/>
      <c r="R100" s="209">
        <f t="shared" si="235"/>
        <v>4369412.54</v>
      </c>
      <c r="S100" s="209"/>
      <c r="T100" s="209">
        <f t="shared" si="236"/>
        <v>4369412.54</v>
      </c>
      <c r="U100" s="209">
        <v>4369412.5599999996</v>
      </c>
      <c r="V100" s="209"/>
      <c r="W100" s="209">
        <f t="shared" si="19"/>
        <v>4369412.5599999996</v>
      </c>
      <c r="X100" s="209"/>
      <c r="Y100" s="209">
        <f t="shared" si="237"/>
        <v>4369412.5599999996</v>
      </c>
      <c r="Z100" s="209"/>
      <c r="AA100" s="209">
        <f t="shared" si="238"/>
        <v>4369412.5599999996</v>
      </c>
      <c r="AB100" s="209"/>
      <c r="AC100" s="209">
        <f t="shared" si="239"/>
        <v>4369412.5599999996</v>
      </c>
      <c r="AD100" s="185"/>
    </row>
    <row r="101" spans="1:30" s="186" customFormat="1" ht="63" customHeight="1">
      <c r="A101" s="220" t="s">
        <v>396</v>
      </c>
      <c r="B101" s="218" t="s">
        <v>359</v>
      </c>
      <c r="C101" s="209">
        <v>46932987</v>
      </c>
      <c r="D101" s="209">
        <v>-147015</v>
      </c>
      <c r="E101" s="209">
        <f t="shared" si="11"/>
        <v>46785972</v>
      </c>
      <c r="F101" s="209"/>
      <c r="G101" s="209">
        <f t="shared" si="231"/>
        <v>46785972</v>
      </c>
      <c r="H101" s="209"/>
      <c r="I101" s="209">
        <f t="shared" si="232"/>
        <v>46785972</v>
      </c>
      <c r="J101" s="307">
        <v>3173900</v>
      </c>
      <c r="K101" s="209">
        <f t="shared" si="233"/>
        <v>49959872</v>
      </c>
      <c r="L101" s="209">
        <v>60167990</v>
      </c>
      <c r="M101" s="209">
        <v>-12642012</v>
      </c>
      <c r="N101" s="209">
        <f t="shared" si="15"/>
        <v>47525978</v>
      </c>
      <c r="O101" s="209"/>
      <c r="P101" s="209">
        <f t="shared" si="234"/>
        <v>47525978</v>
      </c>
      <c r="Q101" s="209"/>
      <c r="R101" s="209">
        <f t="shared" si="235"/>
        <v>47525978</v>
      </c>
      <c r="S101" s="209"/>
      <c r="T101" s="209">
        <f t="shared" si="236"/>
        <v>47525978</v>
      </c>
      <c r="U101" s="209">
        <v>52546673</v>
      </c>
      <c r="V101" s="209">
        <v>10528</v>
      </c>
      <c r="W101" s="209">
        <f t="shared" si="19"/>
        <v>52557201</v>
      </c>
      <c r="X101" s="209"/>
      <c r="Y101" s="209">
        <f t="shared" si="237"/>
        <v>52557201</v>
      </c>
      <c r="Z101" s="209"/>
      <c r="AA101" s="209">
        <f t="shared" si="238"/>
        <v>52557201</v>
      </c>
      <c r="AB101" s="209"/>
      <c r="AC101" s="209">
        <f t="shared" si="239"/>
        <v>52557201</v>
      </c>
      <c r="AD101" s="185"/>
    </row>
    <row r="102" spans="1:30" s="186" customFormat="1" ht="94.9" customHeight="1">
      <c r="A102" s="234" t="s">
        <v>423</v>
      </c>
      <c r="B102" s="218" t="s">
        <v>359</v>
      </c>
      <c r="C102" s="209"/>
      <c r="D102" s="209">
        <v>7179088</v>
      </c>
      <c r="E102" s="209">
        <f t="shared" si="11"/>
        <v>7179088</v>
      </c>
      <c r="F102" s="209"/>
      <c r="G102" s="209">
        <f t="shared" si="231"/>
        <v>7179088</v>
      </c>
      <c r="H102" s="209"/>
      <c r="I102" s="209">
        <f t="shared" si="232"/>
        <v>7179088</v>
      </c>
      <c r="J102" s="307">
        <v>12420912</v>
      </c>
      <c r="K102" s="209">
        <f t="shared" si="233"/>
        <v>19600000</v>
      </c>
      <c r="L102" s="209"/>
      <c r="M102" s="209"/>
      <c r="N102" s="209"/>
      <c r="O102" s="209"/>
      <c r="P102" s="209"/>
      <c r="Q102" s="209"/>
      <c r="R102" s="209"/>
      <c r="S102" s="209"/>
      <c r="T102" s="209"/>
      <c r="U102" s="209"/>
      <c r="V102" s="209"/>
      <c r="W102" s="209"/>
      <c r="X102" s="209"/>
      <c r="Y102" s="209"/>
      <c r="Z102" s="209"/>
      <c r="AA102" s="209"/>
      <c r="AB102" s="209"/>
      <c r="AC102" s="209"/>
      <c r="AD102" s="185"/>
    </row>
    <row r="103" spans="1:30" s="186" customFormat="1" ht="69" customHeight="1">
      <c r="A103" s="234" t="s">
        <v>419</v>
      </c>
      <c r="B103" s="218" t="s">
        <v>359</v>
      </c>
      <c r="C103" s="209"/>
      <c r="D103" s="209">
        <v>146512</v>
      </c>
      <c r="E103" s="209">
        <f t="shared" ref="E103" si="240">SUM(C103:D103)</f>
        <v>146512</v>
      </c>
      <c r="F103" s="209"/>
      <c r="G103" s="209">
        <f t="shared" ref="G103:G112" si="241">SUM(E103:F103)</f>
        <v>146512</v>
      </c>
      <c r="H103" s="209"/>
      <c r="I103" s="209">
        <f t="shared" si="232"/>
        <v>146512</v>
      </c>
      <c r="J103" s="307">
        <v>253488</v>
      </c>
      <c r="K103" s="209">
        <f t="shared" si="233"/>
        <v>400000</v>
      </c>
      <c r="L103" s="209"/>
      <c r="M103" s="209"/>
      <c r="N103" s="209"/>
      <c r="O103" s="209"/>
      <c r="P103" s="209"/>
      <c r="Q103" s="209"/>
      <c r="R103" s="209"/>
      <c r="S103" s="209"/>
      <c r="T103" s="209"/>
      <c r="U103" s="209"/>
      <c r="V103" s="209"/>
      <c r="W103" s="209"/>
      <c r="X103" s="209"/>
      <c r="Y103" s="209"/>
      <c r="Z103" s="209"/>
      <c r="AA103" s="209"/>
      <c r="AB103" s="209"/>
      <c r="AC103" s="209"/>
      <c r="AD103" s="185"/>
    </row>
    <row r="104" spans="1:30" s="186" customFormat="1" ht="66" customHeight="1">
      <c r="A104" s="220" t="s">
        <v>397</v>
      </c>
      <c r="B104" s="218" t="s">
        <v>360</v>
      </c>
      <c r="C104" s="209">
        <v>7326409.3799999999</v>
      </c>
      <c r="D104" s="209"/>
      <c r="E104" s="209">
        <f t="shared" ref="E104:E129" si="242">SUM(C104:D104)</f>
        <v>7326409.3799999999</v>
      </c>
      <c r="F104" s="209"/>
      <c r="G104" s="209">
        <f t="shared" si="241"/>
        <v>7326409.3799999999</v>
      </c>
      <c r="H104" s="209"/>
      <c r="I104" s="209">
        <f t="shared" si="232"/>
        <v>7326409.3799999999</v>
      </c>
      <c r="J104" s="307"/>
      <c r="K104" s="209">
        <f t="shared" si="233"/>
        <v>7326409.3799999999</v>
      </c>
      <c r="L104" s="209">
        <v>8040737.3899999997</v>
      </c>
      <c r="M104" s="209"/>
      <c r="N104" s="209">
        <f t="shared" ref="N104:N129" si="243">SUM(L104:M104)</f>
        <v>8040737.3899999997</v>
      </c>
      <c r="O104" s="209"/>
      <c r="P104" s="209">
        <f t="shared" ref="P104:P112" si="244">SUM(N104:O104)</f>
        <v>8040737.3899999997</v>
      </c>
      <c r="Q104" s="209"/>
      <c r="R104" s="209">
        <f t="shared" ref="R104:R112" si="245">SUM(P104:Q104)</f>
        <v>8040737.3899999997</v>
      </c>
      <c r="S104" s="209"/>
      <c r="T104" s="209">
        <f t="shared" ref="T104:T110" si="246">SUM(R104:S104)</f>
        <v>8040737.3899999997</v>
      </c>
      <c r="U104" s="209">
        <v>8417019.6300000008</v>
      </c>
      <c r="V104" s="209"/>
      <c r="W104" s="209">
        <f t="shared" ref="W104:W129" si="247">SUM(U104:V104)</f>
        <v>8417019.6300000008</v>
      </c>
      <c r="X104" s="209"/>
      <c r="Y104" s="209">
        <f t="shared" ref="Y104:Y112" si="248">SUM(W104:X104)</f>
        <v>8417019.6300000008</v>
      </c>
      <c r="Z104" s="209"/>
      <c r="AA104" s="209">
        <f t="shared" ref="AA104:AA112" si="249">SUM(Y104:Z104)</f>
        <v>8417019.6300000008</v>
      </c>
      <c r="AB104" s="209"/>
      <c r="AC104" s="209">
        <f t="shared" ref="AC104:AC110" si="250">SUM(AA104:AB104)</f>
        <v>8417019.6300000008</v>
      </c>
      <c r="AD104" s="185"/>
    </row>
    <row r="105" spans="1:30" s="186" customFormat="1" ht="53.25" customHeight="1">
      <c r="A105" s="220" t="s">
        <v>398</v>
      </c>
      <c r="B105" s="218" t="s">
        <v>361</v>
      </c>
      <c r="C105" s="209">
        <v>5925317.3300000001</v>
      </c>
      <c r="D105" s="209"/>
      <c r="E105" s="209">
        <f t="shared" si="242"/>
        <v>5925317.3300000001</v>
      </c>
      <c r="F105" s="209"/>
      <c r="G105" s="209">
        <f t="shared" si="241"/>
        <v>5925317.3300000001</v>
      </c>
      <c r="H105" s="209"/>
      <c r="I105" s="209">
        <f t="shared" si="232"/>
        <v>5925317.3300000001</v>
      </c>
      <c r="J105" s="307"/>
      <c r="K105" s="209">
        <f t="shared" si="233"/>
        <v>5925317.3300000001</v>
      </c>
      <c r="L105" s="209">
        <v>6237176.1399999997</v>
      </c>
      <c r="M105" s="209"/>
      <c r="N105" s="209">
        <f t="shared" si="243"/>
        <v>6237176.1399999997</v>
      </c>
      <c r="O105" s="209"/>
      <c r="P105" s="209">
        <f t="shared" si="244"/>
        <v>6237176.1399999997</v>
      </c>
      <c r="Q105" s="209"/>
      <c r="R105" s="209">
        <f t="shared" si="245"/>
        <v>6237176.1399999997</v>
      </c>
      <c r="S105" s="209"/>
      <c r="T105" s="209">
        <f t="shared" si="246"/>
        <v>6237176.1399999997</v>
      </c>
      <c r="U105" s="209">
        <v>6237176.1399999997</v>
      </c>
      <c r="V105" s="209"/>
      <c r="W105" s="209">
        <f t="shared" si="247"/>
        <v>6237176.1399999997</v>
      </c>
      <c r="X105" s="209"/>
      <c r="Y105" s="209">
        <f t="shared" si="248"/>
        <v>6237176.1399999997</v>
      </c>
      <c r="Z105" s="209"/>
      <c r="AA105" s="209">
        <f t="shared" si="249"/>
        <v>6237176.1399999997</v>
      </c>
      <c r="AB105" s="209"/>
      <c r="AC105" s="209">
        <f t="shared" si="250"/>
        <v>6237176.1399999997</v>
      </c>
      <c r="AD105" s="185"/>
    </row>
    <row r="106" spans="1:30" s="186" customFormat="1" ht="51" customHeight="1">
      <c r="A106" s="220" t="s">
        <v>399</v>
      </c>
      <c r="B106" s="218" t="s">
        <v>362</v>
      </c>
      <c r="C106" s="209">
        <v>3543964.0500000007</v>
      </c>
      <c r="D106" s="209"/>
      <c r="E106" s="209">
        <f t="shared" si="242"/>
        <v>3543964.0500000007</v>
      </c>
      <c r="F106" s="209"/>
      <c r="G106" s="209">
        <f t="shared" si="241"/>
        <v>3543964.0500000007</v>
      </c>
      <c r="H106" s="209"/>
      <c r="I106" s="209">
        <f t="shared" si="232"/>
        <v>3543964.0500000007</v>
      </c>
      <c r="J106" s="307"/>
      <c r="K106" s="209">
        <f t="shared" si="233"/>
        <v>3543964.0500000007</v>
      </c>
      <c r="L106" s="209">
        <v>3663447.8400000003</v>
      </c>
      <c r="M106" s="209"/>
      <c r="N106" s="209">
        <f t="shared" si="243"/>
        <v>3663447.8400000003</v>
      </c>
      <c r="O106" s="209"/>
      <c r="P106" s="209">
        <f t="shared" si="244"/>
        <v>3663447.8400000003</v>
      </c>
      <c r="Q106" s="209"/>
      <c r="R106" s="209">
        <f t="shared" si="245"/>
        <v>3663447.8400000003</v>
      </c>
      <c r="S106" s="209"/>
      <c r="T106" s="209">
        <f t="shared" si="246"/>
        <v>3663447.8400000003</v>
      </c>
      <c r="U106" s="209">
        <v>3793072.2099999981</v>
      </c>
      <c r="V106" s="209"/>
      <c r="W106" s="209">
        <f t="shared" si="247"/>
        <v>3793072.2099999981</v>
      </c>
      <c r="X106" s="209"/>
      <c r="Y106" s="209">
        <f t="shared" si="248"/>
        <v>3793072.2099999981</v>
      </c>
      <c r="Z106" s="209"/>
      <c r="AA106" s="209">
        <f t="shared" si="249"/>
        <v>3793072.2099999981</v>
      </c>
      <c r="AB106" s="209"/>
      <c r="AC106" s="209">
        <f t="shared" si="250"/>
        <v>3793072.2099999981</v>
      </c>
      <c r="AD106" s="185"/>
    </row>
    <row r="107" spans="1:30" s="186" customFormat="1" ht="55.15" customHeight="1">
      <c r="A107" s="220" t="s">
        <v>400</v>
      </c>
      <c r="B107" s="218" t="s">
        <v>363</v>
      </c>
      <c r="C107" s="209">
        <v>132378.4</v>
      </c>
      <c r="D107" s="209"/>
      <c r="E107" s="209">
        <f t="shared" si="242"/>
        <v>132378.4</v>
      </c>
      <c r="F107" s="209"/>
      <c r="G107" s="209">
        <f t="shared" si="241"/>
        <v>132378.4</v>
      </c>
      <c r="H107" s="209">
        <v>-8090.77</v>
      </c>
      <c r="I107" s="209">
        <f t="shared" si="232"/>
        <v>124287.62999999999</v>
      </c>
      <c r="J107" s="307"/>
      <c r="K107" s="209">
        <f t="shared" si="233"/>
        <v>124287.62999999999</v>
      </c>
      <c r="L107" s="209">
        <v>4171.8599999999997</v>
      </c>
      <c r="M107" s="209"/>
      <c r="N107" s="209">
        <f t="shared" si="243"/>
        <v>4171.8599999999997</v>
      </c>
      <c r="O107" s="209"/>
      <c r="P107" s="209">
        <f t="shared" si="244"/>
        <v>4171.8599999999997</v>
      </c>
      <c r="Q107" s="209">
        <v>-37.43</v>
      </c>
      <c r="R107" s="209">
        <f t="shared" si="245"/>
        <v>4134.4299999999994</v>
      </c>
      <c r="S107" s="209"/>
      <c r="T107" s="209">
        <f t="shared" si="246"/>
        <v>4134.4299999999994</v>
      </c>
      <c r="U107" s="209">
        <v>3719.99</v>
      </c>
      <c r="V107" s="209"/>
      <c r="W107" s="209">
        <f t="shared" si="247"/>
        <v>3719.99</v>
      </c>
      <c r="X107" s="209"/>
      <c r="Y107" s="209">
        <f t="shared" si="248"/>
        <v>3719.99</v>
      </c>
      <c r="Z107" s="209">
        <v>-34.380000000000003</v>
      </c>
      <c r="AA107" s="209">
        <f t="shared" si="249"/>
        <v>3685.6099999999997</v>
      </c>
      <c r="AB107" s="209"/>
      <c r="AC107" s="209">
        <f t="shared" si="250"/>
        <v>3685.6099999999997</v>
      </c>
      <c r="AD107" s="185"/>
    </row>
    <row r="108" spans="1:30" s="186" customFormat="1" ht="55.9" customHeight="1">
      <c r="A108" s="220" t="s">
        <v>401</v>
      </c>
      <c r="B108" s="218" t="s">
        <v>368</v>
      </c>
      <c r="C108" s="209">
        <v>30279350</v>
      </c>
      <c r="D108" s="209"/>
      <c r="E108" s="209">
        <f t="shared" si="242"/>
        <v>30279350</v>
      </c>
      <c r="F108" s="209"/>
      <c r="G108" s="209">
        <f t="shared" si="241"/>
        <v>30279350</v>
      </c>
      <c r="H108" s="209"/>
      <c r="I108" s="209">
        <f t="shared" si="232"/>
        <v>30279350</v>
      </c>
      <c r="J108" s="307"/>
      <c r="K108" s="209">
        <f t="shared" si="233"/>
        <v>30279350</v>
      </c>
      <c r="L108" s="209">
        <v>30279350</v>
      </c>
      <c r="M108" s="209"/>
      <c r="N108" s="209">
        <f t="shared" si="243"/>
        <v>30279350</v>
      </c>
      <c r="O108" s="209"/>
      <c r="P108" s="209">
        <f t="shared" si="244"/>
        <v>30279350</v>
      </c>
      <c r="Q108" s="209"/>
      <c r="R108" s="209">
        <f t="shared" si="245"/>
        <v>30279350</v>
      </c>
      <c r="S108" s="209"/>
      <c r="T108" s="209">
        <f t="shared" si="246"/>
        <v>30279350</v>
      </c>
      <c r="U108" s="209">
        <v>31162470</v>
      </c>
      <c r="V108" s="209"/>
      <c r="W108" s="209">
        <f t="shared" si="247"/>
        <v>31162470</v>
      </c>
      <c r="X108" s="209"/>
      <c r="Y108" s="209">
        <f t="shared" si="248"/>
        <v>31162470</v>
      </c>
      <c r="Z108" s="209"/>
      <c r="AA108" s="209">
        <f t="shared" si="249"/>
        <v>31162470</v>
      </c>
      <c r="AB108" s="209"/>
      <c r="AC108" s="209">
        <f t="shared" si="250"/>
        <v>31162470</v>
      </c>
      <c r="AD108" s="185"/>
    </row>
    <row r="109" spans="1:30" ht="39" customHeight="1">
      <c r="A109" s="220" t="s">
        <v>424</v>
      </c>
      <c r="B109" s="218" t="s">
        <v>364</v>
      </c>
      <c r="C109" s="209">
        <v>7608975.5700000003</v>
      </c>
      <c r="D109" s="209"/>
      <c r="E109" s="209">
        <f t="shared" si="242"/>
        <v>7608975.5700000003</v>
      </c>
      <c r="F109" s="209"/>
      <c r="G109" s="209">
        <f t="shared" si="241"/>
        <v>7608975.5700000003</v>
      </c>
      <c r="H109" s="209"/>
      <c r="I109" s="209">
        <f t="shared" si="232"/>
        <v>7608975.5700000003</v>
      </c>
      <c r="J109" s="307"/>
      <c r="K109" s="209">
        <f t="shared" si="233"/>
        <v>7608975.5700000003</v>
      </c>
      <c r="L109" s="209">
        <v>7829534.5999999996</v>
      </c>
      <c r="M109" s="209"/>
      <c r="N109" s="209">
        <f t="shared" si="243"/>
        <v>7829534.5999999996</v>
      </c>
      <c r="O109" s="209"/>
      <c r="P109" s="209">
        <f t="shared" si="244"/>
        <v>7829534.5999999996</v>
      </c>
      <c r="Q109" s="209"/>
      <c r="R109" s="209">
        <f t="shared" si="245"/>
        <v>7829534.5999999996</v>
      </c>
      <c r="S109" s="209"/>
      <c r="T109" s="209">
        <f t="shared" si="246"/>
        <v>7829534.5999999996</v>
      </c>
      <c r="U109" s="209">
        <v>8058915.9800000004</v>
      </c>
      <c r="V109" s="209"/>
      <c r="W109" s="209">
        <f t="shared" si="247"/>
        <v>8058915.9800000004</v>
      </c>
      <c r="X109" s="209"/>
      <c r="Y109" s="209">
        <f t="shared" si="248"/>
        <v>8058915.9800000004</v>
      </c>
      <c r="Z109" s="209"/>
      <c r="AA109" s="209">
        <f t="shared" si="249"/>
        <v>8058915.9800000004</v>
      </c>
      <c r="AB109" s="209"/>
      <c r="AC109" s="209">
        <f t="shared" si="250"/>
        <v>8058915.9800000004</v>
      </c>
    </row>
    <row r="110" spans="1:30" ht="90" customHeight="1">
      <c r="A110" s="220" t="s">
        <v>425</v>
      </c>
      <c r="B110" s="218" t="s">
        <v>367</v>
      </c>
      <c r="C110" s="209">
        <v>24177843.039999999</v>
      </c>
      <c r="D110" s="209"/>
      <c r="E110" s="209">
        <f t="shared" si="242"/>
        <v>24177843.039999999</v>
      </c>
      <c r="F110" s="209"/>
      <c r="G110" s="209">
        <f t="shared" si="241"/>
        <v>24177843.039999999</v>
      </c>
      <c r="H110" s="209"/>
      <c r="I110" s="209">
        <f t="shared" si="232"/>
        <v>24177843.039999999</v>
      </c>
      <c r="J110" s="307"/>
      <c r="K110" s="209">
        <f t="shared" si="233"/>
        <v>24177843.039999999</v>
      </c>
      <c r="L110" s="209">
        <v>0</v>
      </c>
      <c r="M110" s="209"/>
      <c r="N110" s="209">
        <f t="shared" si="243"/>
        <v>0</v>
      </c>
      <c r="O110" s="209"/>
      <c r="P110" s="209">
        <f t="shared" si="244"/>
        <v>0</v>
      </c>
      <c r="Q110" s="209"/>
      <c r="R110" s="209">
        <f t="shared" si="245"/>
        <v>0</v>
      </c>
      <c r="S110" s="209"/>
      <c r="T110" s="209">
        <f t="shared" si="246"/>
        <v>0</v>
      </c>
      <c r="U110" s="209">
        <v>25971157.100000001</v>
      </c>
      <c r="V110" s="209"/>
      <c r="W110" s="209">
        <f t="shared" si="247"/>
        <v>25971157.100000001</v>
      </c>
      <c r="X110" s="209"/>
      <c r="Y110" s="209">
        <f t="shared" si="248"/>
        <v>25971157.100000001</v>
      </c>
      <c r="Z110" s="209"/>
      <c r="AA110" s="209">
        <f t="shared" si="249"/>
        <v>25971157.100000001</v>
      </c>
      <c r="AB110" s="209"/>
      <c r="AC110" s="209">
        <f t="shared" si="250"/>
        <v>25971157.100000001</v>
      </c>
    </row>
    <row r="111" spans="1:30" ht="63" customHeight="1">
      <c r="A111" s="220" t="s">
        <v>442</v>
      </c>
      <c r="B111" s="218" t="s">
        <v>402</v>
      </c>
      <c r="C111" s="209"/>
      <c r="D111" s="209"/>
      <c r="E111" s="209"/>
      <c r="F111" s="209"/>
      <c r="G111" s="209"/>
      <c r="H111" s="209">
        <v>6948870</v>
      </c>
      <c r="I111" s="209">
        <f t="shared" si="232"/>
        <v>6948870</v>
      </c>
      <c r="J111" s="307"/>
      <c r="K111" s="209">
        <f t="shared" si="233"/>
        <v>6948870</v>
      </c>
      <c r="L111" s="209"/>
      <c r="M111" s="209"/>
      <c r="N111" s="209"/>
      <c r="O111" s="209"/>
      <c r="P111" s="209"/>
      <c r="Q111" s="209"/>
      <c r="R111" s="209"/>
      <c r="S111" s="209"/>
      <c r="T111" s="209"/>
      <c r="U111" s="209"/>
      <c r="V111" s="209"/>
      <c r="W111" s="209"/>
      <c r="X111" s="209"/>
      <c r="Y111" s="209"/>
      <c r="Z111" s="209"/>
      <c r="AA111" s="209"/>
      <c r="AB111" s="209"/>
      <c r="AC111" s="209"/>
    </row>
    <row r="112" spans="1:30" ht="31.15" customHeight="1">
      <c r="A112" s="220" t="s">
        <v>426</v>
      </c>
      <c r="B112" s="218" t="s">
        <v>402</v>
      </c>
      <c r="C112" s="209">
        <v>616661000</v>
      </c>
      <c r="D112" s="209"/>
      <c r="E112" s="209">
        <f t="shared" si="242"/>
        <v>616661000</v>
      </c>
      <c r="F112" s="209"/>
      <c r="G112" s="209">
        <f t="shared" si="241"/>
        <v>616661000</v>
      </c>
      <c r="H112" s="209">
        <v>12327200</v>
      </c>
      <c r="I112" s="209">
        <f t="shared" si="232"/>
        <v>628988200</v>
      </c>
      <c r="J112" s="307"/>
      <c r="K112" s="209">
        <f t="shared" si="233"/>
        <v>628988200</v>
      </c>
      <c r="L112" s="209">
        <v>640756000</v>
      </c>
      <c r="M112" s="209"/>
      <c r="N112" s="209">
        <f t="shared" si="243"/>
        <v>640756000</v>
      </c>
      <c r="O112" s="209"/>
      <c r="P112" s="209">
        <f t="shared" si="244"/>
        <v>640756000</v>
      </c>
      <c r="Q112" s="209"/>
      <c r="R112" s="209">
        <f t="shared" si="245"/>
        <v>640756000</v>
      </c>
      <c r="S112" s="209"/>
      <c r="T112" s="209">
        <f t="shared" ref="T112" si="251">SUM(R112:S112)</f>
        <v>640756000</v>
      </c>
      <c r="U112" s="209">
        <v>661037500</v>
      </c>
      <c r="V112" s="209"/>
      <c r="W112" s="209">
        <f t="shared" si="247"/>
        <v>661037500</v>
      </c>
      <c r="X112" s="209"/>
      <c r="Y112" s="209">
        <f t="shared" si="248"/>
        <v>661037500</v>
      </c>
      <c r="Z112" s="209"/>
      <c r="AA112" s="209">
        <f t="shared" si="249"/>
        <v>661037500</v>
      </c>
      <c r="AB112" s="209"/>
      <c r="AC112" s="209">
        <f t="shared" ref="AC112" si="252">SUM(AA112:AB112)</f>
        <v>661037500</v>
      </c>
    </row>
    <row r="113" spans="1:30">
      <c r="A113" s="220"/>
      <c r="B113" s="222"/>
      <c r="C113" s="209"/>
      <c r="D113" s="209"/>
      <c r="E113" s="209"/>
      <c r="F113" s="209"/>
      <c r="G113" s="209"/>
      <c r="H113" s="209"/>
      <c r="I113" s="209"/>
      <c r="J113" s="307"/>
      <c r="K113" s="209"/>
      <c r="L113" s="209"/>
      <c r="M113" s="209"/>
      <c r="N113" s="209"/>
      <c r="O113" s="209"/>
      <c r="P113" s="209"/>
      <c r="Q113" s="209"/>
      <c r="R113" s="209"/>
      <c r="S113" s="209"/>
      <c r="T113" s="209"/>
      <c r="U113" s="209"/>
      <c r="V113" s="209"/>
      <c r="W113" s="209"/>
      <c r="X113" s="209"/>
      <c r="Y113" s="209"/>
      <c r="Z113" s="209"/>
      <c r="AA113" s="209"/>
      <c r="AB113" s="209"/>
      <c r="AC113" s="209"/>
    </row>
    <row r="114" spans="1:30" ht="24" customHeight="1">
      <c r="A114" s="207" t="s">
        <v>54</v>
      </c>
      <c r="B114" s="218" t="s">
        <v>130</v>
      </c>
      <c r="C114" s="209">
        <f>SUM(C115:C124)</f>
        <v>1507712.59</v>
      </c>
      <c r="D114" s="209">
        <f t="shared" ref="D114:W114" si="253">SUM(D115:D124)</f>
        <v>153656562.66999999</v>
      </c>
      <c r="E114" s="209">
        <f t="shared" si="253"/>
        <v>155164275.25999999</v>
      </c>
      <c r="F114" s="209">
        <f t="shared" ref="F114:G114" si="254">SUM(F115:F124)</f>
        <v>50039</v>
      </c>
      <c r="G114" s="209">
        <f t="shared" si="254"/>
        <v>155214314.25999999</v>
      </c>
      <c r="H114" s="209">
        <f t="shared" ref="H114:I114" si="255">SUM(H115:H124)</f>
        <v>10424118.560000001</v>
      </c>
      <c r="I114" s="209">
        <f t="shared" si="255"/>
        <v>165638432.81999999</v>
      </c>
      <c r="J114" s="307">
        <f t="shared" ref="J114:K114" si="256">SUM(J115:J124)</f>
        <v>250000</v>
      </c>
      <c r="K114" s="209">
        <f t="shared" si="256"/>
        <v>165888432.81999999</v>
      </c>
      <c r="L114" s="209">
        <f t="shared" si="253"/>
        <v>7498.49</v>
      </c>
      <c r="M114" s="209">
        <f t="shared" si="253"/>
        <v>37373227.329999998</v>
      </c>
      <c r="N114" s="209">
        <f t="shared" si="253"/>
        <v>37380725.82</v>
      </c>
      <c r="O114" s="209">
        <f t="shared" ref="O114:P114" si="257">SUM(O115:O124)</f>
        <v>0</v>
      </c>
      <c r="P114" s="209">
        <f t="shared" si="257"/>
        <v>37380725.82</v>
      </c>
      <c r="Q114" s="209">
        <f t="shared" ref="Q114:R114" si="258">SUM(Q115:Q124)</f>
        <v>11129333.33</v>
      </c>
      <c r="R114" s="209">
        <f t="shared" si="258"/>
        <v>48510059.150000006</v>
      </c>
      <c r="S114" s="209">
        <f t="shared" ref="S114:T114" si="259">SUM(S115:S124)</f>
        <v>0</v>
      </c>
      <c r="T114" s="209">
        <f t="shared" si="259"/>
        <v>48510059.150000006</v>
      </c>
      <c r="U114" s="209">
        <f t="shared" si="253"/>
        <v>967880.63</v>
      </c>
      <c r="V114" s="209">
        <f t="shared" si="253"/>
        <v>0</v>
      </c>
      <c r="W114" s="209">
        <f t="shared" si="253"/>
        <v>967880.63</v>
      </c>
      <c r="X114" s="209">
        <f t="shared" ref="X114:Y114" si="260">SUM(X115:X124)</f>
        <v>0</v>
      </c>
      <c r="Y114" s="209">
        <f t="shared" si="260"/>
        <v>967880.63</v>
      </c>
      <c r="Z114" s="209">
        <f t="shared" ref="Z114:AA114" si="261">SUM(Z115:Z124)</f>
        <v>0</v>
      </c>
      <c r="AA114" s="209">
        <f t="shared" si="261"/>
        <v>967880.63</v>
      </c>
      <c r="AB114" s="209">
        <f t="shared" ref="AB114:AC114" si="262">SUM(AB115:AB124)</f>
        <v>0</v>
      </c>
      <c r="AC114" s="209">
        <f t="shared" si="262"/>
        <v>967880.63</v>
      </c>
    </row>
    <row r="115" spans="1:30" ht="42.6" customHeight="1">
      <c r="A115" s="232" t="s">
        <v>422</v>
      </c>
      <c r="B115" s="218" t="s">
        <v>421</v>
      </c>
      <c r="C115" s="209"/>
      <c r="D115" s="209">
        <v>35000</v>
      </c>
      <c r="E115" s="209">
        <f>SUM(C115:D115)</f>
        <v>35000</v>
      </c>
      <c r="F115" s="209"/>
      <c r="G115" s="209">
        <f>SUM(E115:F115)</f>
        <v>35000</v>
      </c>
      <c r="H115" s="209">
        <v>8750</v>
      </c>
      <c r="I115" s="209">
        <f>SUM(G115:H115)</f>
        <v>43750</v>
      </c>
      <c r="J115" s="307"/>
      <c r="K115" s="209">
        <f>SUM(I115:J115)</f>
        <v>43750</v>
      </c>
      <c r="L115" s="209"/>
      <c r="M115" s="209"/>
      <c r="N115" s="209"/>
      <c r="O115" s="209"/>
      <c r="P115" s="209"/>
      <c r="Q115" s="209">
        <v>35000</v>
      </c>
      <c r="R115" s="209">
        <f>Q115</f>
        <v>35000</v>
      </c>
      <c r="S115" s="209"/>
      <c r="T115" s="209">
        <f t="shared" ref="T115:T117" si="263">SUM(R115:S115)</f>
        <v>35000</v>
      </c>
      <c r="U115" s="209"/>
      <c r="V115" s="209"/>
      <c r="W115" s="209"/>
      <c r="X115" s="209"/>
      <c r="Y115" s="209"/>
      <c r="Z115" s="209"/>
      <c r="AA115" s="209"/>
      <c r="AB115" s="209"/>
      <c r="AC115" s="209"/>
    </row>
    <row r="116" spans="1:30" ht="51" customHeight="1">
      <c r="A116" s="232" t="s">
        <v>434</v>
      </c>
      <c r="B116" s="218" t="s">
        <v>421</v>
      </c>
      <c r="C116" s="209"/>
      <c r="D116" s="209">
        <v>11950</v>
      </c>
      <c r="E116" s="209">
        <f>SUM(C116:D116)</f>
        <v>11950</v>
      </c>
      <c r="F116" s="209">
        <v>47282</v>
      </c>
      <c r="G116" s="209">
        <f>SUM(E116:F116)</f>
        <v>59232</v>
      </c>
      <c r="H116" s="209">
        <v>8595</v>
      </c>
      <c r="I116" s="209">
        <f>SUM(G116:H116)</f>
        <v>67827</v>
      </c>
      <c r="J116" s="307"/>
      <c r="K116" s="209">
        <f>SUM(I116:J116)</f>
        <v>67827</v>
      </c>
      <c r="L116" s="209"/>
      <c r="M116" s="209"/>
      <c r="N116" s="209"/>
      <c r="O116" s="209"/>
      <c r="P116" s="209"/>
      <c r="Q116" s="209"/>
      <c r="R116" s="209"/>
      <c r="S116" s="209"/>
      <c r="T116" s="209">
        <f t="shared" si="263"/>
        <v>0</v>
      </c>
      <c r="U116" s="209"/>
      <c r="V116" s="209"/>
      <c r="W116" s="209"/>
      <c r="X116" s="209"/>
      <c r="Y116" s="209"/>
      <c r="Z116" s="209"/>
      <c r="AA116" s="209"/>
      <c r="AB116" s="209"/>
      <c r="AC116" s="209"/>
    </row>
    <row r="117" spans="1:30" ht="49.5" customHeight="1">
      <c r="A117" s="232" t="s">
        <v>433</v>
      </c>
      <c r="B117" s="218" t="s">
        <v>421</v>
      </c>
      <c r="C117" s="209"/>
      <c r="D117" s="209">
        <v>60926</v>
      </c>
      <c r="E117" s="209">
        <f>SUM(C117:D117)</f>
        <v>60926</v>
      </c>
      <c r="F117" s="209">
        <v>2757</v>
      </c>
      <c r="G117" s="209">
        <f>SUM(E117:F117)</f>
        <v>63683</v>
      </c>
      <c r="H117" s="209">
        <v>5238</v>
      </c>
      <c r="I117" s="209">
        <f>SUM(G117:H117)</f>
        <v>68921</v>
      </c>
      <c r="J117" s="307"/>
      <c r="K117" s="209">
        <f>SUM(I117:J117)</f>
        <v>68921</v>
      </c>
      <c r="L117" s="209"/>
      <c r="M117" s="209"/>
      <c r="N117" s="209"/>
      <c r="O117" s="209"/>
      <c r="P117" s="209"/>
      <c r="Q117" s="209"/>
      <c r="R117" s="209"/>
      <c r="S117" s="209"/>
      <c r="T117" s="209">
        <f t="shared" si="263"/>
        <v>0</v>
      </c>
      <c r="U117" s="209"/>
      <c r="V117" s="209"/>
      <c r="W117" s="209"/>
      <c r="X117" s="209"/>
      <c r="Y117" s="209"/>
      <c r="Z117" s="209"/>
      <c r="AA117" s="209"/>
      <c r="AB117" s="209"/>
      <c r="AC117" s="209"/>
    </row>
    <row r="118" spans="1:30" ht="40.15" customHeight="1">
      <c r="A118" s="220" t="s">
        <v>427</v>
      </c>
      <c r="B118" s="218" t="s">
        <v>365</v>
      </c>
      <c r="C118" s="209">
        <v>1482009.99</v>
      </c>
      <c r="D118" s="209"/>
      <c r="E118" s="209">
        <f t="shared" si="242"/>
        <v>1482009.99</v>
      </c>
      <c r="F118" s="209"/>
      <c r="G118" s="209">
        <f t="shared" ref="G118:G121" si="264">SUM(E118:F118)</f>
        <v>1482009.99</v>
      </c>
      <c r="H118" s="209"/>
      <c r="I118" s="209">
        <f t="shared" ref="I118:I121" si="265">SUM(G118:H118)</f>
        <v>1482009.99</v>
      </c>
      <c r="J118" s="307"/>
      <c r="K118" s="209">
        <f t="shared" ref="K118:K123" si="266">SUM(I118:J118)</f>
        <v>1482009.99</v>
      </c>
      <c r="L118" s="209">
        <v>7498.49</v>
      </c>
      <c r="M118" s="209"/>
      <c r="N118" s="209">
        <f t="shared" si="243"/>
        <v>7498.49</v>
      </c>
      <c r="O118" s="209"/>
      <c r="P118" s="209">
        <f t="shared" ref="P118:P122" si="267">SUM(N118:O118)</f>
        <v>7498.49</v>
      </c>
      <c r="Q118" s="209"/>
      <c r="R118" s="209">
        <f t="shared" ref="R118:R122" si="268">SUM(P118:Q118)</f>
        <v>7498.49</v>
      </c>
      <c r="S118" s="209"/>
      <c r="T118" s="209">
        <f>SUM(R118:S118)</f>
        <v>7498.49</v>
      </c>
      <c r="U118" s="209">
        <v>967880.63</v>
      </c>
      <c r="V118" s="209"/>
      <c r="W118" s="209">
        <f t="shared" si="247"/>
        <v>967880.63</v>
      </c>
      <c r="X118" s="209"/>
      <c r="Y118" s="209">
        <f t="shared" ref="Y118:Y119" si="269">SUM(W118:X118)</f>
        <v>967880.63</v>
      </c>
      <c r="Z118" s="209"/>
      <c r="AA118" s="209">
        <f t="shared" ref="AA118:AA119" si="270">SUM(Y118:Z118)</f>
        <v>967880.63</v>
      </c>
      <c r="AB118" s="209"/>
      <c r="AC118" s="209">
        <f t="shared" ref="AC118:AC119" si="271">SUM(AA118:AB118)</f>
        <v>967880.63</v>
      </c>
      <c r="AD118" s="183"/>
    </row>
    <row r="119" spans="1:30" ht="101.25" customHeight="1">
      <c r="A119" s="220" t="s">
        <v>428</v>
      </c>
      <c r="B119" s="218" t="s">
        <v>370</v>
      </c>
      <c r="C119" s="209">
        <v>25702.6</v>
      </c>
      <c r="D119" s="209"/>
      <c r="E119" s="209">
        <f t="shared" si="242"/>
        <v>25702.6</v>
      </c>
      <c r="F119" s="209"/>
      <c r="G119" s="209">
        <f t="shared" si="264"/>
        <v>25702.6</v>
      </c>
      <c r="H119" s="209"/>
      <c r="I119" s="209">
        <f t="shared" si="265"/>
        <v>25702.6</v>
      </c>
      <c r="J119" s="307"/>
      <c r="K119" s="209">
        <f t="shared" si="266"/>
        <v>25702.6</v>
      </c>
      <c r="L119" s="209">
        <v>0</v>
      </c>
      <c r="M119" s="209"/>
      <c r="N119" s="209">
        <f t="shared" si="243"/>
        <v>0</v>
      </c>
      <c r="O119" s="209"/>
      <c r="P119" s="209">
        <f t="shared" si="267"/>
        <v>0</v>
      </c>
      <c r="Q119" s="209"/>
      <c r="R119" s="209">
        <f t="shared" si="268"/>
        <v>0</v>
      </c>
      <c r="S119" s="209"/>
      <c r="T119" s="209">
        <f t="shared" ref="T119:T122" si="272">SUM(R119:S119)</f>
        <v>0</v>
      </c>
      <c r="U119" s="209">
        <v>0</v>
      </c>
      <c r="V119" s="209"/>
      <c r="W119" s="209">
        <f t="shared" si="247"/>
        <v>0</v>
      </c>
      <c r="X119" s="209"/>
      <c r="Y119" s="209">
        <f t="shared" si="269"/>
        <v>0</v>
      </c>
      <c r="Z119" s="209"/>
      <c r="AA119" s="209">
        <f t="shared" si="270"/>
        <v>0</v>
      </c>
      <c r="AB119" s="209"/>
      <c r="AC119" s="209">
        <f t="shared" si="271"/>
        <v>0</v>
      </c>
      <c r="AD119" s="183"/>
    </row>
    <row r="120" spans="1:30" ht="39.6" customHeight="1">
      <c r="A120" s="232" t="s">
        <v>429</v>
      </c>
      <c r="B120" s="218" t="s">
        <v>370</v>
      </c>
      <c r="C120" s="209"/>
      <c r="D120" s="209">
        <v>141548686.66999999</v>
      </c>
      <c r="E120" s="209">
        <f t="shared" si="242"/>
        <v>141548686.66999999</v>
      </c>
      <c r="F120" s="209"/>
      <c r="G120" s="209">
        <f t="shared" si="264"/>
        <v>141548686.66999999</v>
      </c>
      <c r="H120" s="209">
        <v>10401535.560000001</v>
      </c>
      <c r="I120" s="209">
        <f t="shared" si="265"/>
        <v>151950222.22999999</v>
      </c>
      <c r="J120" s="307"/>
      <c r="K120" s="209">
        <f t="shared" si="266"/>
        <v>151950222.22999999</v>
      </c>
      <c r="L120" s="209"/>
      <c r="M120" s="209">
        <v>18135000.010000002</v>
      </c>
      <c r="N120" s="209">
        <f t="shared" si="243"/>
        <v>18135000.010000002</v>
      </c>
      <c r="O120" s="209"/>
      <c r="P120" s="209">
        <f t="shared" si="267"/>
        <v>18135000.010000002</v>
      </c>
      <c r="Q120" s="209">
        <v>11094333.33</v>
      </c>
      <c r="R120" s="209">
        <f t="shared" si="268"/>
        <v>29229333.340000004</v>
      </c>
      <c r="S120" s="209"/>
      <c r="T120" s="209">
        <f t="shared" si="272"/>
        <v>29229333.340000004</v>
      </c>
      <c r="U120" s="209"/>
      <c r="V120" s="209"/>
      <c r="W120" s="209"/>
      <c r="X120" s="209"/>
      <c r="Y120" s="209"/>
      <c r="Z120" s="209"/>
      <c r="AA120" s="209"/>
      <c r="AB120" s="209"/>
      <c r="AC120" s="209"/>
      <c r="AD120" s="183"/>
    </row>
    <row r="121" spans="1:30" ht="27.6" customHeight="1">
      <c r="A121" s="232" t="s">
        <v>420</v>
      </c>
      <c r="B121" s="218" t="s">
        <v>370</v>
      </c>
      <c r="C121" s="209"/>
      <c r="D121" s="209">
        <v>12000000</v>
      </c>
      <c r="E121" s="209">
        <f t="shared" si="242"/>
        <v>12000000</v>
      </c>
      <c r="F121" s="209"/>
      <c r="G121" s="209">
        <f t="shared" si="264"/>
        <v>12000000</v>
      </c>
      <c r="H121" s="209"/>
      <c r="I121" s="209">
        <f t="shared" si="265"/>
        <v>12000000</v>
      </c>
      <c r="J121" s="307"/>
      <c r="K121" s="209">
        <f t="shared" si="266"/>
        <v>12000000</v>
      </c>
      <c r="L121" s="209"/>
      <c r="M121" s="209"/>
      <c r="N121" s="209">
        <f t="shared" si="243"/>
        <v>0</v>
      </c>
      <c r="O121" s="209"/>
      <c r="P121" s="209">
        <f t="shared" si="267"/>
        <v>0</v>
      </c>
      <c r="Q121" s="209"/>
      <c r="R121" s="209">
        <f t="shared" si="268"/>
        <v>0</v>
      </c>
      <c r="S121" s="209"/>
      <c r="T121" s="209">
        <f t="shared" si="272"/>
        <v>0</v>
      </c>
      <c r="U121" s="209"/>
      <c r="V121" s="209"/>
      <c r="W121" s="209"/>
      <c r="X121" s="209"/>
      <c r="Y121" s="209"/>
      <c r="Z121" s="209"/>
      <c r="AA121" s="209"/>
      <c r="AB121" s="209"/>
      <c r="AC121" s="209"/>
      <c r="AD121" s="183"/>
    </row>
    <row r="122" spans="1:30" ht="40.15" customHeight="1">
      <c r="A122" s="232" t="s">
        <v>430</v>
      </c>
      <c r="B122" s="218" t="s">
        <v>370</v>
      </c>
      <c r="C122" s="209"/>
      <c r="D122" s="209"/>
      <c r="E122" s="209"/>
      <c r="F122" s="209"/>
      <c r="G122" s="209"/>
      <c r="H122" s="209"/>
      <c r="I122" s="209"/>
      <c r="J122" s="307"/>
      <c r="K122" s="209">
        <f t="shared" si="266"/>
        <v>0</v>
      </c>
      <c r="L122" s="209"/>
      <c r="M122" s="209">
        <v>19238227.32</v>
      </c>
      <c r="N122" s="209">
        <f t="shared" si="243"/>
        <v>19238227.32</v>
      </c>
      <c r="O122" s="209"/>
      <c r="P122" s="209">
        <f t="shared" si="267"/>
        <v>19238227.32</v>
      </c>
      <c r="Q122" s="209"/>
      <c r="R122" s="209">
        <f t="shared" si="268"/>
        <v>19238227.32</v>
      </c>
      <c r="S122" s="209"/>
      <c r="T122" s="209">
        <f t="shared" si="272"/>
        <v>19238227.32</v>
      </c>
      <c r="U122" s="209"/>
      <c r="V122" s="209"/>
      <c r="W122" s="209"/>
      <c r="X122" s="209"/>
      <c r="Y122" s="209"/>
      <c r="Z122" s="209"/>
      <c r="AA122" s="209"/>
      <c r="AB122" s="209"/>
      <c r="AC122" s="209"/>
      <c r="AD122" s="183"/>
    </row>
    <row r="123" spans="1:30" ht="40.15" customHeight="1">
      <c r="A123" s="232" t="s">
        <v>450</v>
      </c>
      <c r="B123" s="218" t="s">
        <v>370</v>
      </c>
      <c r="C123" s="209"/>
      <c r="D123" s="209"/>
      <c r="E123" s="209"/>
      <c r="F123" s="209"/>
      <c r="G123" s="209"/>
      <c r="H123" s="209"/>
      <c r="I123" s="209"/>
      <c r="J123" s="307">
        <v>250000</v>
      </c>
      <c r="K123" s="209">
        <f t="shared" si="266"/>
        <v>250000</v>
      </c>
      <c r="L123" s="209"/>
      <c r="M123" s="209"/>
      <c r="N123" s="209"/>
      <c r="O123" s="209"/>
      <c r="P123" s="209"/>
      <c r="Q123" s="209"/>
      <c r="R123" s="209"/>
      <c r="S123" s="209"/>
      <c r="T123" s="209"/>
      <c r="U123" s="209"/>
      <c r="V123" s="209"/>
      <c r="W123" s="209"/>
      <c r="X123" s="209"/>
      <c r="Y123" s="209"/>
      <c r="Z123" s="209"/>
      <c r="AA123" s="209"/>
      <c r="AB123" s="209"/>
      <c r="AC123" s="209"/>
      <c r="AD123" s="183"/>
    </row>
    <row r="124" spans="1:30">
      <c r="A124" s="221"/>
      <c r="B124" s="225"/>
      <c r="C124" s="224"/>
      <c r="D124" s="224"/>
      <c r="E124" s="229"/>
      <c r="F124" s="224"/>
      <c r="G124" s="241"/>
      <c r="H124" s="224"/>
      <c r="I124" s="241"/>
      <c r="J124" s="311"/>
      <c r="K124" s="241"/>
      <c r="L124" s="241"/>
      <c r="M124" s="241"/>
      <c r="N124" s="241"/>
      <c r="O124" s="241"/>
      <c r="P124" s="241"/>
      <c r="Q124" s="241"/>
      <c r="R124" s="241"/>
      <c r="S124" s="241"/>
      <c r="T124" s="241"/>
      <c r="U124" s="241"/>
      <c r="V124" s="241"/>
      <c r="W124" s="241"/>
      <c r="X124" s="241"/>
      <c r="Y124" s="241"/>
      <c r="Z124" s="241"/>
      <c r="AA124" s="241"/>
      <c r="AB124" s="241"/>
      <c r="AC124" s="241"/>
      <c r="AD124" s="183"/>
    </row>
    <row r="125" spans="1:30">
      <c r="A125" s="208" t="s">
        <v>256</v>
      </c>
      <c r="B125" s="228" t="s">
        <v>257</v>
      </c>
      <c r="C125" s="209">
        <f>SUM(C126:C127)</f>
        <v>3230071.73</v>
      </c>
      <c r="D125" s="209">
        <f t="shared" ref="D125:W125" si="273">SUM(D126:D127)</f>
        <v>-2014491.57</v>
      </c>
      <c r="E125" s="209">
        <f t="shared" si="273"/>
        <v>1215580.1599999999</v>
      </c>
      <c r="F125" s="209">
        <f t="shared" ref="F125:G125" si="274">SUM(F126:F127)</f>
        <v>0</v>
      </c>
      <c r="G125" s="209">
        <f t="shared" si="274"/>
        <v>1215580.1599999999</v>
      </c>
      <c r="H125" s="209">
        <f t="shared" ref="H125:I125" si="275">SUM(H126:H127)</f>
        <v>0</v>
      </c>
      <c r="I125" s="209">
        <f t="shared" si="275"/>
        <v>1215580.1599999999</v>
      </c>
      <c r="J125" s="307">
        <f t="shared" ref="J125:K125" si="276">SUM(J126:J127)</f>
        <v>0</v>
      </c>
      <c r="K125" s="209">
        <f t="shared" si="276"/>
        <v>1215580.1599999999</v>
      </c>
      <c r="L125" s="209">
        <f t="shared" si="273"/>
        <v>0</v>
      </c>
      <c r="M125" s="209">
        <f t="shared" si="273"/>
        <v>0</v>
      </c>
      <c r="N125" s="209">
        <f t="shared" si="273"/>
        <v>0</v>
      </c>
      <c r="O125" s="209">
        <f t="shared" ref="O125:P125" si="277">SUM(O126:O127)</f>
        <v>0</v>
      </c>
      <c r="P125" s="209">
        <f t="shared" si="277"/>
        <v>0</v>
      </c>
      <c r="Q125" s="209">
        <f t="shared" ref="Q125:R125" si="278">SUM(Q126:Q127)</f>
        <v>0</v>
      </c>
      <c r="R125" s="209">
        <f t="shared" si="278"/>
        <v>0</v>
      </c>
      <c r="S125" s="209">
        <f t="shared" ref="S125:T125" si="279">SUM(S126:S127)</f>
        <v>2225475</v>
      </c>
      <c r="T125" s="209">
        <f t="shared" si="279"/>
        <v>2225475</v>
      </c>
      <c r="U125" s="209">
        <f t="shared" si="273"/>
        <v>0</v>
      </c>
      <c r="V125" s="209">
        <f t="shared" si="273"/>
        <v>0</v>
      </c>
      <c r="W125" s="209">
        <f t="shared" si="273"/>
        <v>0</v>
      </c>
      <c r="X125" s="209">
        <f t="shared" ref="X125:Y125" si="280">SUM(X126:X127)</f>
        <v>0</v>
      </c>
      <c r="Y125" s="209">
        <f t="shared" si="280"/>
        <v>0</v>
      </c>
      <c r="Z125" s="209">
        <f t="shared" ref="Z125:AA125" si="281">SUM(Z126:Z127)</f>
        <v>0</v>
      </c>
      <c r="AA125" s="209">
        <f t="shared" si="281"/>
        <v>0</v>
      </c>
      <c r="AB125" s="209">
        <f t="shared" ref="AB125:AC125" si="282">SUM(AB126:AB127)</f>
        <v>2225475</v>
      </c>
      <c r="AC125" s="209">
        <f t="shared" si="282"/>
        <v>2225475</v>
      </c>
      <c r="AD125" s="183"/>
    </row>
    <row r="126" spans="1:30" ht="40.9" customHeight="1">
      <c r="A126" s="207" t="s">
        <v>258</v>
      </c>
      <c r="B126" s="218" t="s">
        <v>366</v>
      </c>
      <c r="C126" s="209">
        <v>3230071.73</v>
      </c>
      <c r="D126" s="209">
        <f>1215580.16-3230071.73</f>
        <v>-2014491.57</v>
      </c>
      <c r="E126" s="209">
        <f t="shared" si="242"/>
        <v>1215580.1599999999</v>
      </c>
      <c r="F126" s="209"/>
      <c r="G126" s="209">
        <f t="shared" ref="G126" si="283">SUM(E126:F126)</f>
        <v>1215580.1599999999</v>
      </c>
      <c r="H126" s="209"/>
      <c r="I126" s="209">
        <f t="shared" ref="I126" si="284">SUM(G126:H126)</f>
        <v>1215580.1599999999</v>
      </c>
      <c r="J126" s="307"/>
      <c r="K126" s="209">
        <f t="shared" ref="K126" si="285">SUM(I126:J126)</f>
        <v>1215580.1599999999</v>
      </c>
      <c r="L126" s="209"/>
      <c r="M126" s="209"/>
      <c r="N126" s="209">
        <f t="shared" si="243"/>
        <v>0</v>
      </c>
      <c r="O126" s="209"/>
      <c r="P126" s="209">
        <f t="shared" ref="P126" si="286">SUM(N126:O126)</f>
        <v>0</v>
      </c>
      <c r="Q126" s="209"/>
      <c r="R126" s="209">
        <f t="shared" ref="R126" si="287">SUM(P126:Q126)</f>
        <v>0</v>
      </c>
      <c r="S126" s="209">
        <v>2225475</v>
      </c>
      <c r="T126" s="209">
        <f>S126</f>
        <v>2225475</v>
      </c>
      <c r="U126" s="209"/>
      <c r="V126" s="209"/>
      <c r="W126" s="209"/>
      <c r="X126" s="209"/>
      <c r="Y126" s="209"/>
      <c r="Z126" s="209"/>
      <c r="AA126" s="209"/>
      <c r="AB126" s="209">
        <v>2225475</v>
      </c>
      <c r="AC126" s="209">
        <v>2225475</v>
      </c>
      <c r="AD126" s="183"/>
    </row>
    <row r="127" spans="1:30">
      <c r="A127" s="207"/>
      <c r="B127" s="218"/>
      <c r="C127" s="209"/>
      <c r="D127" s="209"/>
      <c r="E127" s="209"/>
      <c r="F127" s="209"/>
      <c r="G127" s="209"/>
      <c r="H127" s="209"/>
      <c r="I127" s="209"/>
      <c r="J127" s="307"/>
      <c r="K127" s="209"/>
      <c r="L127" s="209"/>
      <c r="M127" s="209"/>
      <c r="N127" s="209"/>
      <c r="O127" s="209"/>
      <c r="P127" s="209"/>
      <c r="Q127" s="209"/>
      <c r="R127" s="209"/>
      <c r="S127" s="209"/>
      <c r="T127" s="209"/>
      <c r="U127" s="209"/>
      <c r="V127" s="209"/>
      <c r="W127" s="209"/>
      <c r="X127" s="209"/>
      <c r="Y127" s="209"/>
      <c r="Z127" s="209"/>
      <c r="AA127" s="209"/>
      <c r="AB127" s="209"/>
      <c r="AC127" s="209"/>
      <c r="AD127" s="183"/>
    </row>
    <row r="128" spans="1:30" ht="13.5" customHeight="1">
      <c r="A128" s="204" t="s">
        <v>405</v>
      </c>
      <c r="B128" s="218" t="s">
        <v>406</v>
      </c>
      <c r="C128" s="209"/>
      <c r="D128" s="209"/>
      <c r="E128" s="209">
        <f t="shared" si="242"/>
        <v>0</v>
      </c>
      <c r="F128" s="209"/>
      <c r="G128" s="209">
        <f t="shared" ref="G128:G129" si="288">SUM(E128:F128)</f>
        <v>0</v>
      </c>
      <c r="H128" s="209"/>
      <c r="I128" s="209">
        <f t="shared" ref="I128:I129" si="289">SUM(G128:H128)</f>
        <v>0</v>
      </c>
      <c r="J128" s="307"/>
      <c r="K128" s="209">
        <f t="shared" ref="K128:K129" si="290">SUM(I128:J128)</f>
        <v>0</v>
      </c>
      <c r="L128" s="209"/>
      <c r="M128" s="209"/>
      <c r="N128" s="209">
        <f t="shared" si="243"/>
        <v>0</v>
      </c>
      <c r="O128" s="209"/>
      <c r="P128" s="209">
        <f t="shared" ref="P128:P129" si="291">SUM(N128:O128)</f>
        <v>0</v>
      </c>
      <c r="Q128" s="209"/>
      <c r="R128" s="209">
        <f t="shared" ref="R128:R129" si="292">SUM(P128:Q128)</f>
        <v>0</v>
      </c>
      <c r="S128" s="209"/>
      <c r="T128" s="209">
        <f t="shared" ref="T128:T129" si="293">SUM(R128:S128)</f>
        <v>0</v>
      </c>
      <c r="U128" s="209"/>
      <c r="V128" s="209"/>
      <c r="W128" s="209">
        <f t="shared" si="247"/>
        <v>0</v>
      </c>
      <c r="X128" s="209"/>
      <c r="Y128" s="209">
        <f t="shared" ref="Y128:Y129" si="294">SUM(W128:X128)</f>
        <v>0</v>
      </c>
      <c r="Z128" s="209"/>
      <c r="AA128" s="209">
        <f t="shared" ref="AA128:AA129" si="295">SUM(Y128:Z128)</f>
        <v>0</v>
      </c>
      <c r="AB128" s="209"/>
      <c r="AC128" s="209">
        <f t="shared" ref="AC128:AC129" si="296">SUM(AA128:AB128)</f>
        <v>0</v>
      </c>
      <c r="AD128" s="183"/>
    </row>
    <row r="129" spans="1:30" ht="13.5" customHeight="1">
      <c r="A129" s="204" t="s">
        <v>407</v>
      </c>
      <c r="B129" s="218" t="s">
        <v>408</v>
      </c>
      <c r="C129" s="209"/>
      <c r="D129" s="209"/>
      <c r="E129" s="209">
        <f t="shared" si="242"/>
        <v>0</v>
      </c>
      <c r="F129" s="209"/>
      <c r="G129" s="209">
        <f t="shared" si="288"/>
        <v>0</v>
      </c>
      <c r="H129" s="209"/>
      <c r="I129" s="209">
        <f t="shared" si="289"/>
        <v>0</v>
      </c>
      <c r="J129" s="307"/>
      <c r="K129" s="209">
        <f t="shared" si="290"/>
        <v>0</v>
      </c>
      <c r="L129" s="209"/>
      <c r="M129" s="209"/>
      <c r="N129" s="209">
        <f t="shared" si="243"/>
        <v>0</v>
      </c>
      <c r="O129" s="209"/>
      <c r="P129" s="209">
        <f t="shared" si="291"/>
        <v>0</v>
      </c>
      <c r="Q129" s="209"/>
      <c r="R129" s="209">
        <f t="shared" si="292"/>
        <v>0</v>
      </c>
      <c r="S129" s="209"/>
      <c r="T129" s="209">
        <f t="shared" si="293"/>
        <v>0</v>
      </c>
      <c r="U129" s="209"/>
      <c r="V129" s="209"/>
      <c r="W129" s="209">
        <f t="shared" si="247"/>
        <v>0</v>
      </c>
      <c r="X129" s="209"/>
      <c r="Y129" s="209">
        <f t="shared" si="294"/>
        <v>0</v>
      </c>
      <c r="Z129" s="209"/>
      <c r="AA129" s="209">
        <f t="shared" si="295"/>
        <v>0</v>
      </c>
      <c r="AB129" s="209"/>
      <c r="AC129" s="209">
        <f t="shared" si="296"/>
        <v>0</v>
      </c>
      <c r="AD129" s="183"/>
    </row>
    <row r="130" spans="1:30">
      <c r="A130" s="199" t="s">
        <v>66</v>
      </c>
      <c r="B130" s="226"/>
      <c r="C130" s="195">
        <f>C17+C51</f>
        <v>1724166886.8100002</v>
      </c>
      <c r="D130" s="195">
        <f t="shared" ref="D130:E130" si="297">D17+D51</f>
        <v>156787321.35000002</v>
      </c>
      <c r="E130" s="195">
        <f t="shared" si="297"/>
        <v>1880954208.1600001</v>
      </c>
      <c r="F130" s="195">
        <f t="shared" ref="F130:G130" si="298">F17+F51</f>
        <v>-51510541</v>
      </c>
      <c r="G130" s="195">
        <f t="shared" si="298"/>
        <v>1829443667.1600001</v>
      </c>
      <c r="H130" s="195">
        <f t="shared" ref="H130:I130" si="299">H17+H51</f>
        <v>30741671.730000004</v>
      </c>
      <c r="I130" s="195">
        <f t="shared" si="299"/>
        <v>1860185338.8899999</v>
      </c>
      <c r="J130" s="312">
        <f t="shared" ref="J130:K130" si="300">J17+J51</f>
        <v>20316180.91</v>
      </c>
      <c r="K130" s="195">
        <f t="shared" si="300"/>
        <v>1880501519.8</v>
      </c>
      <c r="L130" s="195">
        <f t="shared" ref="L130:W130" si="301">L17+L51</f>
        <v>1780967200.0599999</v>
      </c>
      <c r="M130" s="195">
        <f t="shared" si="301"/>
        <v>24731177.129999999</v>
      </c>
      <c r="N130" s="195">
        <f t="shared" si="301"/>
        <v>1805698377.1899998</v>
      </c>
      <c r="O130" s="195">
        <f t="shared" ref="O130:P130" si="302">O17+O51</f>
        <v>90846826.539999992</v>
      </c>
      <c r="P130" s="195">
        <f t="shared" si="302"/>
        <v>1896545203.7299998</v>
      </c>
      <c r="Q130" s="195">
        <f t="shared" ref="Q130" si="303">Q17+Q51</f>
        <v>-451419130.64000005</v>
      </c>
      <c r="R130" s="195">
        <f>R17+R51</f>
        <v>1445126073.0900002</v>
      </c>
      <c r="S130" s="195">
        <f t="shared" ref="S130:T130" si="304">S17+S51</f>
        <v>2225475</v>
      </c>
      <c r="T130" s="195">
        <f t="shared" si="304"/>
        <v>1447351548.0900002</v>
      </c>
      <c r="U130" s="195">
        <f t="shared" si="301"/>
        <v>1896042417.4900002</v>
      </c>
      <c r="V130" s="195">
        <f t="shared" si="301"/>
        <v>-25114.050000007439</v>
      </c>
      <c r="W130" s="195">
        <f t="shared" si="301"/>
        <v>1896017303.4400001</v>
      </c>
      <c r="X130" s="195">
        <f t="shared" ref="X130:Y130" si="305">X17+X51</f>
        <v>-251301297.15000001</v>
      </c>
      <c r="Y130" s="195">
        <f t="shared" si="305"/>
        <v>1644716006.2900002</v>
      </c>
      <c r="Z130" s="195">
        <f t="shared" ref="Z130:AA130" si="306">Z17+Z51</f>
        <v>-34.380000000000003</v>
      </c>
      <c r="AA130" s="195">
        <f t="shared" si="306"/>
        <v>1644715971.9100003</v>
      </c>
      <c r="AB130" s="195">
        <f t="shared" ref="AB130:AC130" si="307">AB17+AB51</f>
        <v>2225475</v>
      </c>
      <c r="AC130" s="195">
        <f t="shared" si="307"/>
        <v>1646941446.9100003</v>
      </c>
    </row>
    <row r="131" spans="1:30" s="272" customFormat="1">
      <c r="A131" s="268"/>
      <c r="B131" s="269"/>
      <c r="C131" s="270"/>
      <c r="D131" s="271"/>
      <c r="E131" s="270">
        <f>SUM(C130:D130)-E130</f>
        <v>0</v>
      </c>
      <c r="F131" s="271"/>
      <c r="G131" s="271">
        <f>SUM(E130:F130)-G130</f>
        <v>0</v>
      </c>
      <c r="H131" s="271"/>
      <c r="I131" s="271">
        <f>SUM(G130:H130)-I130</f>
        <v>0</v>
      </c>
      <c r="J131" s="313"/>
      <c r="K131" s="271">
        <f>SUM(I130:J130)-K130</f>
        <v>0</v>
      </c>
      <c r="L131" s="271"/>
      <c r="M131" s="271"/>
      <c r="N131" s="271"/>
      <c r="O131" s="271"/>
      <c r="P131" s="271"/>
      <c r="Q131" s="271"/>
      <c r="R131" s="271">
        <f>SUM(P130:Q130)-R130</f>
        <v>0</v>
      </c>
      <c r="S131" s="271"/>
      <c r="T131" s="271">
        <f>SUM(R130:S130)-T130</f>
        <v>0</v>
      </c>
      <c r="U131" s="271">
        <f>SUM(S130:T130)-U130</f>
        <v>-446465394.4000001</v>
      </c>
      <c r="V131" s="271">
        <f>SUM(T130:U130)-V130</f>
        <v>3343419079.6300006</v>
      </c>
      <c r="W131" s="271">
        <f t="shared" ref="W131:AC131" si="308">SUM(U130:V130)-W130</f>
        <v>0</v>
      </c>
      <c r="X131" s="271">
        <f t="shared" si="308"/>
        <v>2147293486.5400002</v>
      </c>
      <c r="Y131" s="271">
        <f t="shared" si="308"/>
        <v>0</v>
      </c>
      <c r="Z131" s="271">
        <f t="shared" si="308"/>
        <v>1393414743.5200002</v>
      </c>
      <c r="AA131" s="271">
        <f t="shared" si="308"/>
        <v>0</v>
      </c>
      <c r="AB131" s="271">
        <f t="shared" si="308"/>
        <v>1642490462.5300002</v>
      </c>
      <c r="AC131" s="271">
        <f t="shared" si="308"/>
        <v>0</v>
      </c>
      <c r="AD131" s="268"/>
    </row>
    <row r="132" spans="1:30" s="293" customFormat="1" ht="11.25">
      <c r="B132" s="294"/>
      <c r="D132" s="295"/>
      <c r="E132" s="296"/>
      <c r="F132" s="295"/>
      <c r="G132" s="297">
        <f>E130+F130</f>
        <v>1829443667.1600001</v>
      </c>
      <c r="H132" s="295"/>
      <c r="I132" s="297">
        <f>G130+H130</f>
        <v>1860185338.8900001</v>
      </c>
      <c r="J132" s="314"/>
      <c r="K132" s="297">
        <f>I130+J130</f>
        <v>1880501519.8</v>
      </c>
      <c r="L132" s="295"/>
      <c r="M132" s="295"/>
      <c r="N132" s="297">
        <f>L130+M130</f>
        <v>1805698377.1900001</v>
      </c>
      <c r="O132" s="295"/>
      <c r="P132" s="297">
        <f>N130+O130</f>
        <v>1896545203.7299998</v>
      </c>
      <c r="Q132" s="295"/>
      <c r="R132" s="297">
        <f>P130+Q130</f>
        <v>1445126073.0899997</v>
      </c>
      <c r="S132" s="295"/>
      <c r="T132" s="297">
        <f>R130+S130</f>
        <v>1447351548.0900002</v>
      </c>
      <c r="U132" s="295"/>
      <c r="V132" s="295"/>
      <c r="W132" s="297">
        <f>U130+V130</f>
        <v>1896017303.4400003</v>
      </c>
      <c r="X132" s="295"/>
      <c r="Y132" s="297">
        <f>W130+X130</f>
        <v>1644716006.29</v>
      </c>
      <c r="Z132" s="295"/>
      <c r="AA132" s="297">
        <f>Y130+Z130</f>
        <v>1644715971.9100001</v>
      </c>
      <c r="AB132" s="295"/>
      <c r="AC132" s="297">
        <f>AA130+AB130</f>
        <v>1646941446.9100003</v>
      </c>
    </row>
    <row r="133" spans="1:30" s="186" customFormat="1">
      <c r="A133" s="192"/>
      <c r="B133" s="184"/>
      <c r="C133" s="185"/>
      <c r="D133" s="236"/>
      <c r="E133" s="185"/>
      <c r="F133" s="236"/>
      <c r="G133" s="236"/>
      <c r="H133" s="236"/>
      <c r="I133" s="236"/>
      <c r="J133" s="315"/>
      <c r="K133" s="236"/>
      <c r="L133" s="236"/>
      <c r="M133" s="236"/>
      <c r="N133" s="236"/>
      <c r="O133" s="236"/>
      <c r="P133" s="236"/>
      <c r="Q133" s="236"/>
      <c r="R133" s="236"/>
      <c r="S133" s="236"/>
      <c r="T133" s="236"/>
      <c r="U133" s="236"/>
      <c r="V133" s="236"/>
      <c r="W133" s="236"/>
      <c r="X133" s="236"/>
      <c r="Y133" s="236"/>
      <c r="Z133" s="236"/>
      <c r="AA133" s="236"/>
      <c r="AB133" s="236"/>
      <c r="AC133" s="236"/>
      <c r="AD133" s="185"/>
    </row>
    <row r="135" spans="1:30" s="186" customFormat="1">
      <c r="A135" s="183"/>
      <c r="B135" s="184"/>
      <c r="C135" s="191"/>
      <c r="D135" s="239"/>
      <c r="E135" s="191"/>
      <c r="F135" s="239"/>
      <c r="G135" s="239"/>
      <c r="H135" s="239"/>
      <c r="I135" s="239"/>
      <c r="J135" s="316"/>
      <c r="K135" s="239"/>
      <c r="L135" s="239"/>
      <c r="M135" s="239"/>
      <c r="N135" s="239"/>
      <c r="O135" s="239"/>
      <c r="P135" s="239"/>
      <c r="Q135" s="239"/>
      <c r="R135" s="239"/>
      <c r="S135" s="239"/>
      <c r="T135" s="239"/>
      <c r="U135" s="239"/>
      <c r="V135" s="239"/>
      <c r="W135" s="239"/>
      <c r="X135" s="239"/>
      <c r="Y135" s="239"/>
      <c r="Z135" s="239"/>
      <c r="AA135" s="239"/>
      <c r="AB135" s="239"/>
      <c r="AC135" s="239"/>
      <c r="AD135" s="185"/>
    </row>
  </sheetData>
  <mergeCells count="17">
    <mergeCell ref="U15:AC15"/>
    <mergeCell ref="E1:AC1"/>
    <mergeCell ref="E2:AC2"/>
    <mergeCell ref="C14:AC14"/>
    <mergeCell ref="L15:T15"/>
    <mergeCell ref="E3:AC3"/>
    <mergeCell ref="E4:AC4"/>
    <mergeCell ref="E5:AC5"/>
    <mergeCell ref="E6:AC6"/>
    <mergeCell ref="E7:AC7"/>
    <mergeCell ref="E8:AC8"/>
    <mergeCell ref="E9:AC9"/>
    <mergeCell ref="E10:AC10"/>
    <mergeCell ref="C15:I15"/>
    <mergeCell ref="A12:W12"/>
    <mergeCell ref="A14:A15"/>
    <mergeCell ref="B14:B15"/>
  </mergeCells>
  <pageMargins left="0.8" right="0.27559055118110237" top="0.19685039370078741" bottom="0.31496062992125984" header="0.15748031496062992" footer="0.15748031496062992"/>
  <pageSetup paperSize="9" scale="79" firstPageNumber="44" fitToHeight="5" orientation="portrait" r:id="rId1"/>
  <headerFooter scaleWithDoc="0" alignWithMargins="0">
    <oddFooter>&amp;C&amp;P</oddFooter>
  </headerFooter>
  <colBreaks count="1" manualBreakCount="1">
    <brk id="29" max="1048575" man="1"/>
  </colBreaks>
</worksheet>
</file>

<file path=xl/worksheets/sheet4.xml><?xml version="1.0" encoding="utf-8"?>
<worksheet xmlns="http://schemas.openxmlformats.org/spreadsheetml/2006/main" xmlns:r="http://schemas.openxmlformats.org/officeDocument/2006/relationships">
  <sheetPr>
    <pageSetUpPr fitToPage="1"/>
  </sheetPr>
  <dimension ref="A1:AF125"/>
  <sheetViews>
    <sheetView zoomScaleSheetLayoutView="100" workbookViewId="0">
      <pane xSplit="1" ySplit="8" topLeftCell="B9" activePane="bottomRight" state="frozen"/>
      <selection activeCell="A5" sqref="A5:E7"/>
      <selection pane="topRight" activeCell="A5" sqref="A5:E7"/>
      <selection pane="bottomLeft" activeCell="A5" sqref="A5:E7"/>
      <selection pane="bottomRight" activeCell="AF23" sqref="AF23"/>
    </sheetView>
  </sheetViews>
  <sheetFormatPr defaultColWidth="9.140625" defaultRowHeight="12.75" outlineLevelCol="1"/>
  <cols>
    <col min="1" max="1" width="41.140625" style="183" customWidth="1"/>
    <col min="2" max="2" width="23" style="184" customWidth="1"/>
    <col min="3" max="3" width="14" style="185" hidden="1" customWidth="1"/>
    <col min="4" max="4" width="14.85546875" style="236" hidden="1" customWidth="1"/>
    <col min="5" max="5" width="15.42578125" style="185" hidden="1" customWidth="1"/>
    <col min="6" max="6" width="14.85546875" style="236" hidden="1" customWidth="1"/>
    <col min="7" max="8" width="13.28515625" style="236" hidden="1" customWidth="1"/>
    <col min="9" max="11" width="13.28515625" style="236" customWidth="1"/>
    <col min="12" max="12" width="14" style="185" hidden="1" customWidth="1" outlineLevel="1"/>
    <col min="13" max="13" width="15.140625" style="236" hidden="1" customWidth="1" outlineLevel="1"/>
    <col min="14" max="14" width="16.28515625" style="185" hidden="1" customWidth="1"/>
    <col min="15" max="15" width="15.140625" style="236" hidden="1" customWidth="1" outlineLevel="1"/>
    <col min="16" max="16" width="16.28515625" style="236" hidden="1" customWidth="1"/>
    <col min="17" max="17" width="15.140625" style="236" hidden="1" customWidth="1" outlineLevel="1"/>
    <col min="18" max="18" width="13.28515625" style="236" customWidth="1" collapsed="1"/>
    <col min="19" max="19" width="13.28515625" style="236" customWidth="1" outlineLevel="1"/>
    <col min="20" max="20" width="13.28515625" style="236" customWidth="1"/>
    <col min="21" max="21" width="14" style="185" hidden="1" customWidth="1" outlineLevel="1"/>
    <col min="22" max="22" width="14" style="236" hidden="1" customWidth="1" outlineLevel="1"/>
    <col min="23" max="23" width="15.5703125" style="185" hidden="1" customWidth="1" collapsed="1"/>
    <col min="24" max="24" width="14" style="236" hidden="1" customWidth="1" outlineLevel="1"/>
    <col min="25" max="25" width="15.5703125" style="236" hidden="1" customWidth="1" collapsed="1"/>
    <col min="26" max="26" width="14" style="236" hidden="1" customWidth="1" outlineLevel="1"/>
    <col min="27" max="27" width="13.28515625" style="236" customWidth="1" collapsed="1"/>
    <col min="28" max="28" width="13.28515625" style="236" customWidth="1" outlineLevel="1"/>
    <col min="29" max="29" width="13.28515625" style="236" customWidth="1"/>
    <col min="30" max="33" width="18.7109375" style="183" customWidth="1"/>
    <col min="34" max="16384" width="9.140625" style="183"/>
  </cols>
  <sheetData>
    <row r="1" spans="1:32" ht="21" customHeight="1">
      <c r="A1" s="343" t="s">
        <v>404</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row>
    <row r="2" spans="1:32" ht="13.5" customHeight="1">
      <c r="A2" s="187"/>
      <c r="C2" s="188"/>
      <c r="D2" s="237"/>
      <c r="E2" s="188">
        <f>SUM(C6:D6)-E6</f>
        <v>0</v>
      </c>
      <c r="F2" s="237"/>
      <c r="G2" s="237">
        <f>SUM(E6:F6)-G6</f>
        <v>0</v>
      </c>
      <c r="H2" s="237"/>
      <c r="I2" s="237">
        <f>SUM(G6:H6)-I6</f>
        <v>0</v>
      </c>
      <c r="J2" s="237"/>
      <c r="K2" s="237">
        <f>SUM(I6:J6)-K6</f>
        <v>0</v>
      </c>
      <c r="L2" s="189"/>
      <c r="M2" s="240"/>
      <c r="N2" s="188">
        <f>SUM(L6:M6)-N6</f>
        <v>0</v>
      </c>
      <c r="O2" s="240"/>
      <c r="P2" s="237">
        <f>SUM(N6:O6)-P6</f>
        <v>0</v>
      </c>
      <c r="Q2" s="240"/>
      <c r="R2" s="237">
        <f>SUM(P6:Q6)-R6</f>
        <v>0</v>
      </c>
      <c r="S2" s="240"/>
      <c r="T2" s="237">
        <f>SUM(R6:S6)-T6</f>
        <v>0</v>
      </c>
      <c r="U2" s="189"/>
      <c r="V2" s="240"/>
      <c r="W2" s="188">
        <f>SUM(U6:V6)-W6</f>
        <v>0</v>
      </c>
      <c r="X2" s="240"/>
      <c r="Y2" s="237">
        <f>SUM(W6:X6)-Y6</f>
        <v>0</v>
      </c>
      <c r="Z2" s="240"/>
      <c r="AA2" s="237">
        <f>SUM(Y6:Z6)-AA6</f>
        <v>0</v>
      </c>
      <c r="AB2" s="237"/>
      <c r="AC2" s="237">
        <f>SUM(AA6:AB6)-AC6</f>
        <v>0</v>
      </c>
    </row>
    <row r="3" spans="1:32">
      <c r="A3" s="344" t="s">
        <v>50</v>
      </c>
      <c r="B3" s="344" t="s">
        <v>51</v>
      </c>
      <c r="C3" s="340" t="s">
        <v>343</v>
      </c>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row>
    <row r="4" spans="1:32">
      <c r="A4" s="344"/>
      <c r="B4" s="344"/>
      <c r="C4" s="345" t="s">
        <v>191</v>
      </c>
      <c r="D4" s="346"/>
      <c r="E4" s="346"/>
      <c r="F4" s="347"/>
      <c r="G4" s="347"/>
      <c r="H4" s="347"/>
      <c r="I4" s="348"/>
      <c r="J4" s="323"/>
      <c r="K4" s="323"/>
      <c r="L4" s="345" t="s">
        <v>341</v>
      </c>
      <c r="M4" s="346"/>
      <c r="N4" s="346"/>
      <c r="O4" s="347"/>
      <c r="P4" s="347"/>
      <c r="Q4" s="347"/>
      <c r="R4" s="347"/>
      <c r="S4" s="347"/>
      <c r="T4" s="348"/>
      <c r="U4" s="349" t="s">
        <v>342</v>
      </c>
      <c r="V4" s="349"/>
      <c r="W4" s="349"/>
      <c r="X4" s="349"/>
      <c r="Y4" s="349"/>
      <c r="Z4" s="349"/>
      <c r="AA4" s="349"/>
      <c r="AB4" s="349"/>
      <c r="AC4" s="349"/>
    </row>
    <row r="5" spans="1:32">
      <c r="A5" s="196">
        <v>1</v>
      </c>
      <c r="B5" s="197">
        <v>2</v>
      </c>
      <c r="C5" s="198">
        <v>3</v>
      </c>
      <c r="D5" s="238"/>
      <c r="E5" s="198"/>
      <c r="F5" s="238"/>
      <c r="G5" s="238"/>
      <c r="H5" s="249" t="s">
        <v>446</v>
      </c>
      <c r="I5" s="238"/>
      <c r="J5" s="249" t="s">
        <v>451</v>
      </c>
      <c r="K5" s="238"/>
      <c r="L5" s="198">
        <v>4</v>
      </c>
      <c r="M5" s="238"/>
      <c r="N5" s="198"/>
      <c r="O5" s="238"/>
      <c r="P5" s="238"/>
      <c r="Q5" s="238"/>
      <c r="R5" s="238"/>
      <c r="S5" s="249" t="s">
        <v>446</v>
      </c>
      <c r="T5" s="238"/>
      <c r="U5" s="198">
        <v>5</v>
      </c>
      <c r="V5" s="238"/>
      <c r="W5" s="198"/>
      <c r="X5" s="238"/>
      <c r="Y5" s="238"/>
      <c r="Z5" s="238"/>
      <c r="AA5" s="238"/>
      <c r="AB5" s="249" t="s">
        <v>446</v>
      </c>
      <c r="AC5" s="238"/>
    </row>
    <row r="6" spans="1:32" s="186" customFormat="1">
      <c r="A6" s="199" t="s">
        <v>59</v>
      </c>
      <c r="B6" s="227" t="s">
        <v>22</v>
      </c>
      <c r="C6" s="200">
        <f t="shared" ref="C6:W6" si="0">C8+C11+C14+C19+C23+C27+C29+C32+C36+C38</f>
        <v>271264292</v>
      </c>
      <c r="D6" s="200">
        <f t="shared" si="0"/>
        <v>0</v>
      </c>
      <c r="E6" s="200">
        <f t="shared" si="0"/>
        <v>271264292</v>
      </c>
      <c r="F6" s="200">
        <f t="shared" ref="F6:G6" si="1">F8+F11+F14+F19+F23+F27+F29+F32+F36+F38</f>
        <v>0</v>
      </c>
      <c r="G6" s="200">
        <f t="shared" si="1"/>
        <v>271264292</v>
      </c>
      <c r="H6" s="200">
        <f t="shared" ref="H6:R6" si="2">H8+H11+H14+H19+H23+H27+H29+H32+H36+H38</f>
        <v>0</v>
      </c>
      <c r="I6" s="200">
        <f t="shared" si="2"/>
        <v>271264292</v>
      </c>
      <c r="J6" s="200">
        <f t="shared" ref="J6:K6" si="3">J8+J11+J14+J19+J23+J27+J29+J32+J36+J38</f>
        <v>0</v>
      </c>
      <c r="K6" s="200">
        <f t="shared" si="3"/>
        <v>271264292</v>
      </c>
      <c r="L6" s="200">
        <f t="shared" si="2"/>
        <v>278202036</v>
      </c>
      <c r="M6" s="200">
        <f t="shared" si="2"/>
        <v>0</v>
      </c>
      <c r="N6" s="200">
        <f t="shared" si="2"/>
        <v>278202036</v>
      </c>
      <c r="O6" s="200">
        <f t="shared" si="2"/>
        <v>0</v>
      </c>
      <c r="P6" s="200">
        <f t="shared" si="2"/>
        <v>278202036</v>
      </c>
      <c r="Q6" s="200">
        <f t="shared" si="2"/>
        <v>0</v>
      </c>
      <c r="R6" s="200">
        <f t="shared" si="2"/>
        <v>278202036</v>
      </c>
      <c r="S6" s="200">
        <f t="shared" ref="S6:T6" si="4">S8+S11+S14+S19+S23+S27+S29+S32+S36+S38</f>
        <v>0</v>
      </c>
      <c r="T6" s="200">
        <f t="shared" si="4"/>
        <v>278202036</v>
      </c>
      <c r="U6" s="200">
        <f t="shared" si="0"/>
        <v>293015033</v>
      </c>
      <c r="V6" s="200">
        <f t="shared" si="0"/>
        <v>0</v>
      </c>
      <c r="W6" s="200">
        <f t="shared" si="0"/>
        <v>293015033</v>
      </c>
      <c r="X6" s="200">
        <f t="shared" ref="X6:Y6" si="5">X8+X11+X14+X19+X23+X27+X29+X32+X36+X38</f>
        <v>0</v>
      </c>
      <c r="Y6" s="200">
        <f t="shared" si="5"/>
        <v>293015033</v>
      </c>
      <c r="Z6" s="200">
        <f t="shared" ref="Z6:AA6" si="6">Z8+Z11+Z14+Z19+Z23+Z27+Z29+Z32+Z36+Z38</f>
        <v>0</v>
      </c>
      <c r="AA6" s="200">
        <f t="shared" si="6"/>
        <v>293015033</v>
      </c>
      <c r="AB6" s="200">
        <f t="shared" ref="AB6:AC6" si="7">AB8+AB11+AB14+AB19+AB23+AB27+AB29+AB32+AB36+AB38</f>
        <v>0</v>
      </c>
      <c r="AC6" s="200">
        <f t="shared" si="7"/>
        <v>293015033</v>
      </c>
      <c r="AD6" s="183"/>
    </row>
    <row r="7" spans="1:32" s="186" customFormat="1">
      <c r="A7" s="199"/>
      <c r="B7" s="201"/>
      <c r="C7" s="202"/>
      <c r="D7" s="202"/>
      <c r="E7" s="202"/>
      <c r="F7" s="202"/>
      <c r="G7" s="202"/>
      <c r="H7" s="202"/>
      <c r="I7" s="202"/>
      <c r="J7" s="202"/>
      <c r="K7" s="202"/>
      <c r="L7" s="203"/>
      <c r="M7" s="202"/>
      <c r="N7" s="202"/>
      <c r="O7" s="202"/>
      <c r="P7" s="202"/>
      <c r="Q7" s="202"/>
      <c r="R7" s="202"/>
      <c r="S7" s="202"/>
      <c r="T7" s="202"/>
      <c r="U7" s="203"/>
      <c r="V7" s="202"/>
      <c r="W7" s="202"/>
      <c r="X7" s="202"/>
      <c r="Y7" s="202"/>
      <c r="Z7" s="202"/>
      <c r="AA7" s="202"/>
      <c r="AB7" s="202"/>
      <c r="AC7" s="202"/>
      <c r="AD7" s="242"/>
      <c r="AE7" s="320"/>
      <c r="AF7" s="320"/>
    </row>
    <row r="8" spans="1:32" s="186" customFormat="1">
      <c r="A8" s="204" t="s">
        <v>18</v>
      </c>
      <c r="B8" s="205" t="s">
        <v>23</v>
      </c>
      <c r="C8" s="206">
        <f>C9</f>
        <v>202282283</v>
      </c>
      <c r="D8" s="206">
        <f t="shared" ref="D8:AC8" si="8">D9</f>
        <v>0</v>
      </c>
      <c r="E8" s="206">
        <f t="shared" si="8"/>
        <v>202282283</v>
      </c>
      <c r="F8" s="206">
        <f t="shared" si="8"/>
        <v>0</v>
      </c>
      <c r="G8" s="206">
        <f t="shared" si="8"/>
        <v>202282283</v>
      </c>
      <c r="H8" s="206">
        <f t="shared" si="8"/>
        <v>0</v>
      </c>
      <c r="I8" s="206">
        <f t="shared" si="8"/>
        <v>202282283</v>
      </c>
      <c r="J8" s="206">
        <f t="shared" si="8"/>
        <v>0</v>
      </c>
      <c r="K8" s="206">
        <f t="shared" si="8"/>
        <v>202282283</v>
      </c>
      <c r="L8" s="206">
        <f t="shared" si="8"/>
        <v>208115500</v>
      </c>
      <c r="M8" s="206">
        <f t="shared" si="8"/>
        <v>0</v>
      </c>
      <c r="N8" s="206">
        <f t="shared" si="8"/>
        <v>208115500</v>
      </c>
      <c r="O8" s="206">
        <f t="shared" si="8"/>
        <v>0</v>
      </c>
      <c r="P8" s="206">
        <f t="shared" si="8"/>
        <v>208115500</v>
      </c>
      <c r="Q8" s="206">
        <f t="shared" si="8"/>
        <v>0</v>
      </c>
      <c r="R8" s="206">
        <f t="shared" si="8"/>
        <v>208115500</v>
      </c>
      <c r="S8" s="206">
        <f t="shared" si="8"/>
        <v>0</v>
      </c>
      <c r="T8" s="206">
        <f t="shared" si="8"/>
        <v>208115500</v>
      </c>
      <c r="U8" s="206">
        <f t="shared" si="8"/>
        <v>220977000</v>
      </c>
      <c r="V8" s="206">
        <f t="shared" si="8"/>
        <v>0</v>
      </c>
      <c r="W8" s="206">
        <f t="shared" si="8"/>
        <v>220977000</v>
      </c>
      <c r="X8" s="206">
        <f t="shared" si="8"/>
        <v>0</v>
      </c>
      <c r="Y8" s="206">
        <f t="shared" si="8"/>
        <v>220977000</v>
      </c>
      <c r="Z8" s="206">
        <f t="shared" si="8"/>
        <v>0</v>
      </c>
      <c r="AA8" s="206">
        <f t="shared" si="8"/>
        <v>220977000</v>
      </c>
      <c r="AB8" s="206">
        <f t="shared" si="8"/>
        <v>0</v>
      </c>
      <c r="AC8" s="206">
        <f t="shared" si="8"/>
        <v>220977000</v>
      </c>
      <c r="AD8" s="183"/>
    </row>
    <row r="9" spans="1:32" s="186" customFormat="1">
      <c r="A9" s="207" t="s">
        <v>1</v>
      </c>
      <c r="B9" s="205" t="s">
        <v>25</v>
      </c>
      <c r="C9" s="206">
        <v>202282283</v>
      </c>
      <c r="D9" s="206"/>
      <c r="E9" s="206">
        <f t="shared" ref="E9:E91" si="9">SUM(C9:D9)</f>
        <v>202282283</v>
      </c>
      <c r="F9" s="206"/>
      <c r="G9" s="206">
        <f t="shared" ref="G9" si="10">SUM(E9:F9)</f>
        <v>202282283</v>
      </c>
      <c r="H9" s="206"/>
      <c r="I9" s="206">
        <f t="shared" ref="I9" si="11">SUM(G9:H9)</f>
        <v>202282283</v>
      </c>
      <c r="J9" s="206"/>
      <c r="K9" s="206">
        <f t="shared" ref="K9" si="12">SUM(I9:J9)</f>
        <v>202282283</v>
      </c>
      <c r="L9" s="206">
        <v>208115500</v>
      </c>
      <c r="M9" s="206"/>
      <c r="N9" s="206">
        <f t="shared" ref="N9:N90" si="13">SUM(L9:M9)</f>
        <v>208115500</v>
      </c>
      <c r="O9" s="206"/>
      <c r="P9" s="206">
        <f t="shared" ref="P9" si="14">SUM(N9:O9)</f>
        <v>208115500</v>
      </c>
      <c r="Q9" s="206"/>
      <c r="R9" s="206">
        <f t="shared" ref="R9:T9" si="15">SUM(P9:Q9)</f>
        <v>208115500</v>
      </c>
      <c r="S9" s="206"/>
      <c r="T9" s="206">
        <f t="shared" si="15"/>
        <v>208115500</v>
      </c>
      <c r="U9" s="206">
        <v>220977000</v>
      </c>
      <c r="V9" s="206"/>
      <c r="W9" s="206">
        <f t="shared" ref="W9:W90" si="16">SUM(U9:V9)</f>
        <v>220977000</v>
      </c>
      <c r="X9" s="206"/>
      <c r="Y9" s="206">
        <f t="shared" ref="Y9" si="17">SUM(W9:X9)</f>
        <v>220977000</v>
      </c>
      <c r="Z9" s="206"/>
      <c r="AA9" s="206">
        <f t="shared" ref="AA9" si="18">SUM(Y9:Z9)</f>
        <v>220977000</v>
      </c>
      <c r="AB9" s="206"/>
      <c r="AC9" s="206">
        <f t="shared" ref="AC9" si="19">SUM(AA9:AB9)</f>
        <v>220977000</v>
      </c>
      <c r="AD9" s="183"/>
    </row>
    <row r="10" spans="1:32" s="186" customFormat="1">
      <c r="A10" s="207"/>
      <c r="B10" s="205"/>
      <c r="C10" s="202"/>
      <c r="D10" s="202"/>
      <c r="E10" s="202"/>
      <c r="F10" s="202"/>
      <c r="G10" s="202"/>
      <c r="H10" s="202"/>
      <c r="I10" s="202"/>
      <c r="J10" s="202"/>
      <c r="K10" s="202"/>
      <c r="L10" s="203"/>
      <c r="M10" s="202"/>
      <c r="N10" s="202"/>
      <c r="O10" s="202"/>
      <c r="P10" s="202"/>
      <c r="Q10" s="202"/>
      <c r="R10" s="202"/>
      <c r="S10" s="202"/>
      <c r="T10" s="202"/>
      <c r="U10" s="203"/>
      <c r="V10" s="202"/>
      <c r="W10" s="202"/>
      <c r="X10" s="202"/>
      <c r="Y10" s="202"/>
      <c r="Z10" s="202"/>
      <c r="AA10" s="202"/>
      <c r="AB10" s="202"/>
      <c r="AC10" s="202"/>
      <c r="AD10" s="183"/>
    </row>
    <row r="11" spans="1:32" s="186" customFormat="1" ht="38.25">
      <c r="A11" s="208" t="s">
        <v>9</v>
      </c>
      <c r="B11" s="205" t="s">
        <v>26</v>
      </c>
      <c r="C11" s="209">
        <f>C12</f>
        <v>27437934</v>
      </c>
      <c r="D11" s="209">
        <f t="shared" ref="D11:AB11" si="20">D12</f>
        <v>0</v>
      </c>
      <c r="E11" s="209">
        <f t="shared" si="20"/>
        <v>27437934</v>
      </c>
      <c r="F11" s="209">
        <f t="shared" si="20"/>
        <v>0</v>
      </c>
      <c r="G11" s="209">
        <f t="shared" si="20"/>
        <v>27437934</v>
      </c>
      <c r="H11" s="209">
        <f t="shared" si="20"/>
        <v>0</v>
      </c>
      <c r="I11" s="209">
        <f t="shared" si="20"/>
        <v>27437934</v>
      </c>
      <c r="J11" s="209">
        <f t="shared" si="20"/>
        <v>0</v>
      </c>
      <c r="K11" s="209">
        <f t="shared" si="20"/>
        <v>27437934</v>
      </c>
      <c r="L11" s="209">
        <f t="shared" si="20"/>
        <v>28784301</v>
      </c>
      <c r="M11" s="209">
        <f t="shared" si="20"/>
        <v>0</v>
      </c>
      <c r="N11" s="209">
        <f t="shared" si="20"/>
        <v>28784301</v>
      </c>
      <c r="O11" s="209">
        <f t="shared" si="20"/>
        <v>0</v>
      </c>
      <c r="P11" s="209">
        <f t="shared" si="20"/>
        <v>28784301</v>
      </c>
      <c r="Q11" s="209">
        <f t="shared" si="20"/>
        <v>0</v>
      </c>
      <c r="R11" s="209">
        <f t="shared" si="20"/>
        <v>28784301</v>
      </c>
      <c r="S11" s="209">
        <f t="shared" si="20"/>
        <v>0</v>
      </c>
      <c r="T11" s="209">
        <f t="shared" si="20"/>
        <v>28784301</v>
      </c>
      <c r="U11" s="209">
        <f t="shared" si="20"/>
        <v>30067248</v>
      </c>
      <c r="V11" s="209">
        <f t="shared" si="20"/>
        <v>0</v>
      </c>
      <c r="W11" s="209">
        <f>W12</f>
        <v>30067248</v>
      </c>
      <c r="X11" s="209">
        <f t="shared" si="20"/>
        <v>0</v>
      </c>
      <c r="Y11" s="209">
        <f>Y12</f>
        <v>30067248</v>
      </c>
      <c r="Z11" s="209">
        <f t="shared" si="20"/>
        <v>0</v>
      </c>
      <c r="AA11" s="209">
        <f>AA12</f>
        <v>30067248</v>
      </c>
      <c r="AB11" s="209">
        <f t="shared" si="20"/>
        <v>0</v>
      </c>
      <c r="AC11" s="209">
        <f>AC12</f>
        <v>30067248</v>
      </c>
      <c r="AD11" s="183"/>
    </row>
    <row r="12" spans="1:32" s="186" customFormat="1" ht="27.75" customHeight="1">
      <c r="A12" s="207" t="s">
        <v>10</v>
      </c>
      <c r="B12" s="205" t="s">
        <v>27</v>
      </c>
      <c r="C12" s="210">
        <v>27437934</v>
      </c>
      <c r="D12" s="206"/>
      <c r="E12" s="210">
        <f t="shared" si="9"/>
        <v>27437934</v>
      </c>
      <c r="F12" s="206"/>
      <c r="G12" s="206">
        <f t="shared" ref="G12" si="21">SUM(E12:F12)</f>
        <v>27437934</v>
      </c>
      <c r="H12" s="206"/>
      <c r="I12" s="206">
        <f t="shared" ref="I12" si="22">SUM(G12:H12)</f>
        <v>27437934</v>
      </c>
      <c r="J12" s="206"/>
      <c r="K12" s="206">
        <f t="shared" ref="K12" si="23">SUM(I12:J12)</f>
        <v>27437934</v>
      </c>
      <c r="L12" s="210">
        <v>28784301</v>
      </c>
      <c r="M12" s="206"/>
      <c r="N12" s="210">
        <f t="shared" si="13"/>
        <v>28784301</v>
      </c>
      <c r="O12" s="206"/>
      <c r="P12" s="206">
        <f t="shared" ref="P12" si="24">SUM(N12:O12)</f>
        <v>28784301</v>
      </c>
      <c r="Q12" s="206"/>
      <c r="R12" s="206">
        <f t="shared" ref="R12:T12" si="25">SUM(P12:Q12)</f>
        <v>28784301</v>
      </c>
      <c r="S12" s="206"/>
      <c r="T12" s="206">
        <f t="shared" si="25"/>
        <v>28784301</v>
      </c>
      <c r="U12" s="210">
        <v>30067248</v>
      </c>
      <c r="V12" s="206"/>
      <c r="W12" s="210">
        <f t="shared" si="16"/>
        <v>30067248</v>
      </c>
      <c r="X12" s="206"/>
      <c r="Y12" s="206">
        <f t="shared" ref="Y12" si="26">SUM(W12:X12)</f>
        <v>30067248</v>
      </c>
      <c r="Z12" s="206"/>
      <c r="AA12" s="206">
        <f t="shared" ref="AA12" si="27">SUM(Y12:Z12)</f>
        <v>30067248</v>
      </c>
      <c r="AB12" s="206"/>
      <c r="AC12" s="206">
        <f t="shared" ref="AC12" si="28">SUM(AA12:AB12)</f>
        <v>30067248</v>
      </c>
      <c r="AD12" s="183"/>
    </row>
    <row r="13" spans="1:32" s="186" customFormat="1">
      <c r="A13" s="207"/>
      <c r="B13" s="205"/>
      <c r="C13" s="210"/>
      <c r="D13" s="206"/>
      <c r="E13" s="210"/>
      <c r="F13" s="206"/>
      <c r="G13" s="206"/>
      <c r="H13" s="206"/>
      <c r="I13" s="206"/>
      <c r="J13" s="206"/>
      <c r="K13" s="206"/>
      <c r="L13" s="203"/>
      <c r="M13" s="206"/>
      <c r="N13" s="210"/>
      <c r="O13" s="206"/>
      <c r="P13" s="206"/>
      <c r="Q13" s="206"/>
      <c r="R13" s="206"/>
      <c r="S13" s="206"/>
      <c r="T13" s="206"/>
      <c r="U13" s="203"/>
      <c r="V13" s="206"/>
      <c r="W13" s="210"/>
      <c r="X13" s="206"/>
      <c r="Y13" s="206"/>
      <c r="Z13" s="206"/>
      <c r="AA13" s="206"/>
      <c r="AB13" s="206"/>
      <c r="AC13" s="206"/>
      <c r="AD13" s="183"/>
    </row>
    <row r="14" spans="1:32">
      <c r="A14" s="208" t="s">
        <v>2</v>
      </c>
      <c r="B14" s="205" t="s">
        <v>28</v>
      </c>
      <c r="C14" s="210">
        <f>C15+C16+C17</f>
        <v>15183598</v>
      </c>
      <c r="D14" s="206">
        <f t="shared" ref="D14:W14" si="29">D15+D16+D17</f>
        <v>0</v>
      </c>
      <c r="E14" s="210">
        <f t="shared" si="29"/>
        <v>15183598</v>
      </c>
      <c r="F14" s="206">
        <f t="shared" ref="F14:G14" si="30">F15+F16+F17</f>
        <v>0</v>
      </c>
      <c r="G14" s="206">
        <f t="shared" si="30"/>
        <v>15183598</v>
      </c>
      <c r="H14" s="206">
        <f t="shared" ref="H14:R14" si="31">H15+H16+H17</f>
        <v>0</v>
      </c>
      <c r="I14" s="206">
        <f t="shared" si="31"/>
        <v>15183598</v>
      </c>
      <c r="J14" s="206">
        <f t="shared" ref="J14:K14" si="32">J15+J16+J17</f>
        <v>0</v>
      </c>
      <c r="K14" s="206">
        <f t="shared" si="32"/>
        <v>15183598</v>
      </c>
      <c r="L14" s="210">
        <f t="shared" si="31"/>
        <v>15772620</v>
      </c>
      <c r="M14" s="206">
        <f t="shared" si="31"/>
        <v>0</v>
      </c>
      <c r="N14" s="210">
        <f t="shared" si="31"/>
        <v>15772620</v>
      </c>
      <c r="O14" s="206">
        <f t="shared" si="31"/>
        <v>0</v>
      </c>
      <c r="P14" s="206">
        <f t="shared" si="31"/>
        <v>15772620</v>
      </c>
      <c r="Q14" s="206">
        <f t="shared" si="31"/>
        <v>0</v>
      </c>
      <c r="R14" s="206">
        <f t="shared" si="31"/>
        <v>15772620</v>
      </c>
      <c r="S14" s="206">
        <f t="shared" ref="S14:T14" si="33">S15+S16+S17</f>
        <v>0</v>
      </c>
      <c r="T14" s="206">
        <f t="shared" si="33"/>
        <v>15772620</v>
      </c>
      <c r="U14" s="210">
        <f t="shared" si="29"/>
        <v>16398792</v>
      </c>
      <c r="V14" s="206">
        <f t="shared" si="29"/>
        <v>0</v>
      </c>
      <c r="W14" s="210">
        <f t="shared" si="29"/>
        <v>16398792</v>
      </c>
      <c r="X14" s="206">
        <f t="shared" ref="X14:Y14" si="34">X15+X16+X17</f>
        <v>0</v>
      </c>
      <c r="Y14" s="206">
        <f t="shared" si="34"/>
        <v>16398792</v>
      </c>
      <c r="Z14" s="206">
        <f t="shared" ref="Z14:AA14" si="35">Z15+Z16+Z17</f>
        <v>0</v>
      </c>
      <c r="AA14" s="206">
        <f t="shared" si="35"/>
        <v>16398792</v>
      </c>
      <c r="AB14" s="206">
        <f t="shared" ref="AB14:AC14" si="36">AB15+AB16+AB17</f>
        <v>0</v>
      </c>
      <c r="AC14" s="206">
        <f t="shared" si="36"/>
        <v>16398792</v>
      </c>
    </row>
    <row r="15" spans="1:32" ht="25.5">
      <c r="A15" s="207" t="s">
        <v>58</v>
      </c>
      <c r="B15" s="205" t="s">
        <v>29</v>
      </c>
      <c r="C15" s="210">
        <v>12329000</v>
      </c>
      <c r="D15" s="206"/>
      <c r="E15" s="210">
        <f t="shared" si="9"/>
        <v>12329000</v>
      </c>
      <c r="F15" s="206"/>
      <c r="G15" s="206">
        <f t="shared" ref="G15:G17" si="37">SUM(E15:F15)</f>
        <v>12329000</v>
      </c>
      <c r="H15" s="206"/>
      <c r="I15" s="206">
        <f t="shared" ref="I15:I17" si="38">SUM(G15:H15)</f>
        <v>12329000</v>
      </c>
      <c r="J15" s="206"/>
      <c r="K15" s="206">
        <f t="shared" ref="K15:K17" si="39">SUM(I15:J15)</f>
        <v>12329000</v>
      </c>
      <c r="L15" s="210">
        <v>12807365</v>
      </c>
      <c r="M15" s="206"/>
      <c r="N15" s="210">
        <f t="shared" si="13"/>
        <v>12807365</v>
      </c>
      <c r="O15" s="206"/>
      <c r="P15" s="206">
        <f t="shared" ref="P15:P17" si="40">SUM(N15:O15)</f>
        <v>12807365</v>
      </c>
      <c r="Q15" s="206"/>
      <c r="R15" s="206">
        <f t="shared" ref="R15:T17" si="41">SUM(P15:Q15)</f>
        <v>12807365</v>
      </c>
      <c r="S15" s="206"/>
      <c r="T15" s="206">
        <f t="shared" si="41"/>
        <v>12807365</v>
      </c>
      <c r="U15" s="210">
        <v>13315817</v>
      </c>
      <c r="V15" s="206"/>
      <c r="W15" s="210">
        <f t="shared" si="16"/>
        <v>13315817</v>
      </c>
      <c r="X15" s="206"/>
      <c r="Y15" s="206">
        <f t="shared" ref="Y15:Y17" si="42">SUM(W15:X15)</f>
        <v>13315817</v>
      </c>
      <c r="Z15" s="206"/>
      <c r="AA15" s="206">
        <f t="shared" ref="AA15:AA17" si="43">SUM(Y15:Z15)</f>
        <v>13315817</v>
      </c>
      <c r="AB15" s="206"/>
      <c r="AC15" s="206">
        <f t="shared" ref="AC15:AC17" si="44">SUM(AA15:AB15)</f>
        <v>13315817</v>
      </c>
    </row>
    <row r="16" spans="1:32">
      <c r="A16" s="207" t="s">
        <v>344</v>
      </c>
      <c r="B16" s="205" t="s">
        <v>345</v>
      </c>
      <c r="C16" s="210">
        <v>598</v>
      </c>
      <c r="D16" s="206"/>
      <c r="E16" s="210">
        <f t="shared" si="9"/>
        <v>598</v>
      </c>
      <c r="F16" s="206"/>
      <c r="G16" s="206">
        <f t="shared" si="37"/>
        <v>598</v>
      </c>
      <c r="H16" s="206"/>
      <c r="I16" s="206">
        <f t="shared" si="38"/>
        <v>598</v>
      </c>
      <c r="J16" s="206"/>
      <c r="K16" s="206">
        <f t="shared" si="39"/>
        <v>598</v>
      </c>
      <c r="L16" s="210">
        <v>520</v>
      </c>
      <c r="M16" s="206"/>
      <c r="N16" s="210">
        <f t="shared" si="13"/>
        <v>520</v>
      </c>
      <c r="O16" s="206"/>
      <c r="P16" s="206">
        <f t="shared" si="40"/>
        <v>520</v>
      </c>
      <c r="Q16" s="206"/>
      <c r="R16" s="206">
        <f t="shared" si="41"/>
        <v>520</v>
      </c>
      <c r="S16" s="206"/>
      <c r="T16" s="206">
        <f t="shared" si="41"/>
        <v>520</v>
      </c>
      <c r="U16" s="210">
        <v>540</v>
      </c>
      <c r="V16" s="206"/>
      <c r="W16" s="210">
        <f t="shared" si="16"/>
        <v>540</v>
      </c>
      <c r="X16" s="206"/>
      <c r="Y16" s="206">
        <f t="shared" si="42"/>
        <v>540</v>
      </c>
      <c r="Z16" s="206"/>
      <c r="AA16" s="206">
        <f t="shared" si="43"/>
        <v>540</v>
      </c>
      <c r="AB16" s="206"/>
      <c r="AC16" s="206">
        <f t="shared" si="44"/>
        <v>540</v>
      </c>
    </row>
    <row r="17" spans="1:30" ht="14.25" customHeight="1">
      <c r="A17" s="207" t="s">
        <v>346</v>
      </c>
      <c r="B17" s="205" t="s">
        <v>347</v>
      </c>
      <c r="C17" s="210">
        <v>2854000</v>
      </c>
      <c r="D17" s="206"/>
      <c r="E17" s="210">
        <f t="shared" si="9"/>
        <v>2854000</v>
      </c>
      <c r="F17" s="206"/>
      <c r="G17" s="206">
        <f t="shared" si="37"/>
        <v>2854000</v>
      </c>
      <c r="H17" s="206"/>
      <c r="I17" s="206">
        <f t="shared" si="38"/>
        <v>2854000</v>
      </c>
      <c r="J17" s="206"/>
      <c r="K17" s="206">
        <f t="shared" si="39"/>
        <v>2854000</v>
      </c>
      <c r="L17" s="210">
        <v>2964735</v>
      </c>
      <c r="M17" s="206"/>
      <c r="N17" s="210">
        <f t="shared" si="13"/>
        <v>2964735</v>
      </c>
      <c r="O17" s="206"/>
      <c r="P17" s="206">
        <f t="shared" si="40"/>
        <v>2964735</v>
      </c>
      <c r="Q17" s="206"/>
      <c r="R17" s="206">
        <f t="shared" si="41"/>
        <v>2964735</v>
      </c>
      <c r="S17" s="206"/>
      <c r="T17" s="206">
        <f t="shared" si="41"/>
        <v>2964735</v>
      </c>
      <c r="U17" s="210">
        <v>3082435</v>
      </c>
      <c r="V17" s="206"/>
      <c r="W17" s="210">
        <f t="shared" si="16"/>
        <v>3082435</v>
      </c>
      <c r="X17" s="206"/>
      <c r="Y17" s="206">
        <f t="shared" si="42"/>
        <v>3082435</v>
      </c>
      <c r="Z17" s="206"/>
      <c r="AA17" s="206">
        <f t="shared" si="43"/>
        <v>3082435</v>
      </c>
      <c r="AB17" s="206"/>
      <c r="AC17" s="206">
        <f t="shared" si="44"/>
        <v>3082435</v>
      </c>
    </row>
    <row r="18" spans="1:30">
      <c r="A18" s="207"/>
      <c r="B18" s="205"/>
      <c r="C18" s="210"/>
      <c r="D18" s="206"/>
      <c r="E18" s="210"/>
      <c r="F18" s="206"/>
      <c r="G18" s="206"/>
      <c r="H18" s="206"/>
      <c r="I18" s="206"/>
      <c r="J18" s="206"/>
      <c r="K18" s="206"/>
      <c r="L18" s="203"/>
      <c r="M18" s="206"/>
      <c r="N18" s="210"/>
      <c r="O18" s="206"/>
      <c r="P18" s="206"/>
      <c r="Q18" s="206"/>
      <c r="R18" s="206"/>
      <c r="S18" s="206"/>
      <c r="T18" s="206"/>
      <c r="U18" s="203"/>
      <c r="V18" s="206"/>
      <c r="W18" s="210"/>
      <c r="X18" s="206"/>
      <c r="Y18" s="206"/>
      <c r="Z18" s="206"/>
      <c r="AA18" s="206"/>
      <c r="AB18" s="206"/>
      <c r="AC18" s="206"/>
    </row>
    <row r="19" spans="1:30">
      <c r="A19" s="208" t="s">
        <v>56</v>
      </c>
      <c r="B19" s="205" t="s">
        <v>37</v>
      </c>
      <c r="C19" s="211">
        <f>SUM(C20:C21)</f>
        <v>4659077</v>
      </c>
      <c r="D19" s="209">
        <f t="shared" ref="D19:W19" si="45">SUM(D20:D21)</f>
        <v>0</v>
      </c>
      <c r="E19" s="211">
        <f t="shared" si="45"/>
        <v>4659077</v>
      </c>
      <c r="F19" s="209">
        <f t="shared" ref="F19:G19" si="46">SUM(F20:F21)</f>
        <v>0</v>
      </c>
      <c r="G19" s="209">
        <f t="shared" si="46"/>
        <v>4659077</v>
      </c>
      <c r="H19" s="209">
        <f t="shared" ref="H19:R19" si="47">SUM(H20:H21)</f>
        <v>0</v>
      </c>
      <c r="I19" s="209">
        <f t="shared" si="47"/>
        <v>4659077</v>
      </c>
      <c r="J19" s="209">
        <f t="shared" ref="J19:K19" si="48">SUM(J20:J21)</f>
        <v>0</v>
      </c>
      <c r="K19" s="209">
        <f t="shared" si="48"/>
        <v>4659077</v>
      </c>
      <c r="L19" s="211">
        <f t="shared" si="47"/>
        <v>4820115</v>
      </c>
      <c r="M19" s="209">
        <f t="shared" si="47"/>
        <v>0</v>
      </c>
      <c r="N19" s="211">
        <f t="shared" si="47"/>
        <v>4820115</v>
      </c>
      <c r="O19" s="209">
        <f t="shared" si="47"/>
        <v>0</v>
      </c>
      <c r="P19" s="209">
        <f t="shared" si="47"/>
        <v>4820115</v>
      </c>
      <c r="Q19" s="209">
        <f t="shared" si="47"/>
        <v>0</v>
      </c>
      <c r="R19" s="209">
        <f t="shared" si="47"/>
        <v>4820115</v>
      </c>
      <c r="S19" s="209">
        <f t="shared" ref="S19:T19" si="49">SUM(S20:S21)</f>
        <v>0</v>
      </c>
      <c r="T19" s="209">
        <f t="shared" si="49"/>
        <v>4820115</v>
      </c>
      <c r="U19" s="211">
        <f t="shared" si="45"/>
        <v>4988093</v>
      </c>
      <c r="V19" s="209">
        <f t="shared" si="45"/>
        <v>0</v>
      </c>
      <c r="W19" s="211">
        <f t="shared" si="45"/>
        <v>4988093</v>
      </c>
      <c r="X19" s="209">
        <f t="shared" ref="X19:Y19" si="50">SUM(X20:X21)</f>
        <v>0</v>
      </c>
      <c r="Y19" s="209">
        <f t="shared" si="50"/>
        <v>4988093</v>
      </c>
      <c r="Z19" s="209">
        <f t="shared" ref="Z19:AA19" si="51">SUM(Z20:Z21)</f>
        <v>0</v>
      </c>
      <c r="AA19" s="209">
        <f t="shared" si="51"/>
        <v>4988093</v>
      </c>
      <c r="AB19" s="209">
        <f t="shared" ref="AB19:AC19" si="52">SUM(AB20:AB21)</f>
        <v>0</v>
      </c>
      <c r="AC19" s="209">
        <f t="shared" si="52"/>
        <v>4988093</v>
      </c>
      <c r="AD19" s="193">
        <f>U19-5134000</f>
        <v>-145907</v>
      </c>
    </row>
    <row r="20" spans="1:30" ht="28.5" customHeight="1">
      <c r="A20" s="207" t="s">
        <v>348</v>
      </c>
      <c r="B20" s="205" t="s">
        <v>349</v>
      </c>
      <c r="C20" s="211">
        <v>3559077</v>
      </c>
      <c r="D20" s="209"/>
      <c r="E20" s="211">
        <f t="shared" si="9"/>
        <v>3559077</v>
      </c>
      <c r="F20" s="209"/>
      <c r="G20" s="209">
        <f t="shared" ref="G20:G21" si="53">SUM(E20:F20)</f>
        <v>3559077</v>
      </c>
      <c r="H20" s="209"/>
      <c r="I20" s="209">
        <f t="shared" ref="I20:I21" si="54">SUM(G20:H20)</f>
        <v>3559077</v>
      </c>
      <c r="J20" s="209"/>
      <c r="K20" s="209">
        <f t="shared" ref="K20:K21" si="55">SUM(I20:J20)</f>
        <v>3559077</v>
      </c>
      <c r="L20" s="211">
        <f>4969000-148885-L21</f>
        <v>3684115</v>
      </c>
      <c r="M20" s="209"/>
      <c r="N20" s="211">
        <f t="shared" si="13"/>
        <v>3684115</v>
      </c>
      <c r="O20" s="209"/>
      <c r="P20" s="209">
        <f t="shared" ref="P20:P21" si="56">SUM(N20:O20)</f>
        <v>3684115</v>
      </c>
      <c r="Q20" s="209"/>
      <c r="R20" s="209">
        <f t="shared" ref="R20:T21" si="57">SUM(P20:Q20)</f>
        <v>3684115</v>
      </c>
      <c r="S20" s="209"/>
      <c r="T20" s="209">
        <f t="shared" si="57"/>
        <v>3684115</v>
      </c>
      <c r="U20" s="211">
        <f>5134000-U21-145907</f>
        <v>3814093</v>
      </c>
      <c r="V20" s="209"/>
      <c r="W20" s="211">
        <f t="shared" si="16"/>
        <v>3814093</v>
      </c>
      <c r="X20" s="209"/>
      <c r="Y20" s="209">
        <f t="shared" ref="Y20:Y21" si="58">SUM(W20:X20)</f>
        <v>3814093</v>
      </c>
      <c r="Z20" s="209"/>
      <c r="AA20" s="209">
        <f t="shared" ref="AA20:AA21" si="59">SUM(Y20:Z20)</f>
        <v>3814093</v>
      </c>
      <c r="AB20" s="209"/>
      <c r="AC20" s="209">
        <f t="shared" ref="AC20:AC21" si="60">SUM(AA20:AB20)</f>
        <v>3814093</v>
      </c>
    </row>
    <row r="21" spans="1:30" ht="37.5" customHeight="1">
      <c r="A21" s="207" t="s">
        <v>17</v>
      </c>
      <c r="B21" s="205" t="s">
        <v>38</v>
      </c>
      <c r="C21" s="211">
        <v>1100000</v>
      </c>
      <c r="D21" s="209"/>
      <c r="E21" s="211">
        <f t="shared" si="9"/>
        <v>1100000</v>
      </c>
      <c r="F21" s="209"/>
      <c r="G21" s="209">
        <f t="shared" si="53"/>
        <v>1100000</v>
      </c>
      <c r="H21" s="209"/>
      <c r="I21" s="209">
        <f t="shared" si="54"/>
        <v>1100000</v>
      </c>
      <c r="J21" s="209"/>
      <c r="K21" s="209">
        <f t="shared" si="55"/>
        <v>1100000</v>
      </c>
      <c r="L21" s="211">
        <v>1136000</v>
      </c>
      <c r="M21" s="209"/>
      <c r="N21" s="211">
        <f t="shared" si="13"/>
        <v>1136000</v>
      </c>
      <c r="O21" s="209"/>
      <c r="P21" s="209">
        <f t="shared" si="56"/>
        <v>1136000</v>
      </c>
      <c r="Q21" s="209"/>
      <c r="R21" s="209">
        <f t="shared" si="57"/>
        <v>1136000</v>
      </c>
      <c r="S21" s="209"/>
      <c r="T21" s="209">
        <f t="shared" si="57"/>
        <v>1136000</v>
      </c>
      <c r="U21" s="211">
        <v>1174000</v>
      </c>
      <c r="V21" s="209"/>
      <c r="W21" s="211">
        <f t="shared" si="16"/>
        <v>1174000</v>
      </c>
      <c r="X21" s="209"/>
      <c r="Y21" s="209">
        <f t="shared" si="58"/>
        <v>1174000</v>
      </c>
      <c r="Z21" s="209"/>
      <c r="AA21" s="209">
        <f t="shared" si="59"/>
        <v>1174000</v>
      </c>
      <c r="AB21" s="209"/>
      <c r="AC21" s="209">
        <f t="shared" si="60"/>
        <v>1174000</v>
      </c>
    </row>
    <row r="22" spans="1:30">
      <c r="A22" s="207"/>
      <c r="B22" s="205"/>
      <c r="C22" s="210"/>
      <c r="D22" s="206"/>
      <c r="E22" s="210"/>
      <c r="F22" s="206"/>
      <c r="G22" s="206"/>
      <c r="H22" s="206"/>
      <c r="I22" s="206"/>
      <c r="J22" s="206"/>
      <c r="K22" s="206"/>
      <c r="L22" s="203"/>
      <c r="M22" s="206"/>
      <c r="N22" s="210"/>
      <c r="O22" s="206"/>
      <c r="P22" s="206"/>
      <c r="Q22" s="206"/>
      <c r="R22" s="206"/>
      <c r="S22" s="206"/>
      <c r="T22" s="206"/>
      <c r="U22" s="203"/>
      <c r="V22" s="206"/>
      <c r="W22" s="210"/>
      <c r="X22" s="206"/>
      <c r="Y22" s="206"/>
      <c r="Z22" s="206"/>
      <c r="AA22" s="206"/>
      <c r="AB22" s="206"/>
      <c r="AC22" s="206"/>
    </row>
    <row r="23" spans="1:30" ht="51">
      <c r="A23" s="204" t="s">
        <v>13</v>
      </c>
      <c r="B23" s="205" t="s">
        <v>39</v>
      </c>
      <c r="C23" s="211">
        <f>SUM(C24:C25)</f>
        <v>16492800</v>
      </c>
      <c r="D23" s="209">
        <f t="shared" ref="D23:W23" si="61">SUM(D24:D25)</f>
        <v>0</v>
      </c>
      <c r="E23" s="211">
        <f t="shared" si="61"/>
        <v>16492800</v>
      </c>
      <c r="F23" s="209">
        <f t="shared" ref="F23:G23" si="62">SUM(F24:F25)</f>
        <v>0</v>
      </c>
      <c r="G23" s="209">
        <f t="shared" si="62"/>
        <v>16492800</v>
      </c>
      <c r="H23" s="209">
        <f t="shared" ref="H23:R23" si="63">SUM(H24:H25)</f>
        <v>0</v>
      </c>
      <c r="I23" s="209">
        <f t="shared" si="63"/>
        <v>16492800</v>
      </c>
      <c r="J23" s="209">
        <f t="shared" ref="J23:K23" si="64">SUM(J24:J25)</f>
        <v>0</v>
      </c>
      <c r="K23" s="209">
        <f t="shared" si="64"/>
        <v>16492800</v>
      </c>
      <c r="L23" s="211">
        <f t="shared" si="63"/>
        <v>16110600</v>
      </c>
      <c r="M23" s="209">
        <f t="shared" si="63"/>
        <v>0</v>
      </c>
      <c r="N23" s="211">
        <f t="shared" si="63"/>
        <v>16110600</v>
      </c>
      <c r="O23" s="209">
        <f t="shared" si="63"/>
        <v>0</v>
      </c>
      <c r="P23" s="209">
        <f t="shared" si="63"/>
        <v>16110600</v>
      </c>
      <c r="Q23" s="209">
        <f t="shared" si="63"/>
        <v>0</v>
      </c>
      <c r="R23" s="209">
        <f t="shared" si="63"/>
        <v>16110600</v>
      </c>
      <c r="S23" s="209">
        <f t="shared" ref="S23:T23" si="65">SUM(S24:S25)</f>
        <v>0</v>
      </c>
      <c r="T23" s="209">
        <f t="shared" si="65"/>
        <v>16110600</v>
      </c>
      <c r="U23" s="211">
        <f t="shared" si="61"/>
        <v>16110600</v>
      </c>
      <c r="V23" s="209">
        <f t="shared" si="61"/>
        <v>0</v>
      </c>
      <c r="W23" s="211">
        <f t="shared" si="61"/>
        <v>16110600</v>
      </c>
      <c r="X23" s="209">
        <f t="shared" ref="X23:Y23" si="66">SUM(X24:X25)</f>
        <v>0</v>
      </c>
      <c r="Y23" s="209">
        <f t="shared" si="66"/>
        <v>16110600</v>
      </c>
      <c r="Z23" s="209">
        <f t="shared" ref="Z23:AA23" si="67">SUM(Z24:Z25)</f>
        <v>0</v>
      </c>
      <c r="AA23" s="209">
        <f t="shared" si="67"/>
        <v>16110600</v>
      </c>
      <c r="AB23" s="209">
        <f t="shared" ref="AB23:AC23" si="68">SUM(AB24:AB25)</f>
        <v>0</v>
      </c>
      <c r="AC23" s="209">
        <f t="shared" si="68"/>
        <v>16110600</v>
      </c>
    </row>
    <row r="24" spans="1:30" ht="37.5" customHeight="1">
      <c r="A24" s="207" t="s">
        <v>60</v>
      </c>
      <c r="B24" s="205" t="s">
        <v>41</v>
      </c>
      <c r="C24" s="211">
        <f>7986800+1400000+330000+1772000</f>
        <v>11488800</v>
      </c>
      <c r="D24" s="209"/>
      <c r="E24" s="211">
        <f t="shared" si="9"/>
        <v>11488800</v>
      </c>
      <c r="F24" s="209"/>
      <c r="G24" s="209">
        <f t="shared" ref="G24:G25" si="69">SUM(E24:F24)</f>
        <v>11488800</v>
      </c>
      <c r="H24" s="209"/>
      <c r="I24" s="209">
        <f t="shared" ref="I24:I25" si="70">SUM(G24:H24)</f>
        <v>11488800</v>
      </c>
      <c r="J24" s="209">
        <v>104000</v>
      </c>
      <c r="K24" s="209">
        <f t="shared" ref="K24:K25" si="71">SUM(I24:J24)</f>
        <v>11592800</v>
      </c>
      <c r="L24" s="211">
        <f>7721600+1400000+213000+1772000</f>
        <v>11106600</v>
      </c>
      <c r="M24" s="209"/>
      <c r="N24" s="211">
        <f t="shared" si="13"/>
        <v>11106600</v>
      </c>
      <c r="O24" s="209"/>
      <c r="P24" s="209">
        <f t="shared" ref="P24:P25" si="72">SUM(N24:O24)</f>
        <v>11106600</v>
      </c>
      <c r="Q24" s="209"/>
      <c r="R24" s="209">
        <f t="shared" ref="R24:T25" si="73">SUM(P24:Q24)</f>
        <v>11106600</v>
      </c>
      <c r="S24" s="209"/>
      <c r="T24" s="209">
        <f t="shared" si="73"/>
        <v>11106600</v>
      </c>
      <c r="U24" s="211">
        <f>7721600+1400000+213000+1772000</f>
        <v>11106600</v>
      </c>
      <c r="V24" s="209"/>
      <c r="W24" s="211">
        <f t="shared" si="16"/>
        <v>11106600</v>
      </c>
      <c r="X24" s="209"/>
      <c r="Y24" s="209">
        <f t="shared" ref="Y24:Y25" si="74">SUM(W24:X24)</f>
        <v>11106600</v>
      </c>
      <c r="Z24" s="209"/>
      <c r="AA24" s="209">
        <f t="shared" ref="AA24:AA25" si="75">SUM(Y24:Z24)</f>
        <v>11106600</v>
      </c>
      <c r="AB24" s="209"/>
      <c r="AC24" s="209">
        <f t="shared" ref="AC24:AC25" si="76">SUM(AA24:AB24)</f>
        <v>11106600</v>
      </c>
    </row>
    <row r="25" spans="1:30" s="185" customFormat="1" ht="37.5" customHeight="1">
      <c r="A25" s="212" t="s">
        <v>80</v>
      </c>
      <c r="B25" s="205" t="s">
        <v>77</v>
      </c>
      <c r="C25" s="211">
        <f>4900000+104000</f>
        <v>5004000</v>
      </c>
      <c r="D25" s="209"/>
      <c r="E25" s="211">
        <f t="shared" si="9"/>
        <v>5004000</v>
      </c>
      <c r="F25" s="209"/>
      <c r="G25" s="209">
        <f t="shared" si="69"/>
        <v>5004000</v>
      </c>
      <c r="H25" s="209"/>
      <c r="I25" s="209">
        <f t="shared" si="70"/>
        <v>5004000</v>
      </c>
      <c r="J25" s="209">
        <v>-104000</v>
      </c>
      <c r="K25" s="209">
        <f t="shared" si="71"/>
        <v>4900000</v>
      </c>
      <c r="L25" s="213">
        <v>5004000</v>
      </c>
      <c r="M25" s="209"/>
      <c r="N25" s="211">
        <f t="shared" si="13"/>
        <v>5004000</v>
      </c>
      <c r="O25" s="209"/>
      <c r="P25" s="209">
        <f t="shared" si="72"/>
        <v>5004000</v>
      </c>
      <c r="Q25" s="209"/>
      <c r="R25" s="209">
        <f t="shared" si="73"/>
        <v>5004000</v>
      </c>
      <c r="S25" s="209"/>
      <c r="T25" s="209">
        <f t="shared" si="73"/>
        <v>5004000</v>
      </c>
      <c r="U25" s="211">
        <v>5004000</v>
      </c>
      <c r="V25" s="209"/>
      <c r="W25" s="211">
        <f t="shared" si="16"/>
        <v>5004000</v>
      </c>
      <c r="X25" s="209"/>
      <c r="Y25" s="209">
        <f t="shared" si="74"/>
        <v>5004000</v>
      </c>
      <c r="Z25" s="209"/>
      <c r="AA25" s="209">
        <f t="shared" si="75"/>
        <v>5004000</v>
      </c>
      <c r="AB25" s="209"/>
      <c r="AC25" s="209">
        <f t="shared" si="76"/>
        <v>5004000</v>
      </c>
    </row>
    <row r="26" spans="1:30" s="185" customFormat="1">
      <c r="A26" s="212"/>
      <c r="B26" s="205"/>
      <c r="C26" s="210"/>
      <c r="D26" s="206"/>
      <c r="E26" s="210"/>
      <c r="F26" s="206"/>
      <c r="G26" s="206"/>
      <c r="H26" s="206"/>
      <c r="I26" s="206"/>
      <c r="J26" s="206"/>
      <c r="K26" s="206"/>
      <c r="L26" s="210"/>
      <c r="M26" s="206"/>
      <c r="N26" s="210"/>
      <c r="O26" s="206"/>
      <c r="P26" s="206"/>
      <c r="Q26" s="206"/>
      <c r="R26" s="206"/>
      <c r="S26" s="206"/>
      <c r="T26" s="206"/>
      <c r="U26" s="210"/>
      <c r="V26" s="206"/>
      <c r="W26" s="210"/>
      <c r="X26" s="206"/>
      <c r="Y26" s="206"/>
      <c r="Z26" s="206"/>
      <c r="AA26" s="206"/>
      <c r="AB26" s="206"/>
      <c r="AC26" s="206"/>
    </row>
    <row r="27" spans="1:30" s="185" customFormat="1" ht="25.5">
      <c r="A27" s="208" t="s">
        <v>19</v>
      </c>
      <c r="B27" s="205" t="s">
        <v>43</v>
      </c>
      <c r="C27" s="210">
        <v>138600</v>
      </c>
      <c r="D27" s="206"/>
      <c r="E27" s="210">
        <f t="shared" si="9"/>
        <v>138600</v>
      </c>
      <c r="F27" s="206"/>
      <c r="G27" s="206">
        <f t="shared" ref="G27" si="77">SUM(E27:F27)</f>
        <v>138600</v>
      </c>
      <c r="H27" s="206"/>
      <c r="I27" s="206">
        <f t="shared" ref="I27" si="78">SUM(G27:H27)</f>
        <v>138600</v>
      </c>
      <c r="J27" s="206"/>
      <c r="K27" s="206">
        <f t="shared" ref="K27" si="79">SUM(I27:J27)</f>
        <v>138600</v>
      </c>
      <c r="L27" s="210">
        <v>138600</v>
      </c>
      <c r="M27" s="206"/>
      <c r="N27" s="210">
        <f t="shared" si="13"/>
        <v>138600</v>
      </c>
      <c r="O27" s="206"/>
      <c r="P27" s="206">
        <f t="shared" ref="P27" si="80">SUM(N27:O27)</f>
        <v>138600</v>
      </c>
      <c r="Q27" s="206"/>
      <c r="R27" s="206">
        <f t="shared" ref="R27:T27" si="81">SUM(P27:Q27)</f>
        <v>138600</v>
      </c>
      <c r="S27" s="206"/>
      <c r="T27" s="206">
        <f t="shared" si="81"/>
        <v>138600</v>
      </c>
      <c r="U27" s="210">
        <v>138600</v>
      </c>
      <c r="V27" s="206"/>
      <c r="W27" s="210">
        <f t="shared" si="16"/>
        <v>138600</v>
      </c>
      <c r="X27" s="206"/>
      <c r="Y27" s="206">
        <f t="shared" ref="Y27" si="82">SUM(W27:X27)</f>
        <v>138600</v>
      </c>
      <c r="Z27" s="206"/>
      <c r="AA27" s="206">
        <f t="shared" ref="AA27" si="83">SUM(Y27:Z27)</f>
        <v>138600</v>
      </c>
      <c r="AB27" s="206"/>
      <c r="AC27" s="206">
        <f t="shared" ref="AC27" si="84">SUM(AA27:AB27)</f>
        <v>138600</v>
      </c>
    </row>
    <row r="28" spans="1:30" s="185" customFormat="1">
      <c r="A28" s="207"/>
      <c r="B28" s="205"/>
      <c r="C28" s="210"/>
      <c r="D28" s="206"/>
      <c r="E28" s="210"/>
      <c r="F28" s="206"/>
      <c r="G28" s="206"/>
      <c r="H28" s="206"/>
      <c r="I28" s="206"/>
      <c r="J28" s="206"/>
      <c r="K28" s="206"/>
      <c r="L28" s="210"/>
      <c r="M28" s="206"/>
      <c r="N28" s="210"/>
      <c r="O28" s="206"/>
      <c r="P28" s="206"/>
      <c r="Q28" s="206"/>
      <c r="R28" s="206"/>
      <c r="S28" s="206"/>
      <c r="T28" s="206"/>
      <c r="U28" s="210"/>
      <c r="V28" s="206"/>
      <c r="W28" s="210"/>
      <c r="X28" s="206"/>
      <c r="Y28" s="206"/>
      <c r="Z28" s="206"/>
      <c r="AA28" s="206"/>
      <c r="AB28" s="206"/>
      <c r="AC28" s="206"/>
    </row>
    <row r="29" spans="1:30" s="185" customFormat="1" ht="25.5">
      <c r="A29" s="208" t="s">
        <v>141</v>
      </c>
      <c r="B29" s="205" t="s">
        <v>46</v>
      </c>
      <c r="C29" s="210">
        <f>SUM(C30:C30)</f>
        <v>100000</v>
      </c>
      <c r="D29" s="206">
        <f t="shared" ref="D29:AC29" si="85">SUM(D30:D30)</f>
        <v>0</v>
      </c>
      <c r="E29" s="210">
        <f t="shared" si="85"/>
        <v>100000</v>
      </c>
      <c r="F29" s="206">
        <f t="shared" si="85"/>
        <v>0</v>
      </c>
      <c r="G29" s="206">
        <f t="shared" si="85"/>
        <v>100000</v>
      </c>
      <c r="H29" s="206">
        <f t="shared" si="85"/>
        <v>0</v>
      </c>
      <c r="I29" s="206">
        <f t="shared" si="85"/>
        <v>100000</v>
      </c>
      <c r="J29" s="206">
        <f t="shared" si="85"/>
        <v>0</v>
      </c>
      <c r="K29" s="206">
        <f t="shared" si="85"/>
        <v>100000</v>
      </c>
      <c r="L29" s="210">
        <f t="shared" si="85"/>
        <v>100000</v>
      </c>
      <c r="M29" s="206">
        <f t="shared" si="85"/>
        <v>0</v>
      </c>
      <c r="N29" s="210">
        <f t="shared" si="85"/>
        <v>100000</v>
      </c>
      <c r="O29" s="206">
        <f t="shared" si="85"/>
        <v>0</v>
      </c>
      <c r="P29" s="206">
        <f t="shared" si="85"/>
        <v>100000</v>
      </c>
      <c r="Q29" s="206">
        <f t="shared" si="85"/>
        <v>0</v>
      </c>
      <c r="R29" s="206">
        <f t="shared" si="85"/>
        <v>100000</v>
      </c>
      <c r="S29" s="206">
        <f t="shared" si="85"/>
        <v>0</v>
      </c>
      <c r="T29" s="206">
        <f t="shared" si="85"/>
        <v>100000</v>
      </c>
      <c r="U29" s="210">
        <f t="shared" si="85"/>
        <v>100000</v>
      </c>
      <c r="V29" s="206">
        <f t="shared" si="85"/>
        <v>0</v>
      </c>
      <c r="W29" s="210">
        <f t="shared" si="85"/>
        <v>100000</v>
      </c>
      <c r="X29" s="206">
        <f t="shared" si="85"/>
        <v>0</v>
      </c>
      <c r="Y29" s="206">
        <f t="shared" si="85"/>
        <v>100000</v>
      </c>
      <c r="Z29" s="206">
        <f t="shared" si="85"/>
        <v>0</v>
      </c>
      <c r="AA29" s="206">
        <f t="shared" si="85"/>
        <v>100000</v>
      </c>
      <c r="AB29" s="206">
        <f t="shared" si="85"/>
        <v>0</v>
      </c>
      <c r="AC29" s="206">
        <f t="shared" si="85"/>
        <v>100000</v>
      </c>
    </row>
    <row r="30" spans="1:30" s="185" customFormat="1" ht="16.5" customHeight="1">
      <c r="A30" s="207" t="s">
        <v>67</v>
      </c>
      <c r="B30" s="205" t="s">
        <v>70</v>
      </c>
      <c r="C30" s="210">
        <v>100000</v>
      </c>
      <c r="D30" s="206"/>
      <c r="E30" s="210">
        <f t="shared" si="9"/>
        <v>100000</v>
      </c>
      <c r="F30" s="206"/>
      <c r="G30" s="206">
        <f t="shared" ref="G30" si="86">SUM(E30:F30)</f>
        <v>100000</v>
      </c>
      <c r="H30" s="206"/>
      <c r="I30" s="206">
        <f t="shared" ref="I30" si="87">SUM(G30:H30)</f>
        <v>100000</v>
      </c>
      <c r="J30" s="206"/>
      <c r="K30" s="206">
        <f t="shared" ref="K30" si="88">SUM(I30:J30)</f>
        <v>100000</v>
      </c>
      <c r="L30" s="210">
        <v>100000</v>
      </c>
      <c r="M30" s="206"/>
      <c r="N30" s="210">
        <f t="shared" si="13"/>
        <v>100000</v>
      </c>
      <c r="O30" s="206"/>
      <c r="P30" s="206">
        <f t="shared" ref="P30" si="89">SUM(N30:O30)</f>
        <v>100000</v>
      </c>
      <c r="Q30" s="206"/>
      <c r="R30" s="206">
        <f t="shared" ref="R30:T30" si="90">SUM(P30:Q30)</f>
        <v>100000</v>
      </c>
      <c r="S30" s="206"/>
      <c r="T30" s="206">
        <f t="shared" si="90"/>
        <v>100000</v>
      </c>
      <c r="U30" s="210">
        <v>100000</v>
      </c>
      <c r="V30" s="206"/>
      <c r="W30" s="210">
        <f t="shared" si="16"/>
        <v>100000</v>
      </c>
      <c r="X30" s="206"/>
      <c r="Y30" s="206">
        <f t="shared" ref="Y30" si="91">SUM(W30:X30)</f>
        <v>100000</v>
      </c>
      <c r="Z30" s="206"/>
      <c r="AA30" s="206">
        <f t="shared" ref="AA30" si="92">SUM(Y30:Z30)</f>
        <v>100000</v>
      </c>
      <c r="AB30" s="206"/>
      <c r="AC30" s="206">
        <f t="shared" ref="AC30" si="93">SUM(AA30:AB30)</f>
        <v>100000</v>
      </c>
    </row>
    <row r="31" spans="1:30" s="185" customFormat="1">
      <c r="A31" s="207"/>
      <c r="B31" s="205"/>
      <c r="C31" s="210"/>
      <c r="D31" s="206"/>
      <c r="E31" s="210"/>
      <c r="F31" s="206"/>
      <c r="G31" s="206"/>
      <c r="H31" s="206"/>
      <c r="I31" s="206"/>
      <c r="J31" s="206"/>
      <c r="K31" s="206"/>
      <c r="L31" s="210"/>
      <c r="M31" s="206"/>
      <c r="N31" s="210"/>
      <c r="O31" s="206"/>
      <c r="P31" s="206"/>
      <c r="Q31" s="206"/>
      <c r="R31" s="206"/>
      <c r="S31" s="206"/>
      <c r="T31" s="206"/>
      <c r="U31" s="210"/>
      <c r="V31" s="206"/>
      <c r="W31" s="210"/>
      <c r="X31" s="206"/>
      <c r="Y31" s="206"/>
      <c r="Z31" s="206"/>
      <c r="AA31" s="206"/>
      <c r="AB31" s="206"/>
      <c r="AC31" s="206"/>
    </row>
    <row r="32" spans="1:30" s="185" customFormat="1" ht="25.5">
      <c r="A32" s="208" t="s">
        <v>20</v>
      </c>
      <c r="B32" s="205" t="s">
        <v>47</v>
      </c>
      <c r="C32" s="211">
        <f>C33+C34</f>
        <v>2199000</v>
      </c>
      <c r="D32" s="209">
        <f t="shared" ref="D32:W32" si="94">D33+D34</f>
        <v>0</v>
      </c>
      <c r="E32" s="211">
        <f t="shared" si="94"/>
        <v>2199000</v>
      </c>
      <c r="F32" s="209">
        <f t="shared" ref="F32:G32" si="95">F33+F34</f>
        <v>0</v>
      </c>
      <c r="G32" s="209">
        <f t="shared" si="95"/>
        <v>2199000</v>
      </c>
      <c r="H32" s="209">
        <f t="shared" ref="H32:R32" si="96">H33+H34</f>
        <v>0</v>
      </c>
      <c r="I32" s="209">
        <f t="shared" si="96"/>
        <v>2199000</v>
      </c>
      <c r="J32" s="209">
        <f t="shared" ref="J32:K32" si="97">J33+J34</f>
        <v>0</v>
      </c>
      <c r="K32" s="209">
        <f t="shared" si="97"/>
        <v>2199000</v>
      </c>
      <c r="L32" s="211">
        <f t="shared" si="96"/>
        <v>1589300</v>
      </c>
      <c r="M32" s="209">
        <f t="shared" si="96"/>
        <v>0</v>
      </c>
      <c r="N32" s="211">
        <f t="shared" si="96"/>
        <v>1589300</v>
      </c>
      <c r="O32" s="209">
        <f t="shared" si="96"/>
        <v>0</v>
      </c>
      <c r="P32" s="209">
        <f t="shared" si="96"/>
        <v>1589300</v>
      </c>
      <c r="Q32" s="209">
        <f t="shared" si="96"/>
        <v>0</v>
      </c>
      <c r="R32" s="209">
        <f t="shared" si="96"/>
        <v>1589300</v>
      </c>
      <c r="S32" s="209">
        <f t="shared" ref="S32:T32" si="98">S33+S34</f>
        <v>0</v>
      </c>
      <c r="T32" s="209">
        <f t="shared" si="98"/>
        <v>1589300</v>
      </c>
      <c r="U32" s="211">
        <f t="shared" si="94"/>
        <v>1463700</v>
      </c>
      <c r="V32" s="209">
        <f t="shared" si="94"/>
        <v>0</v>
      </c>
      <c r="W32" s="211">
        <f t="shared" si="94"/>
        <v>1463700</v>
      </c>
      <c r="X32" s="209">
        <f t="shared" ref="X32:Y32" si="99">X33+X34</f>
        <v>0</v>
      </c>
      <c r="Y32" s="209">
        <f t="shared" si="99"/>
        <v>1463700</v>
      </c>
      <c r="Z32" s="209">
        <f t="shared" ref="Z32:AA32" si="100">Z33+Z34</f>
        <v>0</v>
      </c>
      <c r="AA32" s="209">
        <f t="shared" si="100"/>
        <v>1463700</v>
      </c>
      <c r="AB32" s="209">
        <f t="shared" ref="AB32:AC32" si="101">AB33+AB34</f>
        <v>0</v>
      </c>
      <c r="AC32" s="209">
        <f t="shared" si="101"/>
        <v>1463700</v>
      </c>
    </row>
    <row r="33" spans="1:29" s="185" customFormat="1" ht="39.75" customHeight="1">
      <c r="A33" s="207" t="s">
        <v>339</v>
      </c>
      <c r="B33" s="205" t="s">
        <v>340</v>
      </c>
      <c r="C33" s="211">
        <v>1599000</v>
      </c>
      <c r="D33" s="209"/>
      <c r="E33" s="211">
        <f t="shared" si="9"/>
        <v>1599000</v>
      </c>
      <c r="F33" s="209"/>
      <c r="G33" s="209">
        <f t="shared" ref="G33:G34" si="102">SUM(E33:F33)</f>
        <v>1599000</v>
      </c>
      <c r="H33" s="209"/>
      <c r="I33" s="209">
        <f t="shared" ref="I33:I34" si="103">SUM(G33:H33)</f>
        <v>1599000</v>
      </c>
      <c r="J33" s="209"/>
      <c r="K33" s="209">
        <f t="shared" ref="K33:K34" si="104">SUM(I33:J33)</f>
        <v>1599000</v>
      </c>
      <c r="L33" s="211">
        <v>989300</v>
      </c>
      <c r="M33" s="209"/>
      <c r="N33" s="211">
        <f t="shared" si="13"/>
        <v>989300</v>
      </c>
      <c r="O33" s="209"/>
      <c r="P33" s="209">
        <f t="shared" ref="P33:P34" si="105">SUM(N33:O33)</f>
        <v>989300</v>
      </c>
      <c r="Q33" s="209"/>
      <c r="R33" s="209">
        <f t="shared" ref="R33:T34" si="106">SUM(P33:Q33)</f>
        <v>989300</v>
      </c>
      <c r="S33" s="209"/>
      <c r="T33" s="209">
        <f t="shared" si="106"/>
        <v>989300</v>
      </c>
      <c r="U33" s="211">
        <v>863700</v>
      </c>
      <c r="V33" s="209"/>
      <c r="W33" s="211">
        <f t="shared" si="16"/>
        <v>863700</v>
      </c>
      <c r="X33" s="209"/>
      <c r="Y33" s="209">
        <f t="shared" ref="Y33:Y34" si="107">SUM(W33:X33)</f>
        <v>863700</v>
      </c>
      <c r="Z33" s="209"/>
      <c r="AA33" s="209">
        <f t="shared" ref="AA33:AA34" si="108">SUM(Y33:Z33)</f>
        <v>863700</v>
      </c>
      <c r="AB33" s="209"/>
      <c r="AC33" s="209">
        <f t="shared" ref="AC33:AC34" si="109">SUM(AA33:AB33)</f>
        <v>863700</v>
      </c>
    </row>
    <row r="34" spans="1:29" s="185" customFormat="1" ht="38.25">
      <c r="A34" s="207" t="s">
        <v>79</v>
      </c>
      <c r="B34" s="205" t="s">
        <v>55</v>
      </c>
      <c r="C34" s="211">
        <v>600000</v>
      </c>
      <c r="D34" s="209"/>
      <c r="E34" s="211">
        <f t="shared" si="9"/>
        <v>600000</v>
      </c>
      <c r="F34" s="209"/>
      <c r="G34" s="209">
        <f t="shared" si="102"/>
        <v>600000</v>
      </c>
      <c r="H34" s="209"/>
      <c r="I34" s="209">
        <f t="shared" si="103"/>
        <v>600000</v>
      </c>
      <c r="J34" s="209"/>
      <c r="K34" s="209">
        <f t="shared" si="104"/>
        <v>600000</v>
      </c>
      <c r="L34" s="211">
        <v>600000</v>
      </c>
      <c r="M34" s="209"/>
      <c r="N34" s="211">
        <f t="shared" si="13"/>
        <v>600000</v>
      </c>
      <c r="O34" s="209"/>
      <c r="P34" s="209">
        <f t="shared" si="105"/>
        <v>600000</v>
      </c>
      <c r="Q34" s="209"/>
      <c r="R34" s="209">
        <f t="shared" si="106"/>
        <v>600000</v>
      </c>
      <c r="S34" s="209"/>
      <c r="T34" s="209">
        <f t="shared" si="106"/>
        <v>600000</v>
      </c>
      <c r="U34" s="211">
        <v>600000</v>
      </c>
      <c r="V34" s="209"/>
      <c r="W34" s="211">
        <f t="shared" si="16"/>
        <v>600000</v>
      </c>
      <c r="X34" s="209"/>
      <c r="Y34" s="209">
        <f t="shared" si="107"/>
        <v>600000</v>
      </c>
      <c r="Z34" s="209"/>
      <c r="AA34" s="209">
        <f t="shared" si="108"/>
        <v>600000</v>
      </c>
      <c r="AB34" s="209"/>
      <c r="AC34" s="209">
        <f t="shared" si="109"/>
        <v>600000</v>
      </c>
    </row>
    <row r="35" spans="1:29" s="185" customFormat="1">
      <c r="A35" s="207"/>
      <c r="B35" s="205"/>
      <c r="C35" s="210"/>
      <c r="D35" s="206"/>
      <c r="E35" s="210"/>
      <c r="F35" s="206"/>
      <c r="G35" s="206"/>
      <c r="H35" s="206"/>
      <c r="I35" s="206"/>
      <c r="J35" s="206"/>
      <c r="K35" s="206"/>
      <c r="L35" s="210"/>
      <c r="M35" s="206"/>
      <c r="N35" s="210"/>
      <c r="O35" s="206"/>
      <c r="P35" s="206"/>
      <c r="Q35" s="206"/>
      <c r="R35" s="206"/>
      <c r="S35" s="206"/>
      <c r="T35" s="206"/>
      <c r="U35" s="210"/>
      <c r="V35" s="206"/>
      <c r="W35" s="210"/>
      <c r="X35" s="206"/>
      <c r="Y35" s="206"/>
      <c r="Z35" s="206"/>
      <c r="AA35" s="206"/>
      <c r="AB35" s="206"/>
      <c r="AC35" s="206"/>
    </row>
    <row r="36" spans="1:29" s="185" customFormat="1">
      <c r="A36" s="208" t="s">
        <v>15</v>
      </c>
      <c r="B36" s="205" t="s">
        <v>350</v>
      </c>
      <c r="C36" s="210">
        <v>2771000</v>
      </c>
      <c r="D36" s="206"/>
      <c r="E36" s="210">
        <f t="shared" si="9"/>
        <v>2771000</v>
      </c>
      <c r="F36" s="206"/>
      <c r="G36" s="206">
        <f t="shared" ref="G36" si="110">SUM(E36:F36)</f>
        <v>2771000</v>
      </c>
      <c r="H36" s="206"/>
      <c r="I36" s="206">
        <f t="shared" ref="I36" si="111">SUM(G36:H36)</f>
        <v>2771000</v>
      </c>
      <c r="J36" s="206"/>
      <c r="K36" s="206">
        <f t="shared" ref="K36" si="112">SUM(I36:J36)</f>
        <v>2771000</v>
      </c>
      <c r="L36" s="210">
        <v>2771000</v>
      </c>
      <c r="M36" s="206"/>
      <c r="N36" s="210">
        <f t="shared" si="13"/>
        <v>2771000</v>
      </c>
      <c r="O36" s="206"/>
      <c r="P36" s="206">
        <f t="shared" ref="P36" si="113">SUM(N36:O36)</f>
        <v>2771000</v>
      </c>
      <c r="Q36" s="206"/>
      <c r="R36" s="206">
        <f t="shared" ref="R36:T36" si="114">SUM(P36:Q36)</f>
        <v>2771000</v>
      </c>
      <c r="S36" s="206"/>
      <c r="T36" s="206">
        <f t="shared" si="114"/>
        <v>2771000</v>
      </c>
      <c r="U36" s="210">
        <v>2771000</v>
      </c>
      <c r="V36" s="206"/>
      <c r="W36" s="210">
        <f t="shared" si="16"/>
        <v>2771000</v>
      </c>
      <c r="X36" s="206"/>
      <c r="Y36" s="206">
        <f t="shared" ref="Y36" si="115">SUM(W36:X36)</f>
        <v>2771000</v>
      </c>
      <c r="Z36" s="206"/>
      <c r="AA36" s="206">
        <f t="shared" ref="AA36" si="116">SUM(Y36:Z36)</f>
        <v>2771000</v>
      </c>
      <c r="AB36" s="206"/>
      <c r="AC36" s="206">
        <f t="shared" ref="AC36" si="117">SUM(AA36:AB36)</f>
        <v>2771000</v>
      </c>
    </row>
    <row r="37" spans="1:29" s="185" customFormat="1">
      <c r="A37" s="207"/>
      <c r="B37" s="205"/>
      <c r="C37" s="210"/>
      <c r="D37" s="206"/>
      <c r="E37" s="210"/>
      <c r="F37" s="206"/>
      <c r="G37" s="206"/>
      <c r="H37" s="206"/>
      <c r="I37" s="206"/>
      <c r="J37" s="206"/>
      <c r="K37" s="206"/>
      <c r="L37" s="210"/>
      <c r="M37" s="206"/>
      <c r="N37" s="210"/>
      <c r="O37" s="206"/>
      <c r="P37" s="206"/>
      <c r="Q37" s="206"/>
      <c r="R37" s="206"/>
      <c r="S37" s="206"/>
      <c r="T37" s="206"/>
      <c r="U37" s="210"/>
      <c r="V37" s="206"/>
      <c r="W37" s="210"/>
      <c r="X37" s="206"/>
      <c r="Y37" s="206"/>
      <c r="Z37" s="206"/>
      <c r="AA37" s="206"/>
      <c r="AB37" s="206"/>
      <c r="AC37" s="206"/>
    </row>
    <row r="38" spans="1:29" s="185" customFormat="1">
      <c r="A38" s="208" t="s">
        <v>351</v>
      </c>
      <c r="B38" s="205" t="s">
        <v>352</v>
      </c>
      <c r="C38" s="210">
        <v>0</v>
      </c>
      <c r="D38" s="206"/>
      <c r="E38" s="210">
        <f t="shared" si="9"/>
        <v>0</v>
      </c>
      <c r="F38" s="206"/>
      <c r="G38" s="206">
        <f t="shared" ref="G38" si="118">SUM(E38:F38)</f>
        <v>0</v>
      </c>
      <c r="H38" s="206"/>
      <c r="I38" s="206">
        <f t="shared" ref="I38" si="119">SUM(G38:H38)</f>
        <v>0</v>
      </c>
      <c r="J38" s="206"/>
      <c r="K38" s="206">
        <f t="shared" ref="K38" si="120">SUM(I38:J38)</f>
        <v>0</v>
      </c>
      <c r="L38" s="210">
        <v>0</v>
      </c>
      <c r="M38" s="206"/>
      <c r="N38" s="210">
        <f t="shared" si="13"/>
        <v>0</v>
      </c>
      <c r="O38" s="206"/>
      <c r="P38" s="206">
        <f t="shared" ref="P38" si="121">SUM(N38:O38)</f>
        <v>0</v>
      </c>
      <c r="Q38" s="206"/>
      <c r="R38" s="206">
        <f t="shared" ref="R38:T38" si="122">SUM(P38:Q38)</f>
        <v>0</v>
      </c>
      <c r="S38" s="206"/>
      <c r="T38" s="206">
        <f t="shared" si="122"/>
        <v>0</v>
      </c>
      <c r="U38" s="210">
        <v>0</v>
      </c>
      <c r="V38" s="206"/>
      <c r="W38" s="210">
        <f t="shared" si="16"/>
        <v>0</v>
      </c>
      <c r="X38" s="206"/>
      <c r="Y38" s="206">
        <f t="shared" ref="Y38" si="123">SUM(W38:X38)</f>
        <v>0</v>
      </c>
      <c r="Z38" s="206"/>
      <c r="AA38" s="206">
        <f t="shared" ref="AA38" si="124">SUM(Y38:Z38)</f>
        <v>0</v>
      </c>
      <c r="AB38" s="206"/>
      <c r="AC38" s="206">
        <f t="shared" ref="AC38" si="125">SUM(AA38:AB38)</f>
        <v>0</v>
      </c>
    </row>
    <row r="39" spans="1:29" s="186" customFormat="1">
      <c r="A39" s="207"/>
      <c r="B39" s="205"/>
      <c r="C39" s="210"/>
      <c r="D39" s="206"/>
      <c r="E39" s="210"/>
      <c r="F39" s="206"/>
      <c r="G39" s="206"/>
      <c r="H39" s="206"/>
      <c r="I39" s="206"/>
      <c r="J39" s="206"/>
      <c r="K39" s="206"/>
      <c r="L39" s="210"/>
      <c r="M39" s="206"/>
      <c r="N39" s="210"/>
      <c r="O39" s="206"/>
      <c r="P39" s="206"/>
      <c r="Q39" s="206"/>
      <c r="R39" s="206"/>
      <c r="S39" s="206"/>
      <c r="T39" s="206"/>
      <c r="U39" s="210"/>
      <c r="V39" s="206"/>
      <c r="W39" s="210"/>
      <c r="X39" s="206"/>
      <c r="Y39" s="206"/>
      <c r="Z39" s="206"/>
      <c r="AA39" s="206"/>
      <c r="AB39" s="206"/>
      <c r="AC39" s="206"/>
    </row>
    <row r="40" spans="1:29" s="186" customFormat="1">
      <c r="A40" s="199" t="s">
        <v>270</v>
      </c>
      <c r="B40" s="214" t="s">
        <v>271</v>
      </c>
      <c r="C40" s="215">
        <f t="shared" ref="C40:AA40" si="126">C42+C114+C117+C118</f>
        <v>1452902594.8100002</v>
      </c>
      <c r="D40" s="215">
        <f t="shared" si="126"/>
        <v>156787321.35000002</v>
      </c>
      <c r="E40" s="215">
        <f t="shared" si="126"/>
        <v>1609689916.1600001</v>
      </c>
      <c r="F40" s="215">
        <f t="shared" si="126"/>
        <v>-51510541</v>
      </c>
      <c r="G40" s="215">
        <f t="shared" si="126"/>
        <v>1558179375.1600001</v>
      </c>
      <c r="H40" s="215">
        <f t="shared" si="126"/>
        <v>30741671.730000004</v>
      </c>
      <c r="I40" s="215">
        <f t="shared" si="126"/>
        <v>1588921046.8899999</v>
      </c>
      <c r="J40" s="215">
        <f t="shared" ref="J40:K40" si="127">J42+J114+J117+J118</f>
        <v>20316180.91</v>
      </c>
      <c r="K40" s="215">
        <f t="shared" si="127"/>
        <v>1609237227.8</v>
      </c>
      <c r="L40" s="215">
        <f t="shared" si="126"/>
        <v>1502765164.0599999</v>
      </c>
      <c r="M40" s="215">
        <f t="shared" si="126"/>
        <v>24731177.129999999</v>
      </c>
      <c r="N40" s="215">
        <f t="shared" si="126"/>
        <v>1527496341.1899998</v>
      </c>
      <c r="O40" s="215">
        <f t="shared" si="126"/>
        <v>90846826.539999992</v>
      </c>
      <c r="P40" s="215">
        <f t="shared" si="126"/>
        <v>1618343167.7299998</v>
      </c>
      <c r="Q40" s="215">
        <f t="shared" si="126"/>
        <v>-451419130.64000005</v>
      </c>
      <c r="R40" s="215">
        <f t="shared" si="126"/>
        <v>1166924037.0900002</v>
      </c>
      <c r="S40" s="215">
        <f t="shared" si="126"/>
        <v>2225475</v>
      </c>
      <c r="T40" s="215">
        <f t="shared" ref="T40" si="128">T42+T114+T117+T118</f>
        <v>1169149512.0900002</v>
      </c>
      <c r="U40" s="215">
        <f t="shared" si="126"/>
        <v>1603027384.4900002</v>
      </c>
      <c r="V40" s="215">
        <f t="shared" si="126"/>
        <v>-25114.050000007439</v>
      </c>
      <c r="W40" s="215">
        <f t="shared" si="126"/>
        <v>1603002270.4400001</v>
      </c>
      <c r="X40" s="215">
        <f t="shared" si="126"/>
        <v>-251301297.15000001</v>
      </c>
      <c r="Y40" s="215">
        <f t="shared" si="126"/>
        <v>1351700973.2900002</v>
      </c>
      <c r="Z40" s="215">
        <f t="shared" si="126"/>
        <v>-34.380000000000003</v>
      </c>
      <c r="AA40" s="215">
        <f t="shared" si="126"/>
        <v>1351700938.9100003</v>
      </c>
      <c r="AB40" s="215">
        <f t="shared" ref="AB40:AC40" si="129">AB42+AB114+AB117+AB118</f>
        <v>2225475</v>
      </c>
      <c r="AC40" s="215">
        <f t="shared" si="129"/>
        <v>1353926413.9100003</v>
      </c>
    </row>
    <row r="41" spans="1:29" s="186" customFormat="1">
      <c r="A41" s="207"/>
      <c r="B41" s="216"/>
      <c r="C41" s="217"/>
      <c r="D41" s="217"/>
      <c r="E41" s="217"/>
      <c r="F41" s="217"/>
      <c r="G41" s="217"/>
      <c r="H41" s="217"/>
      <c r="I41" s="217"/>
      <c r="J41" s="217"/>
      <c r="K41" s="217"/>
      <c r="L41" s="217"/>
      <c r="M41" s="217"/>
      <c r="N41" s="217"/>
      <c r="O41" s="217"/>
      <c r="P41" s="217"/>
      <c r="Q41" s="217"/>
      <c r="R41" s="217"/>
      <c r="S41" s="217"/>
      <c r="T41" s="250"/>
      <c r="U41" s="217"/>
      <c r="V41" s="217"/>
      <c r="W41" s="217"/>
      <c r="X41" s="217"/>
      <c r="Y41" s="217"/>
      <c r="Z41" s="217"/>
      <c r="AA41" s="217"/>
      <c r="AB41" s="217"/>
      <c r="AC41" s="217"/>
    </row>
    <row r="42" spans="1:29" s="186" customFormat="1" ht="38.25">
      <c r="A42" s="204" t="s">
        <v>65</v>
      </c>
      <c r="B42" s="218" t="s">
        <v>57</v>
      </c>
      <c r="C42" s="219">
        <f t="shared" ref="C42:AA42" si="130">C43+C46+C84+C103</f>
        <v>1449672523.0800002</v>
      </c>
      <c r="D42" s="219">
        <f t="shared" si="130"/>
        <v>158801812.92000002</v>
      </c>
      <c r="E42" s="219">
        <f t="shared" si="130"/>
        <v>1608474336</v>
      </c>
      <c r="F42" s="219">
        <f t="shared" si="130"/>
        <v>-51510541</v>
      </c>
      <c r="G42" s="219">
        <f t="shared" si="130"/>
        <v>1556963795</v>
      </c>
      <c r="H42" s="219">
        <f t="shared" si="130"/>
        <v>30741671.730000004</v>
      </c>
      <c r="I42" s="219">
        <f t="shared" si="130"/>
        <v>1587705466.7299998</v>
      </c>
      <c r="J42" s="219">
        <f t="shared" ref="J42:K42" si="131">J43+J46+J84+J103</f>
        <v>20316180.91</v>
      </c>
      <c r="K42" s="219">
        <f t="shared" si="131"/>
        <v>1608021647.6399999</v>
      </c>
      <c r="L42" s="219">
        <f t="shared" si="130"/>
        <v>1502765164.0599999</v>
      </c>
      <c r="M42" s="219">
        <f t="shared" si="130"/>
        <v>24731177.129999999</v>
      </c>
      <c r="N42" s="219">
        <f t="shared" si="130"/>
        <v>1527496341.1899998</v>
      </c>
      <c r="O42" s="219">
        <f t="shared" si="130"/>
        <v>90846826.539999992</v>
      </c>
      <c r="P42" s="219">
        <f t="shared" si="130"/>
        <v>1618343167.7299998</v>
      </c>
      <c r="Q42" s="219">
        <f t="shared" si="130"/>
        <v>-451419130.64000005</v>
      </c>
      <c r="R42" s="219">
        <f t="shared" si="130"/>
        <v>1166924037.0900002</v>
      </c>
      <c r="S42" s="219">
        <f t="shared" si="130"/>
        <v>0</v>
      </c>
      <c r="T42" s="219">
        <f t="shared" ref="T42" si="132">T43+T46+T84+T103</f>
        <v>1166924037.0900002</v>
      </c>
      <c r="U42" s="219">
        <f t="shared" si="130"/>
        <v>1603027384.4900002</v>
      </c>
      <c r="V42" s="219">
        <f t="shared" si="130"/>
        <v>-25114.050000007439</v>
      </c>
      <c r="W42" s="219">
        <f t="shared" si="130"/>
        <v>1603002270.4400001</v>
      </c>
      <c r="X42" s="219">
        <f t="shared" si="130"/>
        <v>-251301297.15000001</v>
      </c>
      <c r="Y42" s="219">
        <f t="shared" si="130"/>
        <v>1351700973.2900002</v>
      </c>
      <c r="Z42" s="219">
        <f t="shared" si="130"/>
        <v>-34.380000000000003</v>
      </c>
      <c r="AA42" s="219">
        <f t="shared" si="130"/>
        <v>1351700938.9100003</v>
      </c>
      <c r="AB42" s="219">
        <f t="shared" ref="AB42:AC42" si="133">AB43+AB46+AB84+AB103</f>
        <v>0</v>
      </c>
      <c r="AC42" s="219">
        <f t="shared" si="133"/>
        <v>1351700938.9100003</v>
      </c>
    </row>
    <row r="43" spans="1:29" s="186" customFormat="1" ht="25.5">
      <c r="A43" s="207" t="s">
        <v>75</v>
      </c>
      <c r="B43" s="218" t="s">
        <v>134</v>
      </c>
      <c r="C43" s="209">
        <f>C44</f>
        <v>39711547.200000003</v>
      </c>
      <c r="D43" s="209"/>
      <c r="E43" s="209">
        <f t="shared" si="9"/>
        <v>39711547.200000003</v>
      </c>
      <c r="F43" s="209"/>
      <c r="G43" s="209">
        <f t="shared" ref="G43:G44" si="134">SUM(E43:F43)</f>
        <v>39711547.200000003</v>
      </c>
      <c r="H43" s="209"/>
      <c r="I43" s="209">
        <f t="shared" ref="I43:I44" si="135">SUM(G43:H43)</f>
        <v>39711547.200000003</v>
      </c>
      <c r="J43" s="209"/>
      <c r="K43" s="209">
        <f t="shared" ref="K43:K44" si="136">SUM(I43:J43)</f>
        <v>39711547.200000003</v>
      </c>
      <c r="L43" s="209">
        <f t="shared" ref="L43" si="137">L44</f>
        <v>41122395.399999999</v>
      </c>
      <c r="M43" s="209"/>
      <c r="N43" s="209">
        <f t="shared" si="13"/>
        <v>41122395.399999999</v>
      </c>
      <c r="O43" s="209"/>
      <c r="P43" s="209">
        <f t="shared" ref="P43:P44" si="138">SUM(N43:O43)</f>
        <v>41122395.399999999</v>
      </c>
      <c r="Q43" s="209"/>
      <c r="R43" s="209">
        <f t="shared" ref="R43:T44" si="139">SUM(P43:Q43)</f>
        <v>41122395.399999999</v>
      </c>
      <c r="S43" s="209"/>
      <c r="T43" s="209">
        <f t="shared" si="139"/>
        <v>41122395.399999999</v>
      </c>
      <c r="U43" s="209">
        <f t="shared" ref="U43" si="140">U44</f>
        <v>18316568.02</v>
      </c>
      <c r="V43" s="209"/>
      <c r="W43" s="209">
        <f t="shared" si="16"/>
        <v>18316568.02</v>
      </c>
      <c r="X43" s="209"/>
      <c r="Y43" s="209">
        <f t="shared" ref="Y43:Y44" si="141">SUM(W43:X43)</f>
        <v>18316568.02</v>
      </c>
      <c r="Z43" s="209"/>
      <c r="AA43" s="209">
        <f t="shared" ref="AA43:AA44" si="142">SUM(Y43:Z43)</f>
        <v>18316568.02</v>
      </c>
      <c r="AB43" s="209"/>
      <c r="AC43" s="209">
        <f t="shared" ref="AC43:AC44" si="143">SUM(AA43:AB43)</f>
        <v>18316568.02</v>
      </c>
    </row>
    <row r="44" spans="1:29" s="186" customFormat="1" ht="24.75" customHeight="1">
      <c r="A44" s="220" t="s">
        <v>353</v>
      </c>
      <c r="B44" s="218" t="s">
        <v>354</v>
      </c>
      <c r="C44" s="209">
        <v>39711547.200000003</v>
      </c>
      <c r="D44" s="209"/>
      <c r="E44" s="209">
        <f t="shared" si="9"/>
        <v>39711547.200000003</v>
      </c>
      <c r="F44" s="209"/>
      <c r="G44" s="209">
        <f t="shared" si="134"/>
        <v>39711547.200000003</v>
      </c>
      <c r="H44" s="209"/>
      <c r="I44" s="209">
        <f t="shared" si="135"/>
        <v>39711547.200000003</v>
      </c>
      <c r="J44" s="209"/>
      <c r="K44" s="209">
        <f t="shared" si="136"/>
        <v>39711547.200000003</v>
      </c>
      <c r="L44" s="209">
        <v>41122395.399999999</v>
      </c>
      <c r="M44" s="209"/>
      <c r="N44" s="209">
        <f t="shared" si="13"/>
        <v>41122395.399999999</v>
      </c>
      <c r="O44" s="209"/>
      <c r="P44" s="209">
        <f t="shared" si="138"/>
        <v>41122395.399999999</v>
      </c>
      <c r="Q44" s="209"/>
      <c r="R44" s="209">
        <f t="shared" si="139"/>
        <v>41122395.399999999</v>
      </c>
      <c r="S44" s="209"/>
      <c r="T44" s="209">
        <f t="shared" si="139"/>
        <v>41122395.399999999</v>
      </c>
      <c r="U44" s="209">
        <v>18316568.02</v>
      </c>
      <c r="V44" s="209"/>
      <c r="W44" s="209">
        <f t="shared" si="16"/>
        <v>18316568.02</v>
      </c>
      <c r="X44" s="209"/>
      <c r="Y44" s="209">
        <f t="shared" si="141"/>
        <v>18316568.02</v>
      </c>
      <c r="Z44" s="209"/>
      <c r="AA44" s="209">
        <f t="shared" si="142"/>
        <v>18316568.02</v>
      </c>
      <c r="AB44" s="209"/>
      <c r="AC44" s="209">
        <f t="shared" si="143"/>
        <v>18316568.02</v>
      </c>
    </row>
    <row r="45" spans="1:29" s="186" customFormat="1">
      <c r="A45" s="221"/>
      <c r="B45" s="222"/>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row>
    <row r="46" spans="1:29" s="186" customFormat="1" ht="28.5" customHeight="1">
      <c r="A46" s="207" t="s">
        <v>71</v>
      </c>
      <c r="B46" s="218" t="s">
        <v>135</v>
      </c>
      <c r="C46" s="209">
        <f>SUM(C47:C83)</f>
        <v>654762523.96000004</v>
      </c>
      <c r="D46" s="209">
        <f>SUM(D47:D83)</f>
        <v>-2033334.7499999679</v>
      </c>
      <c r="E46" s="209">
        <f>SUM(E47:E83)</f>
        <v>652729189.21000004</v>
      </c>
      <c r="F46" s="209">
        <f>SUM(F47:F83)</f>
        <v>-51560580</v>
      </c>
      <c r="G46" s="209">
        <f>SUM(G47:G83)</f>
        <v>601168609.21000004</v>
      </c>
      <c r="H46" s="209">
        <f t="shared" ref="H46:R46" si="144">SUM(H47:H83)</f>
        <v>1049573.9399999995</v>
      </c>
      <c r="I46" s="209">
        <f t="shared" si="144"/>
        <v>602218183.14999998</v>
      </c>
      <c r="J46" s="209">
        <f t="shared" ref="J46:K46" si="145">SUM(J47:J83)</f>
        <v>4217880.91</v>
      </c>
      <c r="K46" s="209">
        <f t="shared" si="145"/>
        <v>606436064.05999994</v>
      </c>
      <c r="L46" s="209">
        <f t="shared" si="144"/>
        <v>694794710.24000001</v>
      </c>
      <c r="M46" s="209">
        <f t="shared" si="144"/>
        <v>-38.200000000011642</v>
      </c>
      <c r="N46" s="209">
        <f t="shared" si="144"/>
        <v>694794672.03999996</v>
      </c>
      <c r="O46" s="209">
        <f t="shared" si="144"/>
        <v>90846826.539999992</v>
      </c>
      <c r="P46" s="209">
        <f t="shared" si="144"/>
        <v>785641498.57999992</v>
      </c>
      <c r="Q46" s="209">
        <f t="shared" si="144"/>
        <v>-462548426.54000002</v>
      </c>
      <c r="R46" s="209">
        <f t="shared" si="144"/>
        <v>323093072.04000002</v>
      </c>
      <c r="S46" s="209">
        <f t="shared" ref="S46:AA46" si="146">SUM(S47:S83)</f>
        <v>0</v>
      </c>
      <c r="T46" s="209">
        <f t="shared" si="146"/>
        <v>323093072.04000002</v>
      </c>
      <c r="U46" s="209">
        <f t="shared" si="146"/>
        <v>776649200.25</v>
      </c>
      <c r="V46" s="209">
        <f t="shared" si="146"/>
        <v>-35642.050000007439</v>
      </c>
      <c r="W46" s="209">
        <f t="shared" si="146"/>
        <v>776613558.20000005</v>
      </c>
      <c r="X46" s="209">
        <f t="shared" si="146"/>
        <v>-251301297.15000001</v>
      </c>
      <c r="Y46" s="209">
        <f t="shared" si="146"/>
        <v>525312261.05000007</v>
      </c>
      <c r="Z46" s="209">
        <f t="shared" si="146"/>
        <v>0</v>
      </c>
      <c r="AA46" s="209">
        <f t="shared" si="146"/>
        <v>525312261.05000007</v>
      </c>
      <c r="AB46" s="209">
        <f t="shared" ref="AB46:AC46" si="147">SUM(AB47:AB83)</f>
        <v>0</v>
      </c>
      <c r="AC46" s="209">
        <f t="shared" si="147"/>
        <v>525312261.05000007</v>
      </c>
    </row>
    <row r="47" spans="1:29" s="186" customFormat="1" ht="67.150000000000006" hidden="1" customHeight="1">
      <c r="A47" s="220" t="s">
        <v>371</v>
      </c>
      <c r="B47" s="218" t="s">
        <v>355</v>
      </c>
      <c r="C47" s="209">
        <v>91066892</v>
      </c>
      <c r="D47" s="209">
        <v>-91066892</v>
      </c>
      <c r="E47" s="209">
        <f t="shared" si="9"/>
        <v>0</v>
      </c>
      <c r="F47" s="209"/>
      <c r="G47" s="209">
        <f t="shared" ref="G47:G56" si="148">SUM(E47:F47)</f>
        <v>0</v>
      </c>
      <c r="H47" s="209"/>
      <c r="I47" s="209">
        <f t="shared" ref="I47:I80" si="149">SUM(G47:H47)</f>
        <v>0</v>
      </c>
      <c r="J47" s="209"/>
      <c r="K47" s="209">
        <f t="shared" ref="K47:K82" si="150">SUM(I47:J47)</f>
        <v>0</v>
      </c>
      <c r="L47" s="209">
        <v>364267568</v>
      </c>
      <c r="M47" s="209">
        <v>-364267568</v>
      </c>
      <c r="N47" s="209">
        <f t="shared" si="13"/>
        <v>0</v>
      </c>
      <c r="O47" s="209"/>
      <c r="P47" s="209">
        <f t="shared" ref="P47:P56" si="151">SUM(N47:O47)</f>
        <v>0</v>
      </c>
      <c r="Q47" s="209"/>
      <c r="R47" s="209">
        <f t="shared" ref="R47:T57" si="152">SUM(P47:Q47)</f>
        <v>0</v>
      </c>
      <c r="S47" s="209"/>
      <c r="T47" s="209">
        <f t="shared" si="152"/>
        <v>0</v>
      </c>
      <c r="U47" s="209">
        <v>440229250.87</v>
      </c>
      <c r="V47" s="209">
        <v>-440229250.87</v>
      </c>
      <c r="W47" s="209">
        <f t="shared" si="16"/>
        <v>0</v>
      </c>
      <c r="X47" s="209"/>
      <c r="Y47" s="209">
        <f t="shared" ref="Y47:Y56" si="153">SUM(W47:X47)</f>
        <v>0</v>
      </c>
      <c r="Z47" s="209"/>
      <c r="AA47" s="209">
        <f t="shared" ref="AA47:AA57" si="154">SUM(Y47:Z47)</f>
        <v>0</v>
      </c>
      <c r="AB47" s="209"/>
      <c r="AC47" s="209">
        <f t="shared" ref="AC47:AC57" si="155">SUM(AA47:AB47)</f>
        <v>0</v>
      </c>
    </row>
    <row r="48" spans="1:29" s="186" customFormat="1" ht="67.150000000000006" hidden="1" customHeight="1">
      <c r="A48" s="220" t="s">
        <v>372</v>
      </c>
      <c r="B48" s="218" t="s">
        <v>355</v>
      </c>
      <c r="C48" s="209">
        <v>1858508</v>
      </c>
      <c r="D48" s="209">
        <v>-1858508</v>
      </c>
      <c r="E48" s="209">
        <f t="shared" si="9"/>
        <v>0</v>
      </c>
      <c r="F48" s="209"/>
      <c r="G48" s="209">
        <f t="shared" si="148"/>
        <v>0</v>
      </c>
      <c r="H48" s="209"/>
      <c r="I48" s="209">
        <f t="shared" si="149"/>
        <v>0</v>
      </c>
      <c r="J48" s="209"/>
      <c r="K48" s="209">
        <f t="shared" si="150"/>
        <v>0</v>
      </c>
      <c r="L48" s="209">
        <v>7434032</v>
      </c>
      <c r="M48" s="209">
        <v>-7434032</v>
      </c>
      <c r="N48" s="209">
        <f t="shared" si="13"/>
        <v>0</v>
      </c>
      <c r="O48" s="209"/>
      <c r="P48" s="209">
        <f t="shared" si="151"/>
        <v>0</v>
      </c>
      <c r="Q48" s="209"/>
      <c r="R48" s="209">
        <f t="shared" si="152"/>
        <v>0</v>
      </c>
      <c r="S48" s="209"/>
      <c r="T48" s="209">
        <f t="shared" si="152"/>
        <v>0</v>
      </c>
      <c r="U48" s="209">
        <v>8984270.4299999997</v>
      </c>
      <c r="V48" s="209">
        <v>-8984270.4299999997</v>
      </c>
      <c r="W48" s="209">
        <f t="shared" si="16"/>
        <v>0</v>
      </c>
      <c r="X48" s="209"/>
      <c r="Y48" s="209">
        <f t="shared" si="153"/>
        <v>0</v>
      </c>
      <c r="Z48" s="209"/>
      <c r="AA48" s="209">
        <f t="shared" si="154"/>
        <v>0</v>
      </c>
      <c r="AB48" s="209"/>
      <c r="AC48" s="209">
        <f t="shared" si="155"/>
        <v>0</v>
      </c>
    </row>
    <row r="49" spans="1:29" s="186" customFormat="1" ht="39.75" hidden="1" customHeight="1">
      <c r="A49" s="220" t="s">
        <v>373</v>
      </c>
      <c r="B49" s="235" t="s">
        <v>355</v>
      </c>
      <c r="C49" s="209">
        <v>222222222</v>
      </c>
      <c r="D49" s="209">
        <v>-222222222</v>
      </c>
      <c r="E49" s="209">
        <f t="shared" si="9"/>
        <v>0</v>
      </c>
      <c r="F49" s="209"/>
      <c r="G49" s="209">
        <f t="shared" si="148"/>
        <v>0</v>
      </c>
      <c r="H49" s="209"/>
      <c r="I49" s="209">
        <f t="shared" si="149"/>
        <v>0</v>
      </c>
      <c r="J49" s="209"/>
      <c r="K49" s="209">
        <f t="shared" si="150"/>
        <v>0</v>
      </c>
      <c r="L49" s="209">
        <v>0</v>
      </c>
      <c r="M49" s="209"/>
      <c r="N49" s="209">
        <f t="shared" si="13"/>
        <v>0</v>
      </c>
      <c r="O49" s="209"/>
      <c r="P49" s="209">
        <f t="shared" si="151"/>
        <v>0</v>
      </c>
      <c r="Q49" s="209"/>
      <c r="R49" s="209">
        <f t="shared" si="152"/>
        <v>0</v>
      </c>
      <c r="S49" s="209"/>
      <c r="T49" s="209">
        <f t="shared" si="152"/>
        <v>0</v>
      </c>
      <c r="U49" s="209">
        <v>0</v>
      </c>
      <c r="V49" s="209"/>
      <c r="W49" s="209">
        <f t="shared" si="16"/>
        <v>0</v>
      </c>
      <c r="X49" s="209"/>
      <c r="Y49" s="209">
        <f t="shared" si="153"/>
        <v>0</v>
      </c>
      <c r="Z49" s="209"/>
      <c r="AA49" s="209">
        <f t="shared" si="154"/>
        <v>0</v>
      </c>
      <c r="AB49" s="209"/>
      <c r="AC49" s="209">
        <f t="shared" si="155"/>
        <v>0</v>
      </c>
    </row>
    <row r="50" spans="1:29" s="186" customFormat="1" ht="54" hidden="1" customHeight="1">
      <c r="A50" s="220" t="s">
        <v>376</v>
      </c>
      <c r="B50" s="218" t="s">
        <v>355</v>
      </c>
      <c r="C50" s="209">
        <v>146512</v>
      </c>
      <c r="D50" s="209">
        <v>-146512</v>
      </c>
      <c r="E50" s="209">
        <f t="shared" si="9"/>
        <v>0</v>
      </c>
      <c r="F50" s="209"/>
      <c r="G50" s="209">
        <f t="shared" si="148"/>
        <v>0</v>
      </c>
      <c r="H50" s="209"/>
      <c r="I50" s="209">
        <f t="shared" si="149"/>
        <v>0</v>
      </c>
      <c r="J50" s="209"/>
      <c r="K50" s="209">
        <f t="shared" si="150"/>
        <v>0</v>
      </c>
      <c r="L50" s="209">
        <v>0</v>
      </c>
      <c r="M50" s="209"/>
      <c r="N50" s="209">
        <f t="shared" si="13"/>
        <v>0</v>
      </c>
      <c r="O50" s="209"/>
      <c r="P50" s="209">
        <f t="shared" si="151"/>
        <v>0</v>
      </c>
      <c r="Q50" s="209"/>
      <c r="R50" s="209">
        <f t="shared" si="152"/>
        <v>0</v>
      </c>
      <c r="S50" s="209"/>
      <c r="T50" s="209">
        <f t="shared" si="152"/>
        <v>0</v>
      </c>
      <c r="U50" s="209">
        <v>0</v>
      </c>
      <c r="V50" s="209"/>
      <c r="W50" s="209">
        <f t="shared" si="16"/>
        <v>0</v>
      </c>
      <c r="X50" s="209"/>
      <c r="Y50" s="209">
        <f t="shared" si="153"/>
        <v>0</v>
      </c>
      <c r="Z50" s="209"/>
      <c r="AA50" s="209">
        <f t="shared" si="154"/>
        <v>0</v>
      </c>
      <c r="AB50" s="209"/>
      <c r="AC50" s="209">
        <f t="shared" si="155"/>
        <v>0</v>
      </c>
    </row>
    <row r="51" spans="1:29" s="186" customFormat="1" ht="51" hidden="1" customHeight="1">
      <c r="A51" s="220" t="s">
        <v>375</v>
      </c>
      <c r="B51" s="235" t="s">
        <v>369</v>
      </c>
      <c r="C51" s="209">
        <v>7179088</v>
      </c>
      <c r="D51" s="209">
        <v>-7179088</v>
      </c>
      <c r="E51" s="209">
        <f t="shared" si="9"/>
        <v>0</v>
      </c>
      <c r="F51" s="209"/>
      <c r="G51" s="209">
        <f t="shared" si="148"/>
        <v>0</v>
      </c>
      <c r="H51" s="209"/>
      <c r="I51" s="209">
        <f t="shared" si="149"/>
        <v>0</v>
      </c>
      <c r="J51" s="209"/>
      <c r="K51" s="209">
        <f t="shared" si="150"/>
        <v>0</v>
      </c>
      <c r="L51" s="209">
        <v>0</v>
      </c>
      <c r="M51" s="209"/>
      <c r="N51" s="209">
        <f t="shared" si="13"/>
        <v>0</v>
      </c>
      <c r="O51" s="209"/>
      <c r="P51" s="209">
        <f t="shared" si="151"/>
        <v>0</v>
      </c>
      <c r="Q51" s="209"/>
      <c r="R51" s="209">
        <f t="shared" si="152"/>
        <v>0</v>
      </c>
      <c r="S51" s="209"/>
      <c r="T51" s="209">
        <f t="shared" si="152"/>
        <v>0</v>
      </c>
      <c r="U51" s="209">
        <v>0</v>
      </c>
      <c r="V51" s="209"/>
      <c r="W51" s="209">
        <f t="shared" si="16"/>
        <v>0</v>
      </c>
      <c r="X51" s="209"/>
      <c r="Y51" s="209">
        <f t="shared" si="153"/>
        <v>0</v>
      </c>
      <c r="Z51" s="209"/>
      <c r="AA51" s="209">
        <f t="shared" si="154"/>
        <v>0</v>
      </c>
      <c r="AB51" s="209"/>
      <c r="AC51" s="209">
        <f t="shared" si="155"/>
        <v>0</v>
      </c>
    </row>
    <row r="52" spans="1:29" s="186" customFormat="1" ht="54" customHeight="1">
      <c r="A52" s="220" t="s">
        <v>374</v>
      </c>
      <c r="B52" s="235" t="s">
        <v>356</v>
      </c>
      <c r="C52" s="209">
        <v>5870000</v>
      </c>
      <c r="D52" s="209"/>
      <c r="E52" s="209">
        <f t="shared" si="9"/>
        <v>5870000</v>
      </c>
      <c r="F52" s="209"/>
      <c r="G52" s="209">
        <f t="shared" si="148"/>
        <v>5870000</v>
      </c>
      <c r="H52" s="209"/>
      <c r="I52" s="209">
        <f t="shared" si="149"/>
        <v>5870000</v>
      </c>
      <c r="J52" s="209"/>
      <c r="K52" s="209">
        <f t="shared" si="150"/>
        <v>5870000</v>
      </c>
      <c r="L52" s="209">
        <v>6002250</v>
      </c>
      <c r="M52" s="209"/>
      <c r="N52" s="209">
        <f t="shared" si="13"/>
        <v>6002250</v>
      </c>
      <c r="O52" s="209"/>
      <c r="P52" s="209">
        <f t="shared" si="151"/>
        <v>6002250</v>
      </c>
      <c r="Q52" s="209"/>
      <c r="R52" s="209">
        <f t="shared" si="152"/>
        <v>6002250</v>
      </c>
      <c r="S52" s="209"/>
      <c r="T52" s="209">
        <f t="shared" si="152"/>
        <v>6002250</v>
      </c>
      <c r="U52" s="209">
        <v>6136750</v>
      </c>
      <c r="V52" s="209"/>
      <c r="W52" s="209">
        <f t="shared" si="16"/>
        <v>6136750</v>
      </c>
      <c r="X52" s="209"/>
      <c r="Y52" s="209">
        <f t="shared" si="153"/>
        <v>6136750</v>
      </c>
      <c r="Z52" s="209"/>
      <c r="AA52" s="209">
        <f t="shared" si="154"/>
        <v>6136750</v>
      </c>
      <c r="AB52" s="209"/>
      <c r="AC52" s="209">
        <f t="shared" si="155"/>
        <v>6136750</v>
      </c>
    </row>
    <row r="53" spans="1:29" s="186" customFormat="1" ht="124.9" customHeight="1">
      <c r="A53" s="230" t="s">
        <v>375</v>
      </c>
      <c r="B53" s="235" t="s">
        <v>369</v>
      </c>
      <c r="C53" s="209"/>
      <c r="D53" s="209">
        <v>91066892</v>
      </c>
      <c r="E53" s="209">
        <f t="shared" si="9"/>
        <v>91066892</v>
      </c>
      <c r="F53" s="209">
        <v>-51866892</v>
      </c>
      <c r="G53" s="209">
        <f t="shared" si="148"/>
        <v>39200000</v>
      </c>
      <c r="H53" s="209">
        <v>-4900000</v>
      </c>
      <c r="I53" s="209">
        <f t="shared" si="149"/>
        <v>34300000</v>
      </c>
      <c r="J53" s="209"/>
      <c r="K53" s="209">
        <f t="shared" si="150"/>
        <v>34300000</v>
      </c>
      <c r="L53" s="209"/>
      <c r="M53" s="209">
        <v>364267568</v>
      </c>
      <c r="N53" s="209">
        <f t="shared" si="13"/>
        <v>364267568</v>
      </c>
      <c r="O53" s="209">
        <v>89483641.219999999</v>
      </c>
      <c r="P53" s="209">
        <f t="shared" si="151"/>
        <v>453751209.22000003</v>
      </c>
      <c r="Q53" s="209">
        <v>-453751209.22000003</v>
      </c>
      <c r="R53" s="209">
        <f t="shared" si="152"/>
        <v>0</v>
      </c>
      <c r="S53" s="209"/>
      <c r="T53" s="209">
        <f t="shared" si="152"/>
        <v>0</v>
      </c>
      <c r="U53" s="209"/>
      <c r="V53" s="209">
        <v>440229250.87</v>
      </c>
      <c r="W53" s="209">
        <f t="shared" si="16"/>
        <v>440229250.87</v>
      </c>
      <c r="X53" s="209">
        <v>-246241373.78999999</v>
      </c>
      <c r="Y53" s="209">
        <f t="shared" si="153"/>
        <v>193987877.08000001</v>
      </c>
      <c r="Z53" s="209"/>
      <c r="AA53" s="209">
        <f t="shared" si="154"/>
        <v>193987877.08000001</v>
      </c>
      <c r="AB53" s="209"/>
      <c r="AC53" s="209">
        <f t="shared" si="155"/>
        <v>193987877.08000001</v>
      </c>
    </row>
    <row r="54" spans="1:29" s="186" customFormat="1" ht="124.9" customHeight="1">
      <c r="A54" s="230" t="s">
        <v>376</v>
      </c>
      <c r="B54" s="235" t="s">
        <v>410</v>
      </c>
      <c r="C54" s="209"/>
      <c r="D54" s="209">
        <v>1858508</v>
      </c>
      <c r="E54" s="209">
        <f t="shared" si="9"/>
        <v>1858508</v>
      </c>
      <c r="F54" s="209">
        <v>-1098508</v>
      </c>
      <c r="G54" s="209">
        <f t="shared" si="148"/>
        <v>760000</v>
      </c>
      <c r="H54" s="209">
        <v>-95000</v>
      </c>
      <c r="I54" s="209">
        <f t="shared" si="149"/>
        <v>665000</v>
      </c>
      <c r="J54" s="209"/>
      <c r="K54" s="209">
        <f t="shared" si="150"/>
        <v>665000</v>
      </c>
      <c r="L54" s="209"/>
      <c r="M54" s="209">
        <v>7434032</v>
      </c>
      <c r="N54" s="209">
        <f t="shared" si="13"/>
        <v>7434032</v>
      </c>
      <c r="O54" s="209">
        <v>1363185.32</v>
      </c>
      <c r="P54" s="209">
        <f t="shared" si="151"/>
        <v>8797217.3200000003</v>
      </c>
      <c r="Q54" s="209">
        <v>-8797217.3200000003</v>
      </c>
      <c r="R54" s="209">
        <f t="shared" si="152"/>
        <v>0</v>
      </c>
      <c r="S54" s="209"/>
      <c r="T54" s="209">
        <f t="shared" si="152"/>
        <v>0</v>
      </c>
      <c r="U54" s="209"/>
      <c r="V54" s="209">
        <v>8984270.4299999997</v>
      </c>
      <c r="W54" s="209">
        <f t="shared" si="16"/>
        <v>8984270.4299999997</v>
      </c>
      <c r="X54" s="209">
        <v>-5059923.3600000003</v>
      </c>
      <c r="Y54" s="209">
        <f t="shared" si="153"/>
        <v>3924347.0699999994</v>
      </c>
      <c r="Z54" s="209"/>
      <c r="AA54" s="209">
        <f t="shared" si="154"/>
        <v>3924347.0699999994</v>
      </c>
      <c r="AB54" s="209"/>
      <c r="AC54" s="209">
        <f t="shared" si="155"/>
        <v>3924347.0699999994</v>
      </c>
    </row>
    <row r="55" spans="1:29" s="186" customFormat="1" ht="51">
      <c r="A55" s="220" t="s">
        <v>377</v>
      </c>
      <c r="B55" s="218" t="s">
        <v>357</v>
      </c>
      <c r="C55" s="209">
        <v>17643155.100000001</v>
      </c>
      <c r="D55" s="209">
        <v>420968.49</v>
      </c>
      <c r="E55" s="209">
        <f t="shared" si="9"/>
        <v>18064123.59</v>
      </c>
      <c r="F55" s="209"/>
      <c r="G55" s="209">
        <f t="shared" si="148"/>
        <v>18064123.59</v>
      </c>
      <c r="H55" s="209"/>
      <c r="I55" s="209">
        <f t="shared" si="149"/>
        <v>18064123.59</v>
      </c>
      <c r="J55" s="209"/>
      <c r="K55" s="209">
        <f t="shared" si="150"/>
        <v>18064123.59</v>
      </c>
      <c r="L55" s="209">
        <v>17519788.27</v>
      </c>
      <c r="M55" s="209">
        <v>-38.200000000000003</v>
      </c>
      <c r="N55" s="209">
        <f t="shared" si="13"/>
        <v>17519750.07</v>
      </c>
      <c r="O55" s="209"/>
      <c r="P55" s="209">
        <f t="shared" si="151"/>
        <v>17519750.07</v>
      </c>
      <c r="Q55" s="209"/>
      <c r="R55" s="209">
        <f t="shared" si="152"/>
        <v>17519750.07</v>
      </c>
      <c r="S55" s="209"/>
      <c r="T55" s="209">
        <f t="shared" si="152"/>
        <v>17519750.07</v>
      </c>
      <c r="U55" s="209">
        <v>17917858.57</v>
      </c>
      <c r="V55" s="209">
        <v>-35642.050000000003</v>
      </c>
      <c r="W55" s="209">
        <f t="shared" si="16"/>
        <v>17882216.52</v>
      </c>
      <c r="X55" s="209"/>
      <c r="Y55" s="209">
        <f t="shared" si="153"/>
        <v>17882216.52</v>
      </c>
      <c r="Z55" s="209"/>
      <c r="AA55" s="209">
        <f t="shared" si="154"/>
        <v>17882216.52</v>
      </c>
      <c r="AB55" s="209"/>
      <c r="AC55" s="209">
        <f t="shared" si="155"/>
        <v>17882216.52</v>
      </c>
    </row>
    <row r="56" spans="1:29" s="186" customFormat="1" ht="63.75">
      <c r="A56" s="220" t="s">
        <v>378</v>
      </c>
      <c r="B56" s="218" t="s">
        <v>379</v>
      </c>
      <c r="C56" s="209">
        <v>0</v>
      </c>
      <c r="D56" s="209"/>
      <c r="E56" s="209">
        <f t="shared" si="9"/>
        <v>0</v>
      </c>
      <c r="F56" s="209"/>
      <c r="G56" s="209">
        <f t="shared" si="148"/>
        <v>0</v>
      </c>
      <c r="H56" s="209"/>
      <c r="I56" s="209">
        <f t="shared" si="149"/>
        <v>0</v>
      </c>
      <c r="J56" s="209"/>
      <c r="K56" s="209">
        <f t="shared" si="150"/>
        <v>0</v>
      </c>
      <c r="L56" s="209">
        <v>1250000</v>
      </c>
      <c r="M56" s="209"/>
      <c r="N56" s="209">
        <f t="shared" si="13"/>
        <v>1250000</v>
      </c>
      <c r="O56" s="209"/>
      <c r="P56" s="209">
        <f t="shared" si="151"/>
        <v>1250000</v>
      </c>
      <c r="Q56" s="209"/>
      <c r="R56" s="209">
        <f t="shared" si="152"/>
        <v>1250000</v>
      </c>
      <c r="S56" s="209"/>
      <c r="T56" s="209">
        <f t="shared" si="152"/>
        <v>1250000</v>
      </c>
      <c r="U56" s="209">
        <v>0</v>
      </c>
      <c r="V56" s="209"/>
      <c r="W56" s="209">
        <f t="shared" si="16"/>
        <v>0</v>
      </c>
      <c r="X56" s="209"/>
      <c r="Y56" s="209">
        <f t="shared" si="153"/>
        <v>0</v>
      </c>
      <c r="Z56" s="209"/>
      <c r="AA56" s="209">
        <f t="shared" si="154"/>
        <v>0</v>
      </c>
      <c r="AB56" s="209"/>
      <c r="AC56" s="209">
        <f t="shared" si="155"/>
        <v>0</v>
      </c>
    </row>
    <row r="57" spans="1:29" s="186" customFormat="1" ht="31.15" customHeight="1">
      <c r="A57" s="251" t="s">
        <v>412</v>
      </c>
      <c r="B57" s="218" t="s">
        <v>411</v>
      </c>
      <c r="C57" s="211"/>
      <c r="D57" s="211">
        <v>2469919.84</v>
      </c>
      <c r="E57" s="211">
        <f t="shared" ref="E57" si="156">SUM(C57:D57)</f>
        <v>2469919.84</v>
      </c>
      <c r="F57" s="211"/>
      <c r="G57" s="211">
        <f t="shared" ref="G57" si="157">SUM(E57:F57)</f>
        <v>2469919.84</v>
      </c>
      <c r="H57" s="211"/>
      <c r="I57" s="211">
        <f t="shared" si="149"/>
        <v>2469919.84</v>
      </c>
      <c r="J57" s="209"/>
      <c r="K57" s="209">
        <f t="shared" si="150"/>
        <v>2469919.84</v>
      </c>
      <c r="L57" s="211"/>
      <c r="M57" s="211"/>
      <c r="N57" s="211"/>
      <c r="O57" s="211"/>
      <c r="P57" s="211"/>
      <c r="Q57" s="211"/>
      <c r="R57" s="211"/>
      <c r="S57" s="211"/>
      <c r="T57" s="211">
        <f t="shared" si="152"/>
        <v>0</v>
      </c>
      <c r="U57" s="211"/>
      <c r="V57" s="211"/>
      <c r="W57" s="211"/>
      <c r="X57" s="211"/>
      <c r="Y57" s="211"/>
      <c r="Z57" s="211"/>
      <c r="AA57" s="211">
        <f t="shared" si="154"/>
        <v>0</v>
      </c>
      <c r="AB57" s="211"/>
      <c r="AC57" s="211">
        <f t="shared" si="155"/>
        <v>0</v>
      </c>
    </row>
    <row r="58" spans="1:29" s="186" customFormat="1" ht="38.25">
      <c r="A58" s="220" t="s">
        <v>380</v>
      </c>
      <c r="B58" s="218" t="s">
        <v>381</v>
      </c>
      <c r="C58" s="209">
        <v>0</v>
      </c>
      <c r="D58" s="209"/>
      <c r="E58" s="209">
        <f t="shared" si="9"/>
        <v>0</v>
      </c>
      <c r="F58" s="209"/>
      <c r="G58" s="209">
        <f t="shared" ref="G58:G75" si="158">SUM(E58:F58)</f>
        <v>0</v>
      </c>
      <c r="H58" s="209"/>
      <c r="I58" s="209">
        <f t="shared" si="149"/>
        <v>0</v>
      </c>
      <c r="J58" s="209"/>
      <c r="K58" s="209">
        <f t="shared" si="150"/>
        <v>0</v>
      </c>
      <c r="L58" s="209">
        <v>4472402.3899999997</v>
      </c>
      <c r="M58" s="209"/>
      <c r="N58" s="209">
        <f t="shared" si="13"/>
        <v>4472402.3899999997</v>
      </c>
      <c r="O58" s="209"/>
      <c r="P58" s="209">
        <f t="shared" ref="P58" si="159">SUM(N58:O58)</f>
        <v>4472402.3899999997</v>
      </c>
      <c r="Q58" s="209"/>
      <c r="R58" s="209">
        <f t="shared" ref="R58:T58" si="160">SUM(P58:Q58)</f>
        <v>4472402.3899999997</v>
      </c>
      <c r="S58" s="209"/>
      <c r="T58" s="209">
        <f t="shared" si="160"/>
        <v>4472402.3899999997</v>
      </c>
      <c r="U58" s="209">
        <v>0</v>
      </c>
      <c r="V58" s="209"/>
      <c r="W58" s="209">
        <f t="shared" si="16"/>
        <v>0</v>
      </c>
      <c r="X58" s="209"/>
      <c r="Y58" s="209">
        <f t="shared" ref="Y58" si="161">SUM(W58:X58)</f>
        <v>0</v>
      </c>
      <c r="Z58" s="209"/>
      <c r="AA58" s="209">
        <f t="shared" ref="AA58" si="162">SUM(Y58:Z58)</f>
        <v>0</v>
      </c>
      <c r="AB58" s="209"/>
      <c r="AC58" s="209">
        <f t="shared" ref="AC58" si="163">SUM(AA58:AB58)</f>
        <v>0</v>
      </c>
    </row>
    <row r="59" spans="1:29" s="186" customFormat="1" ht="25.15" customHeight="1">
      <c r="A59" s="220" t="s">
        <v>382</v>
      </c>
      <c r="B59" s="235" t="s">
        <v>413</v>
      </c>
      <c r="C59" s="209"/>
      <c r="D59" s="209">
        <v>10807941.98</v>
      </c>
      <c r="E59" s="209">
        <f t="shared" si="9"/>
        <v>10807941.98</v>
      </c>
      <c r="F59" s="209"/>
      <c r="G59" s="209">
        <f t="shared" si="158"/>
        <v>10807941.98</v>
      </c>
      <c r="H59" s="209"/>
      <c r="I59" s="209">
        <f t="shared" si="149"/>
        <v>10807941.98</v>
      </c>
      <c r="J59" s="209"/>
      <c r="K59" s="209">
        <f t="shared" si="150"/>
        <v>10807941.98</v>
      </c>
      <c r="L59" s="209"/>
      <c r="M59" s="209"/>
      <c r="N59" s="209"/>
      <c r="O59" s="209"/>
      <c r="P59" s="209"/>
      <c r="Q59" s="209"/>
      <c r="R59" s="209"/>
      <c r="S59" s="209"/>
      <c r="T59" s="209"/>
      <c r="U59" s="209"/>
      <c r="V59" s="209"/>
      <c r="W59" s="209"/>
      <c r="X59" s="209"/>
      <c r="Y59" s="209"/>
      <c r="Z59" s="209"/>
      <c r="AA59" s="209"/>
      <c r="AB59" s="209"/>
      <c r="AC59" s="209"/>
    </row>
    <row r="60" spans="1:29" s="186" customFormat="1" ht="25.5" hidden="1">
      <c r="A60" s="220" t="s">
        <v>382</v>
      </c>
      <c r="B60" s="235" t="s">
        <v>381</v>
      </c>
      <c r="C60" s="209">
        <v>10807941.98</v>
      </c>
      <c r="D60" s="209">
        <v>-10807941.98</v>
      </c>
      <c r="E60" s="209">
        <f t="shared" si="9"/>
        <v>0</v>
      </c>
      <c r="F60" s="209"/>
      <c r="G60" s="209">
        <f t="shared" si="158"/>
        <v>0</v>
      </c>
      <c r="H60" s="209"/>
      <c r="I60" s="209">
        <f t="shared" si="149"/>
        <v>0</v>
      </c>
      <c r="J60" s="209"/>
      <c r="K60" s="209">
        <f t="shared" si="150"/>
        <v>0</v>
      </c>
      <c r="L60" s="209">
        <v>0</v>
      </c>
      <c r="M60" s="209"/>
      <c r="N60" s="209">
        <f t="shared" si="13"/>
        <v>0</v>
      </c>
      <c r="O60" s="209"/>
      <c r="P60" s="209">
        <f t="shared" ref="P60:P63" si="164">SUM(N60:O60)</f>
        <v>0</v>
      </c>
      <c r="Q60" s="209"/>
      <c r="R60" s="209">
        <f t="shared" ref="R60:T63" si="165">SUM(P60:Q60)</f>
        <v>0</v>
      </c>
      <c r="S60" s="209"/>
      <c r="T60" s="209">
        <f t="shared" si="165"/>
        <v>0</v>
      </c>
      <c r="U60" s="209">
        <v>0</v>
      </c>
      <c r="V60" s="209"/>
      <c r="W60" s="209">
        <f t="shared" si="16"/>
        <v>0</v>
      </c>
      <c r="X60" s="209"/>
      <c r="Y60" s="209">
        <f t="shared" ref="Y60:Y63" si="166">SUM(W60:X60)</f>
        <v>0</v>
      </c>
      <c r="Z60" s="209"/>
      <c r="AA60" s="209">
        <f t="shared" ref="AA60:AA63" si="167">SUM(Y60:Z60)</f>
        <v>0</v>
      </c>
      <c r="AB60" s="209"/>
      <c r="AC60" s="209">
        <f t="shared" ref="AC60:AC63" si="168">SUM(AA60:AB60)</f>
        <v>0</v>
      </c>
    </row>
    <row r="61" spans="1:29" s="186" customFormat="1" ht="38.25">
      <c r="A61" s="231" t="s">
        <v>415</v>
      </c>
      <c r="B61" s="235" t="s">
        <v>381</v>
      </c>
      <c r="C61" s="209"/>
      <c r="D61" s="209">
        <v>55555.56</v>
      </c>
      <c r="E61" s="209">
        <f t="shared" si="9"/>
        <v>55555.56</v>
      </c>
      <c r="F61" s="209"/>
      <c r="G61" s="209">
        <f t="shared" si="158"/>
        <v>55555.56</v>
      </c>
      <c r="H61" s="209"/>
      <c r="I61" s="209">
        <f t="shared" si="149"/>
        <v>55555.56</v>
      </c>
      <c r="J61" s="209"/>
      <c r="K61" s="209">
        <f t="shared" si="150"/>
        <v>55555.56</v>
      </c>
      <c r="L61" s="209"/>
      <c r="M61" s="209"/>
      <c r="N61" s="209">
        <f t="shared" si="13"/>
        <v>0</v>
      </c>
      <c r="O61" s="209"/>
      <c r="P61" s="209">
        <f t="shared" si="164"/>
        <v>0</v>
      </c>
      <c r="Q61" s="209"/>
      <c r="R61" s="209">
        <f t="shared" si="165"/>
        <v>0</v>
      </c>
      <c r="S61" s="209"/>
      <c r="T61" s="209">
        <f t="shared" si="165"/>
        <v>0</v>
      </c>
      <c r="U61" s="209"/>
      <c r="V61" s="209"/>
      <c r="W61" s="209">
        <f t="shared" si="16"/>
        <v>0</v>
      </c>
      <c r="X61" s="209"/>
      <c r="Y61" s="209">
        <f t="shared" si="166"/>
        <v>0</v>
      </c>
      <c r="Z61" s="209"/>
      <c r="AA61" s="209">
        <f t="shared" si="167"/>
        <v>0</v>
      </c>
      <c r="AB61" s="209"/>
      <c r="AC61" s="209">
        <f t="shared" si="168"/>
        <v>0</v>
      </c>
    </row>
    <row r="62" spans="1:29" s="186" customFormat="1" ht="56.45" customHeight="1">
      <c r="A62" s="232" t="s">
        <v>416</v>
      </c>
      <c r="B62" s="235" t="s">
        <v>381</v>
      </c>
      <c r="C62" s="209"/>
      <c r="D62" s="209">
        <v>441398.08</v>
      </c>
      <c r="E62" s="209">
        <f t="shared" si="9"/>
        <v>441398.08</v>
      </c>
      <c r="F62" s="209"/>
      <c r="G62" s="209">
        <f t="shared" si="158"/>
        <v>441398.08</v>
      </c>
      <c r="H62" s="209"/>
      <c r="I62" s="209">
        <f t="shared" si="149"/>
        <v>441398.08</v>
      </c>
      <c r="J62" s="209"/>
      <c r="K62" s="209">
        <f t="shared" si="150"/>
        <v>441398.08</v>
      </c>
      <c r="L62" s="209"/>
      <c r="M62" s="209">
        <v>441398.08</v>
      </c>
      <c r="N62" s="209">
        <f t="shared" si="13"/>
        <v>441398.08</v>
      </c>
      <c r="O62" s="209"/>
      <c r="P62" s="209">
        <f t="shared" si="164"/>
        <v>441398.08</v>
      </c>
      <c r="Q62" s="209"/>
      <c r="R62" s="209">
        <f t="shared" si="165"/>
        <v>441398.08</v>
      </c>
      <c r="S62" s="209"/>
      <c r="T62" s="209">
        <f t="shared" si="165"/>
        <v>441398.08</v>
      </c>
      <c r="U62" s="209"/>
      <c r="V62" s="209">
        <v>441398.08</v>
      </c>
      <c r="W62" s="209">
        <f t="shared" si="16"/>
        <v>441398.08</v>
      </c>
      <c r="X62" s="209"/>
      <c r="Y62" s="209">
        <f t="shared" si="166"/>
        <v>441398.08</v>
      </c>
      <c r="Z62" s="209"/>
      <c r="AA62" s="209">
        <f t="shared" si="167"/>
        <v>441398.08</v>
      </c>
      <c r="AB62" s="209"/>
      <c r="AC62" s="209">
        <f t="shared" si="168"/>
        <v>441398.08</v>
      </c>
    </row>
    <row r="63" spans="1:29" s="186" customFormat="1" ht="38.25" hidden="1">
      <c r="A63" s="220" t="s">
        <v>383</v>
      </c>
      <c r="B63" s="235" t="s">
        <v>381</v>
      </c>
      <c r="C63" s="209">
        <v>3980174.3</v>
      </c>
      <c r="D63" s="209">
        <v>-3980174.3</v>
      </c>
      <c r="E63" s="209">
        <f t="shared" si="9"/>
        <v>0</v>
      </c>
      <c r="F63" s="209"/>
      <c r="G63" s="209">
        <f t="shared" si="158"/>
        <v>0</v>
      </c>
      <c r="H63" s="209"/>
      <c r="I63" s="209">
        <f t="shared" si="149"/>
        <v>0</v>
      </c>
      <c r="J63" s="209"/>
      <c r="K63" s="209">
        <f t="shared" si="150"/>
        <v>0</v>
      </c>
      <c r="L63" s="209">
        <v>0</v>
      </c>
      <c r="M63" s="209"/>
      <c r="N63" s="209">
        <f t="shared" si="13"/>
        <v>0</v>
      </c>
      <c r="O63" s="209"/>
      <c r="P63" s="209">
        <f t="shared" si="164"/>
        <v>0</v>
      </c>
      <c r="Q63" s="209"/>
      <c r="R63" s="209">
        <f t="shared" si="165"/>
        <v>0</v>
      </c>
      <c r="S63" s="209"/>
      <c r="T63" s="209">
        <f t="shared" si="165"/>
        <v>0</v>
      </c>
      <c r="U63" s="209">
        <v>0</v>
      </c>
      <c r="V63" s="209"/>
      <c r="W63" s="209">
        <f t="shared" si="16"/>
        <v>0</v>
      </c>
      <c r="X63" s="209"/>
      <c r="Y63" s="209">
        <f t="shared" si="166"/>
        <v>0</v>
      </c>
      <c r="Z63" s="209"/>
      <c r="AA63" s="209">
        <f t="shared" si="167"/>
        <v>0</v>
      </c>
      <c r="AB63" s="209"/>
      <c r="AC63" s="209">
        <f t="shared" si="168"/>
        <v>0</v>
      </c>
    </row>
    <row r="64" spans="1:29" s="186" customFormat="1" ht="32.450000000000003" customHeight="1">
      <c r="A64" s="220" t="s">
        <v>383</v>
      </c>
      <c r="B64" s="235" t="s">
        <v>414</v>
      </c>
      <c r="C64" s="209"/>
      <c r="D64" s="209">
        <v>3980174.3</v>
      </c>
      <c r="E64" s="209">
        <f t="shared" si="9"/>
        <v>3980174.3</v>
      </c>
      <c r="F64" s="209"/>
      <c r="G64" s="209">
        <f t="shared" si="158"/>
        <v>3980174.3</v>
      </c>
      <c r="H64" s="209"/>
      <c r="I64" s="209">
        <f t="shared" si="149"/>
        <v>3980174.3</v>
      </c>
      <c r="J64" s="209"/>
      <c r="K64" s="209">
        <f t="shared" si="150"/>
        <v>3980174.3</v>
      </c>
      <c r="L64" s="209"/>
      <c r="M64" s="209"/>
      <c r="N64" s="209"/>
      <c r="O64" s="209"/>
      <c r="P64" s="209"/>
      <c r="Q64" s="209"/>
      <c r="R64" s="209"/>
      <c r="S64" s="209"/>
      <c r="T64" s="209"/>
      <c r="U64" s="209"/>
      <c r="V64" s="209"/>
      <c r="W64" s="209"/>
      <c r="X64" s="209"/>
      <c r="Y64" s="209"/>
      <c r="Z64" s="209"/>
      <c r="AA64" s="209"/>
      <c r="AB64" s="209"/>
      <c r="AC64" s="209"/>
    </row>
    <row r="65" spans="1:29" s="186" customFormat="1" ht="27.6" customHeight="1">
      <c r="A65" s="231" t="s">
        <v>418</v>
      </c>
      <c r="B65" s="235" t="s">
        <v>417</v>
      </c>
      <c r="C65" s="209"/>
      <c r="D65" s="209">
        <v>2236977.84</v>
      </c>
      <c r="E65" s="209">
        <f t="shared" si="9"/>
        <v>2236977.84</v>
      </c>
      <c r="F65" s="209"/>
      <c r="G65" s="209">
        <f t="shared" si="158"/>
        <v>2236977.84</v>
      </c>
      <c r="H65" s="209"/>
      <c r="I65" s="209">
        <f t="shared" si="149"/>
        <v>2236977.84</v>
      </c>
      <c r="J65" s="209"/>
      <c r="K65" s="209">
        <f t="shared" si="150"/>
        <v>2236977.84</v>
      </c>
      <c r="L65" s="209"/>
      <c r="M65" s="209"/>
      <c r="N65" s="209"/>
      <c r="O65" s="209"/>
      <c r="P65" s="209"/>
      <c r="Q65" s="209"/>
      <c r="R65" s="209"/>
      <c r="S65" s="209"/>
      <c r="T65" s="209"/>
      <c r="U65" s="209"/>
      <c r="V65" s="209"/>
      <c r="W65" s="209"/>
      <c r="X65" s="209"/>
      <c r="Y65" s="209"/>
      <c r="Z65" s="209"/>
      <c r="AA65" s="209"/>
      <c r="AB65" s="209"/>
      <c r="AC65" s="209"/>
    </row>
    <row r="66" spans="1:29" s="186" customFormat="1" ht="95.45" customHeight="1">
      <c r="A66" s="230" t="s">
        <v>432</v>
      </c>
      <c r="B66" s="235" t="s">
        <v>431</v>
      </c>
      <c r="C66" s="209"/>
      <c r="D66" s="209">
        <v>222222222</v>
      </c>
      <c r="E66" s="209">
        <f t="shared" si="9"/>
        <v>222222222</v>
      </c>
      <c r="F66" s="209"/>
      <c r="G66" s="209">
        <f t="shared" si="158"/>
        <v>222222222</v>
      </c>
      <c r="H66" s="209"/>
      <c r="I66" s="209">
        <f t="shared" si="149"/>
        <v>222222222</v>
      </c>
      <c r="J66" s="209"/>
      <c r="K66" s="209">
        <f t="shared" si="150"/>
        <v>222222222</v>
      </c>
      <c r="L66" s="209"/>
      <c r="M66" s="209"/>
      <c r="N66" s="209"/>
      <c r="O66" s="209"/>
      <c r="P66" s="209"/>
      <c r="Q66" s="209"/>
      <c r="R66" s="209"/>
      <c r="S66" s="209"/>
      <c r="T66" s="209"/>
      <c r="U66" s="209"/>
      <c r="V66" s="209"/>
      <c r="W66" s="209"/>
      <c r="X66" s="209"/>
      <c r="Y66" s="209"/>
      <c r="Z66" s="209"/>
      <c r="AA66" s="209"/>
      <c r="AB66" s="209"/>
      <c r="AC66" s="209"/>
    </row>
    <row r="67" spans="1:29" s="186" customFormat="1" ht="51">
      <c r="A67" s="220" t="s">
        <v>384</v>
      </c>
      <c r="B67" s="235" t="s">
        <v>358</v>
      </c>
      <c r="C67" s="209">
        <v>414715</v>
      </c>
      <c r="D67" s="209"/>
      <c r="E67" s="209">
        <f t="shared" si="9"/>
        <v>414715</v>
      </c>
      <c r="F67" s="209"/>
      <c r="G67" s="209">
        <f t="shared" si="158"/>
        <v>414715</v>
      </c>
      <c r="H67" s="209"/>
      <c r="I67" s="209">
        <f t="shared" si="149"/>
        <v>414715</v>
      </c>
      <c r="J67" s="209"/>
      <c r="K67" s="209">
        <f t="shared" si="150"/>
        <v>414715</v>
      </c>
      <c r="L67" s="209">
        <v>234922</v>
      </c>
      <c r="M67" s="209"/>
      <c r="N67" s="209">
        <f t="shared" si="13"/>
        <v>234922</v>
      </c>
      <c r="O67" s="209"/>
      <c r="P67" s="209">
        <f t="shared" ref="P67:P68" si="169">SUM(N67:O67)</f>
        <v>234922</v>
      </c>
      <c r="Q67" s="209"/>
      <c r="R67" s="209">
        <f t="shared" ref="R67:T68" si="170">SUM(P67:Q67)</f>
        <v>234922</v>
      </c>
      <c r="S67" s="209"/>
      <c r="T67" s="209">
        <f t="shared" si="170"/>
        <v>234922</v>
      </c>
      <c r="U67" s="209">
        <v>232368</v>
      </c>
      <c r="V67" s="209"/>
      <c r="W67" s="209">
        <f t="shared" si="16"/>
        <v>232368</v>
      </c>
      <c r="X67" s="209"/>
      <c r="Y67" s="209">
        <f t="shared" ref="Y67:Y68" si="171">SUM(W67:X67)</f>
        <v>232368</v>
      </c>
      <c r="Z67" s="209"/>
      <c r="AA67" s="209">
        <f t="shared" ref="AA67:AA68" si="172">SUM(Y67:Z67)</f>
        <v>232368</v>
      </c>
      <c r="AB67" s="209"/>
      <c r="AC67" s="209">
        <f t="shared" ref="AC67:AC68" si="173">SUM(AA67:AB67)</f>
        <v>232368</v>
      </c>
    </row>
    <row r="68" spans="1:29" s="186" customFormat="1" ht="51" hidden="1">
      <c r="A68" s="220" t="s">
        <v>385</v>
      </c>
      <c r="B68" s="235" t="s">
        <v>358</v>
      </c>
      <c r="C68" s="209">
        <v>441398.08</v>
      </c>
      <c r="D68" s="209">
        <v>-441398.08</v>
      </c>
      <c r="E68" s="209">
        <f t="shared" si="9"/>
        <v>0</v>
      </c>
      <c r="F68" s="209"/>
      <c r="G68" s="209">
        <f t="shared" si="158"/>
        <v>0</v>
      </c>
      <c r="H68" s="209"/>
      <c r="I68" s="209">
        <f t="shared" si="149"/>
        <v>0</v>
      </c>
      <c r="J68" s="209"/>
      <c r="K68" s="209">
        <f t="shared" si="150"/>
        <v>0</v>
      </c>
      <c r="L68" s="209">
        <v>441398.08</v>
      </c>
      <c r="M68" s="209">
        <v>-441398.08</v>
      </c>
      <c r="N68" s="209">
        <f t="shared" si="13"/>
        <v>0</v>
      </c>
      <c r="O68" s="209"/>
      <c r="P68" s="209">
        <f t="shared" si="169"/>
        <v>0</v>
      </c>
      <c r="Q68" s="209"/>
      <c r="R68" s="209">
        <f t="shared" si="170"/>
        <v>0</v>
      </c>
      <c r="S68" s="209"/>
      <c r="T68" s="209">
        <f t="shared" si="170"/>
        <v>0</v>
      </c>
      <c r="U68" s="209">
        <v>441398.08</v>
      </c>
      <c r="V68" s="209">
        <v>-441398.08</v>
      </c>
      <c r="W68" s="209">
        <f t="shared" si="16"/>
        <v>0</v>
      </c>
      <c r="X68" s="209"/>
      <c r="Y68" s="209">
        <f t="shared" si="171"/>
        <v>0</v>
      </c>
      <c r="Z68" s="209"/>
      <c r="AA68" s="209">
        <f t="shared" si="172"/>
        <v>0</v>
      </c>
      <c r="AB68" s="209"/>
      <c r="AC68" s="209">
        <f t="shared" si="173"/>
        <v>0</v>
      </c>
    </row>
    <row r="69" spans="1:29" s="186" customFormat="1" ht="51">
      <c r="A69" s="233" t="s">
        <v>385</v>
      </c>
      <c r="B69" s="235" t="s">
        <v>358</v>
      </c>
      <c r="C69" s="209"/>
      <c r="D69" s="209">
        <v>108843.52</v>
      </c>
      <c r="E69" s="209">
        <f t="shared" si="9"/>
        <v>108843.52</v>
      </c>
      <c r="F69" s="209"/>
      <c r="G69" s="209">
        <f t="shared" si="158"/>
        <v>108843.52</v>
      </c>
      <c r="H69" s="209"/>
      <c r="I69" s="209">
        <f t="shared" si="149"/>
        <v>108843.52</v>
      </c>
      <c r="J69" s="209"/>
      <c r="K69" s="209">
        <f t="shared" si="150"/>
        <v>108843.52</v>
      </c>
      <c r="L69" s="209"/>
      <c r="M69" s="209"/>
      <c r="N69" s="209"/>
      <c r="O69" s="209"/>
      <c r="P69" s="209"/>
      <c r="Q69" s="209"/>
      <c r="R69" s="209"/>
      <c r="S69" s="209"/>
      <c r="T69" s="209"/>
      <c r="U69" s="209"/>
      <c r="V69" s="209"/>
      <c r="W69" s="209"/>
      <c r="X69" s="209"/>
      <c r="Y69" s="209"/>
      <c r="Z69" s="209"/>
      <c r="AA69" s="209"/>
      <c r="AB69" s="209"/>
      <c r="AC69" s="209"/>
    </row>
    <row r="70" spans="1:29" s="186" customFormat="1" ht="78" customHeight="1">
      <c r="A70" s="220" t="s">
        <v>386</v>
      </c>
      <c r="B70" s="235" t="s">
        <v>358</v>
      </c>
      <c r="C70" s="209">
        <v>257020</v>
      </c>
      <c r="D70" s="209"/>
      <c r="E70" s="209">
        <f t="shared" si="9"/>
        <v>257020</v>
      </c>
      <c r="F70" s="209"/>
      <c r="G70" s="209">
        <f t="shared" si="158"/>
        <v>257020</v>
      </c>
      <c r="H70" s="209"/>
      <c r="I70" s="209">
        <f t="shared" si="149"/>
        <v>257020</v>
      </c>
      <c r="J70" s="209"/>
      <c r="K70" s="209">
        <f t="shared" si="150"/>
        <v>257020</v>
      </c>
      <c r="L70" s="209">
        <v>267250</v>
      </c>
      <c r="M70" s="209"/>
      <c r="N70" s="209">
        <f t="shared" si="13"/>
        <v>267250</v>
      </c>
      <c r="O70" s="209"/>
      <c r="P70" s="209">
        <f t="shared" ref="P70:P74" si="174">SUM(N70:O70)</f>
        <v>267250</v>
      </c>
      <c r="Q70" s="209"/>
      <c r="R70" s="209">
        <f t="shared" ref="R70:T74" si="175">SUM(P70:Q70)</f>
        <v>267250</v>
      </c>
      <c r="S70" s="209"/>
      <c r="T70" s="209">
        <f t="shared" si="175"/>
        <v>267250</v>
      </c>
      <c r="U70" s="209">
        <v>277950</v>
      </c>
      <c r="V70" s="209"/>
      <c r="W70" s="209">
        <f t="shared" si="16"/>
        <v>277950</v>
      </c>
      <c r="X70" s="209"/>
      <c r="Y70" s="209">
        <f t="shared" ref="Y70:Y74" si="176">SUM(W70:X70)</f>
        <v>277950</v>
      </c>
      <c r="Z70" s="209"/>
      <c r="AA70" s="209">
        <f t="shared" ref="AA70:AA74" si="177">SUM(Y70:Z70)</f>
        <v>277950</v>
      </c>
      <c r="AB70" s="209"/>
      <c r="AC70" s="209">
        <f t="shared" ref="AC70:AC74" si="178">SUM(AA70:AB70)</f>
        <v>277950</v>
      </c>
    </row>
    <row r="71" spans="1:29" s="186" customFormat="1" ht="25.5" customHeight="1">
      <c r="A71" s="220" t="s">
        <v>387</v>
      </c>
      <c r="B71" s="235" t="s">
        <v>358</v>
      </c>
      <c r="C71" s="209">
        <v>291249912.5</v>
      </c>
      <c r="D71" s="209"/>
      <c r="E71" s="209">
        <f t="shared" si="9"/>
        <v>291249912.5</v>
      </c>
      <c r="F71" s="209"/>
      <c r="G71" s="209">
        <f t="shared" si="158"/>
        <v>291249912.5</v>
      </c>
      <c r="H71" s="209"/>
      <c r="I71" s="209">
        <f t="shared" si="149"/>
        <v>291249912.5</v>
      </c>
      <c r="J71" s="209"/>
      <c r="K71" s="209">
        <f t="shared" si="150"/>
        <v>291249912.5</v>
      </c>
      <c r="L71" s="209">
        <f>291249912.5+446276-346276</f>
        <v>291349912.5</v>
      </c>
      <c r="M71" s="209"/>
      <c r="N71" s="209">
        <f t="shared" si="13"/>
        <v>291349912.5</v>
      </c>
      <c r="O71" s="209"/>
      <c r="P71" s="209">
        <f t="shared" si="174"/>
        <v>291349912.5</v>
      </c>
      <c r="Q71" s="209"/>
      <c r="R71" s="209">
        <f t="shared" si="175"/>
        <v>291349912.5</v>
      </c>
      <c r="S71" s="209"/>
      <c r="T71" s="209">
        <f t="shared" si="175"/>
        <v>291349912.5</v>
      </c>
      <c r="U71" s="209">
        <f>291249912.5+9970530.8-346276</f>
        <v>300874167.30000001</v>
      </c>
      <c r="V71" s="209"/>
      <c r="W71" s="209">
        <f t="shared" si="16"/>
        <v>300874167.30000001</v>
      </c>
      <c r="X71" s="209"/>
      <c r="Y71" s="209">
        <f t="shared" si="176"/>
        <v>300874167.30000001</v>
      </c>
      <c r="Z71" s="209"/>
      <c r="AA71" s="209">
        <f t="shared" si="177"/>
        <v>300874167.30000001</v>
      </c>
      <c r="AB71" s="209"/>
      <c r="AC71" s="209">
        <f t="shared" si="178"/>
        <v>300874167.30000001</v>
      </c>
    </row>
    <row r="72" spans="1:29" s="186" customFormat="1" ht="89.25">
      <c r="A72" s="220" t="s">
        <v>388</v>
      </c>
      <c r="B72" s="235" t="s">
        <v>358</v>
      </c>
      <c r="C72" s="209">
        <v>901734</v>
      </c>
      <c r="D72" s="209"/>
      <c r="E72" s="209">
        <f t="shared" si="9"/>
        <v>901734</v>
      </c>
      <c r="F72" s="209"/>
      <c r="G72" s="209">
        <f t="shared" si="158"/>
        <v>901734</v>
      </c>
      <c r="H72" s="209"/>
      <c r="I72" s="209">
        <f t="shared" si="149"/>
        <v>901734</v>
      </c>
      <c r="J72" s="209"/>
      <c r="K72" s="209">
        <f t="shared" si="150"/>
        <v>901734</v>
      </c>
      <c r="L72" s="209">
        <v>901734</v>
      </c>
      <c r="M72" s="209"/>
      <c r="N72" s="209">
        <f t="shared" si="13"/>
        <v>901734</v>
      </c>
      <c r="O72" s="209"/>
      <c r="P72" s="209">
        <f t="shared" si="174"/>
        <v>901734</v>
      </c>
      <c r="Q72" s="209"/>
      <c r="R72" s="209">
        <f t="shared" si="175"/>
        <v>901734</v>
      </c>
      <c r="S72" s="209"/>
      <c r="T72" s="209">
        <f t="shared" si="175"/>
        <v>901734</v>
      </c>
      <c r="U72" s="209">
        <v>901734</v>
      </c>
      <c r="V72" s="209"/>
      <c r="W72" s="209">
        <f t="shared" si="16"/>
        <v>901734</v>
      </c>
      <c r="X72" s="209"/>
      <c r="Y72" s="209">
        <f t="shared" si="176"/>
        <v>901734</v>
      </c>
      <c r="Z72" s="209"/>
      <c r="AA72" s="209">
        <f t="shared" si="177"/>
        <v>901734</v>
      </c>
      <c r="AB72" s="209"/>
      <c r="AC72" s="209">
        <f t="shared" si="178"/>
        <v>901734</v>
      </c>
    </row>
    <row r="73" spans="1:29" s="186" customFormat="1" ht="51">
      <c r="A73" s="220" t="s">
        <v>389</v>
      </c>
      <c r="B73" s="235" t="s">
        <v>358</v>
      </c>
      <c r="C73" s="209">
        <v>123200</v>
      </c>
      <c r="D73" s="209"/>
      <c r="E73" s="209">
        <f t="shared" si="9"/>
        <v>123200</v>
      </c>
      <c r="F73" s="209"/>
      <c r="G73" s="209">
        <f t="shared" si="158"/>
        <v>123200</v>
      </c>
      <c r="H73" s="209">
        <v>-10556.32</v>
      </c>
      <c r="I73" s="209">
        <f t="shared" si="149"/>
        <v>112643.68</v>
      </c>
      <c r="J73" s="209"/>
      <c r="K73" s="209">
        <f t="shared" si="150"/>
        <v>112643.68</v>
      </c>
      <c r="L73" s="209">
        <v>53402</v>
      </c>
      <c r="M73" s="209"/>
      <c r="N73" s="209">
        <f t="shared" si="13"/>
        <v>53402</v>
      </c>
      <c r="O73" s="209"/>
      <c r="P73" s="209">
        <f t="shared" si="174"/>
        <v>53402</v>
      </c>
      <c r="Q73" s="209"/>
      <c r="R73" s="209">
        <f t="shared" si="175"/>
        <v>53402</v>
      </c>
      <c r="S73" s="209"/>
      <c r="T73" s="209">
        <f t="shared" si="175"/>
        <v>53402</v>
      </c>
      <c r="U73" s="209">
        <v>53402</v>
      </c>
      <c r="V73" s="209"/>
      <c r="W73" s="209">
        <f t="shared" si="16"/>
        <v>53402</v>
      </c>
      <c r="X73" s="209"/>
      <c r="Y73" s="209">
        <f t="shared" si="176"/>
        <v>53402</v>
      </c>
      <c r="Z73" s="209"/>
      <c r="AA73" s="209">
        <f t="shared" si="177"/>
        <v>53402</v>
      </c>
      <c r="AB73" s="209"/>
      <c r="AC73" s="209">
        <f t="shared" si="178"/>
        <v>53402</v>
      </c>
    </row>
    <row r="74" spans="1:29" s="186" customFormat="1" ht="51">
      <c r="A74" s="220" t="s">
        <v>390</v>
      </c>
      <c r="B74" s="235" t="s">
        <v>358</v>
      </c>
      <c r="C74" s="209">
        <v>600051</v>
      </c>
      <c r="D74" s="209"/>
      <c r="E74" s="209">
        <f t="shared" si="9"/>
        <v>600051</v>
      </c>
      <c r="F74" s="209"/>
      <c r="G74" s="209">
        <f t="shared" si="158"/>
        <v>600051</v>
      </c>
      <c r="H74" s="209"/>
      <c r="I74" s="209">
        <f t="shared" si="149"/>
        <v>600051</v>
      </c>
      <c r="J74" s="209">
        <v>-600051</v>
      </c>
      <c r="K74" s="209">
        <f t="shared" si="150"/>
        <v>0</v>
      </c>
      <c r="L74" s="209">
        <v>600051</v>
      </c>
      <c r="M74" s="209"/>
      <c r="N74" s="209">
        <f t="shared" si="13"/>
        <v>600051</v>
      </c>
      <c r="O74" s="209"/>
      <c r="P74" s="209">
        <f t="shared" si="174"/>
        <v>600051</v>
      </c>
      <c r="Q74" s="209"/>
      <c r="R74" s="209">
        <f t="shared" si="175"/>
        <v>600051</v>
      </c>
      <c r="S74" s="209"/>
      <c r="T74" s="209">
        <f t="shared" si="175"/>
        <v>600051</v>
      </c>
      <c r="U74" s="209">
        <v>600051</v>
      </c>
      <c r="V74" s="209"/>
      <c r="W74" s="209">
        <f t="shared" si="16"/>
        <v>600051</v>
      </c>
      <c r="X74" s="209"/>
      <c r="Y74" s="209">
        <f t="shared" si="176"/>
        <v>600051</v>
      </c>
      <c r="Z74" s="209"/>
      <c r="AA74" s="209">
        <f t="shared" si="177"/>
        <v>600051</v>
      </c>
      <c r="AB74" s="209"/>
      <c r="AC74" s="209">
        <f t="shared" si="178"/>
        <v>600051</v>
      </c>
    </row>
    <row r="75" spans="1:29" s="186" customFormat="1" ht="51">
      <c r="A75" s="220" t="s">
        <v>435</v>
      </c>
      <c r="B75" s="245" t="s">
        <v>358</v>
      </c>
      <c r="C75" s="209"/>
      <c r="D75" s="209"/>
      <c r="E75" s="209"/>
      <c r="F75" s="209">
        <v>1404820</v>
      </c>
      <c r="G75" s="209">
        <f t="shared" si="158"/>
        <v>1404820</v>
      </c>
      <c r="H75" s="209"/>
      <c r="I75" s="209">
        <f t="shared" si="149"/>
        <v>1404820</v>
      </c>
      <c r="J75" s="209"/>
      <c r="K75" s="209">
        <f t="shared" si="150"/>
        <v>1404820</v>
      </c>
      <c r="L75" s="209"/>
      <c r="M75" s="209"/>
      <c r="N75" s="209"/>
      <c r="O75" s="209"/>
      <c r="P75" s="209"/>
      <c r="Q75" s="209"/>
      <c r="R75" s="209"/>
      <c r="S75" s="209"/>
      <c r="T75" s="209"/>
      <c r="U75" s="209"/>
      <c r="V75" s="209"/>
      <c r="W75" s="209"/>
      <c r="X75" s="209"/>
      <c r="Y75" s="209"/>
      <c r="Z75" s="209"/>
      <c r="AA75" s="209"/>
      <c r="AB75" s="209"/>
      <c r="AC75" s="209"/>
    </row>
    <row r="76" spans="1:29" s="186" customFormat="1" ht="56.45" customHeight="1">
      <c r="A76" s="220" t="s">
        <v>441</v>
      </c>
      <c r="B76" s="300" t="s">
        <v>358</v>
      </c>
      <c r="C76" s="209"/>
      <c r="D76" s="209"/>
      <c r="E76" s="209"/>
      <c r="F76" s="209"/>
      <c r="G76" s="209"/>
      <c r="H76" s="209">
        <v>323511</v>
      </c>
      <c r="I76" s="209">
        <f t="shared" si="149"/>
        <v>323511</v>
      </c>
      <c r="J76" s="209"/>
      <c r="K76" s="209">
        <f t="shared" si="150"/>
        <v>323511</v>
      </c>
      <c r="L76" s="209"/>
      <c r="M76" s="209"/>
      <c r="N76" s="209"/>
      <c r="O76" s="209"/>
      <c r="P76" s="209"/>
      <c r="Q76" s="209"/>
      <c r="R76" s="209"/>
      <c r="S76" s="209"/>
      <c r="T76" s="209"/>
      <c r="U76" s="209"/>
      <c r="V76" s="209"/>
      <c r="W76" s="209"/>
      <c r="X76" s="209"/>
      <c r="Y76" s="209"/>
      <c r="Z76" s="209"/>
      <c r="AA76" s="209"/>
      <c r="AB76" s="209"/>
      <c r="AC76" s="209"/>
    </row>
    <row r="77" spans="1:29" s="186" customFormat="1" ht="51">
      <c r="A77" s="220" t="s">
        <v>445</v>
      </c>
      <c r="B77" s="300" t="s">
        <v>358</v>
      </c>
      <c r="C77" s="209"/>
      <c r="D77" s="209"/>
      <c r="E77" s="209"/>
      <c r="F77" s="209"/>
      <c r="G77" s="209"/>
      <c r="H77" s="209">
        <v>1500000</v>
      </c>
      <c r="I77" s="209">
        <f t="shared" si="149"/>
        <v>1500000</v>
      </c>
      <c r="J77" s="209"/>
      <c r="K77" s="209">
        <f t="shared" si="150"/>
        <v>1500000</v>
      </c>
      <c r="L77" s="209"/>
      <c r="M77" s="209"/>
      <c r="N77" s="209"/>
      <c r="O77" s="209"/>
      <c r="P77" s="209"/>
      <c r="Q77" s="209"/>
      <c r="R77" s="209"/>
      <c r="S77" s="209"/>
      <c r="T77" s="209"/>
      <c r="U77" s="209"/>
      <c r="V77" s="209"/>
      <c r="W77" s="209"/>
      <c r="X77" s="209"/>
      <c r="Y77" s="209"/>
      <c r="Z77" s="209"/>
      <c r="AA77" s="209"/>
      <c r="AB77" s="209"/>
      <c r="AC77" s="209"/>
    </row>
    <row r="78" spans="1:29" s="186" customFormat="1" ht="38.25">
      <c r="A78" s="220" t="s">
        <v>443</v>
      </c>
      <c r="B78" s="300" t="s">
        <v>358</v>
      </c>
      <c r="C78" s="209"/>
      <c r="D78" s="209"/>
      <c r="E78" s="209"/>
      <c r="F78" s="209"/>
      <c r="G78" s="209"/>
      <c r="H78" s="209">
        <v>3878219.26</v>
      </c>
      <c r="I78" s="209">
        <f t="shared" si="149"/>
        <v>3878219.26</v>
      </c>
      <c r="J78" s="209"/>
      <c r="K78" s="209">
        <f t="shared" si="150"/>
        <v>3878219.26</v>
      </c>
      <c r="L78" s="209"/>
      <c r="M78" s="209"/>
      <c r="N78" s="209"/>
      <c r="O78" s="209"/>
      <c r="P78" s="209"/>
      <c r="Q78" s="209"/>
      <c r="R78" s="209"/>
      <c r="S78" s="209"/>
      <c r="T78" s="209"/>
      <c r="U78" s="209"/>
      <c r="V78" s="209"/>
      <c r="W78" s="209"/>
      <c r="X78" s="209"/>
      <c r="Y78" s="209"/>
      <c r="Z78" s="209"/>
      <c r="AA78" s="209"/>
      <c r="AB78" s="209"/>
      <c r="AC78" s="209"/>
    </row>
    <row r="79" spans="1:29" s="186" customFormat="1" ht="42.6" customHeight="1">
      <c r="A79" s="220" t="s">
        <v>440</v>
      </c>
      <c r="B79" s="300" t="s">
        <v>358</v>
      </c>
      <c r="C79" s="209"/>
      <c r="D79" s="209"/>
      <c r="E79" s="209"/>
      <c r="F79" s="209"/>
      <c r="G79" s="209"/>
      <c r="H79" s="209">
        <v>231000</v>
      </c>
      <c r="I79" s="209">
        <f t="shared" si="149"/>
        <v>231000</v>
      </c>
      <c r="J79" s="209"/>
      <c r="K79" s="209">
        <f t="shared" si="150"/>
        <v>231000</v>
      </c>
      <c r="L79" s="209"/>
      <c r="M79" s="209"/>
      <c r="N79" s="209"/>
      <c r="O79" s="209"/>
      <c r="P79" s="209"/>
      <c r="Q79" s="209"/>
      <c r="R79" s="209"/>
      <c r="S79" s="209"/>
      <c r="T79" s="209"/>
      <c r="U79" s="209"/>
      <c r="V79" s="209"/>
      <c r="W79" s="209"/>
      <c r="X79" s="209"/>
      <c r="Y79" s="209"/>
      <c r="Z79" s="209"/>
      <c r="AA79" s="209"/>
      <c r="AB79" s="209"/>
      <c r="AC79" s="209"/>
    </row>
    <row r="80" spans="1:29" s="186" customFormat="1" ht="25.5">
      <c r="A80" s="220" t="s">
        <v>438</v>
      </c>
      <c r="B80" s="300" t="s">
        <v>358</v>
      </c>
      <c r="C80" s="209"/>
      <c r="D80" s="209"/>
      <c r="E80" s="209"/>
      <c r="F80" s="209"/>
      <c r="G80" s="209"/>
      <c r="H80" s="209">
        <v>122400</v>
      </c>
      <c r="I80" s="209">
        <f t="shared" si="149"/>
        <v>122400</v>
      </c>
      <c r="J80" s="209"/>
      <c r="K80" s="209">
        <f t="shared" si="150"/>
        <v>122400</v>
      </c>
      <c r="L80" s="209"/>
      <c r="M80" s="209"/>
      <c r="N80" s="209"/>
      <c r="O80" s="209"/>
      <c r="P80" s="209"/>
      <c r="Q80" s="209"/>
      <c r="R80" s="209"/>
      <c r="S80" s="209"/>
      <c r="T80" s="209"/>
      <c r="U80" s="209"/>
      <c r="V80" s="209"/>
      <c r="W80" s="209"/>
      <c r="X80" s="209"/>
      <c r="Y80" s="209"/>
      <c r="Z80" s="209"/>
      <c r="AA80" s="209"/>
      <c r="AB80" s="209"/>
      <c r="AC80" s="209"/>
    </row>
    <row r="81" spans="1:29" s="186" customFormat="1" ht="51.6" customHeight="1">
      <c r="A81" s="232" t="s">
        <v>452</v>
      </c>
      <c r="B81" s="300" t="s">
        <v>358</v>
      </c>
      <c r="C81" s="209"/>
      <c r="D81" s="209"/>
      <c r="E81" s="209"/>
      <c r="F81" s="209"/>
      <c r="G81" s="209"/>
      <c r="H81" s="209"/>
      <c r="I81" s="209"/>
      <c r="J81" s="209">
        <v>4269445.91</v>
      </c>
      <c r="K81" s="209">
        <f t="shared" si="150"/>
        <v>4269445.91</v>
      </c>
      <c r="L81" s="209"/>
      <c r="M81" s="209"/>
      <c r="N81" s="209"/>
      <c r="O81" s="209"/>
      <c r="P81" s="209"/>
      <c r="Q81" s="209"/>
      <c r="R81" s="209"/>
      <c r="S81" s="209"/>
      <c r="T81" s="209"/>
      <c r="U81" s="209"/>
      <c r="V81" s="209"/>
      <c r="W81" s="209"/>
      <c r="X81" s="209"/>
      <c r="Y81" s="209"/>
      <c r="Z81" s="209"/>
      <c r="AA81" s="209"/>
      <c r="AB81" s="209"/>
      <c r="AC81" s="209"/>
    </row>
    <row r="82" spans="1:29" s="186" customFormat="1" ht="84" customHeight="1">
      <c r="A82" s="232" t="s">
        <v>453</v>
      </c>
      <c r="B82" s="317" t="s">
        <v>358</v>
      </c>
      <c r="C82" s="209"/>
      <c r="D82" s="209"/>
      <c r="E82" s="209"/>
      <c r="F82" s="209"/>
      <c r="G82" s="209"/>
      <c r="H82" s="209"/>
      <c r="I82" s="209"/>
      <c r="J82" s="209">
        <v>548486</v>
      </c>
      <c r="K82" s="209">
        <f t="shared" si="150"/>
        <v>548486</v>
      </c>
      <c r="L82" s="209"/>
      <c r="M82" s="209"/>
      <c r="N82" s="209"/>
      <c r="O82" s="209"/>
      <c r="P82" s="209"/>
      <c r="Q82" s="209"/>
      <c r="R82" s="209"/>
      <c r="S82" s="209"/>
      <c r="T82" s="209"/>
      <c r="U82" s="209"/>
      <c r="V82" s="209"/>
      <c r="W82" s="209"/>
      <c r="X82" s="209"/>
      <c r="Y82" s="209"/>
      <c r="Z82" s="209"/>
      <c r="AA82" s="209"/>
      <c r="AB82" s="209"/>
      <c r="AC82" s="209"/>
    </row>
    <row r="83" spans="1:29" s="186" customFormat="1">
      <c r="A83" s="221"/>
      <c r="B83" s="222"/>
      <c r="C83" s="224"/>
      <c r="D83" s="224"/>
      <c r="E83" s="224"/>
      <c r="F83" s="224"/>
      <c r="G83" s="224"/>
      <c r="H83" s="224"/>
      <c r="I83" s="224"/>
      <c r="J83" s="224"/>
      <c r="K83" s="224"/>
      <c r="L83" s="209"/>
      <c r="M83" s="224"/>
      <c r="N83" s="224"/>
      <c r="O83" s="224"/>
      <c r="P83" s="224"/>
      <c r="Q83" s="224"/>
      <c r="R83" s="224"/>
      <c r="S83" s="224"/>
      <c r="T83" s="224"/>
      <c r="U83" s="209"/>
      <c r="V83" s="224"/>
      <c r="W83" s="224"/>
      <c r="X83" s="224"/>
      <c r="Y83" s="224"/>
      <c r="Z83" s="224"/>
      <c r="AA83" s="224"/>
      <c r="AB83" s="224"/>
      <c r="AC83" s="224"/>
    </row>
    <row r="84" spans="1:29" s="186" customFormat="1" ht="25.5">
      <c r="A84" s="207" t="s">
        <v>76</v>
      </c>
      <c r="B84" s="218" t="s">
        <v>112</v>
      </c>
      <c r="C84" s="209">
        <f>SUM(C85:C102)</f>
        <v>753690739.33000004</v>
      </c>
      <c r="D84" s="209">
        <f t="shared" ref="D84:W84" si="179">SUM(D85:D102)</f>
        <v>7178585</v>
      </c>
      <c r="E84" s="209">
        <f t="shared" si="179"/>
        <v>760869324.32999992</v>
      </c>
      <c r="F84" s="209">
        <f t="shared" ref="F84:G84" si="180">SUM(F85:F102)</f>
        <v>0</v>
      </c>
      <c r="G84" s="209">
        <f t="shared" si="180"/>
        <v>760869324.32999992</v>
      </c>
      <c r="H84" s="209">
        <f t="shared" ref="H84:R84" si="181">SUM(H85:H102)</f>
        <v>19267979.23</v>
      </c>
      <c r="I84" s="209">
        <f t="shared" si="181"/>
        <v>780137303.55999994</v>
      </c>
      <c r="J84" s="209">
        <f t="shared" ref="J84:K84" si="182">SUM(J85:J102)</f>
        <v>15848300</v>
      </c>
      <c r="K84" s="209">
        <f t="shared" si="182"/>
        <v>795985603.55999994</v>
      </c>
      <c r="L84" s="209">
        <f t="shared" si="181"/>
        <v>766840559.92999995</v>
      </c>
      <c r="M84" s="209">
        <f t="shared" si="181"/>
        <v>-12642012</v>
      </c>
      <c r="N84" s="209">
        <f t="shared" si="181"/>
        <v>754198547.92999995</v>
      </c>
      <c r="O84" s="209">
        <f t="shared" si="181"/>
        <v>0</v>
      </c>
      <c r="P84" s="209">
        <f t="shared" si="181"/>
        <v>754198547.92999995</v>
      </c>
      <c r="Q84" s="209">
        <f t="shared" si="181"/>
        <v>-37.43</v>
      </c>
      <c r="R84" s="209">
        <f t="shared" si="181"/>
        <v>754198510.5</v>
      </c>
      <c r="S84" s="209">
        <f t="shared" ref="S84:T84" si="183">SUM(S85:S102)</f>
        <v>0</v>
      </c>
      <c r="T84" s="209">
        <f t="shared" si="183"/>
        <v>754198510.5</v>
      </c>
      <c r="U84" s="209">
        <f t="shared" si="179"/>
        <v>807093735.59000003</v>
      </c>
      <c r="V84" s="209">
        <f t="shared" si="179"/>
        <v>10528</v>
      </c>
      <c r="W84" s="209">
        <f t="shared" si="179"/>
        <v>807104263.59000003</v>
      </c>
      <c r="X84" s="209">
        <f t="shared" ref="X84:Y84" si="184">SUM(X85:X102)</f>
        <v>0</v>
      </c>
      <c r="Y84" s="209">
        <f t="shared" si="184"/>
        <v>807104263.59000003</v>
      </c>
      <c r="Z84" s="209">
        <f t="shared" ref="Z84:AA84" si="185">SUM(Z85:Z102)</f>
        <v>-34.380000000000003</v>
      </c>
      <c r="AA84" s="209">
        <f t="shared" si="185"/>
        <v>807104229.21000004</v>
      </c>
      <c r="AB84" s="209">
        <f t="shared" ref="AB84:AC84" si="186">SUM(AB85:AB102)</f>
        <v>0</v>
      </c>
      <c r="AC84" s="209">
        <f t="shared" si="186"/>
        <v>807104229.21000004</v>
      </c>
    </row>
    <row r="85" spans="1:29" s="186" customFormat="1" ht="76.5">
      <c r="A85" s="220" t="s">
        <v>391</v>
      </c>
      <c r="B85" s="235" t="s">
        <v>359</v>
      </c>
      <c r="C85" s="209">
        <v>6314750.5</v>
      </c>
      <c r="D85" s="209"/>
      <c r="E85" s="209">
        <f t="shared" si="9"/>
        <v>6314750.5</v>
      </c>
      <c r="F85" s="209"/>
      <c r="G85" s="209">
        <f t="shared" ref="G85:G91" si="187">SUM(E85:F85)</f>
        <v>6314750.5</v>
      </c>
      <c r="H85" s="209"/>
      <c r="I85" s="209">
        <f t="shared" ref="I85:I101" si="188">SUM(G85:H85)</f>
        <v>6314750.5</v>
      </c>
      <c r="J85" s="209"/>
      <c r="K85" s="209">
        <f t="shared" ref="K85:K101" si="189">SUM(I85:J85)</f>
        <v>6314750.5</v>
      </c>
      <c r="L85" s="209">
        <v>5061414</v>
      </c>
      <c r="M85" s="209"/>
      <c r="N85" s="209">
        <f t="shared" si="13"/>
        <v>5061414</v>
      </c>
      <c r="O85" s="209"/>
      <c r="P85" s="209">
        <f t="shared" ref="P85:P90" si="190">SUM(N85:O85)</f>
        <v>5061414</v>
      </c>
      <c r="Q85" s="209"/>
      <c r="R85" s="209">
        <f t="shared" ref="R85:T90" si="191">SUM(P85:Q85)</f>
        <v>5061414</v>
      </c>
      <c r="S85" s="209"/>
      <c r="T85" s="209">
        <f t="shared" si="191"/>
        <v>5061414</v>
      </c>
      <c r="U85" s="209">
        <v>5051800.4000000004</v>
      </c>
      <c r="V85" s="209"/>
      <c r="W85" s="209">
        <f t="shared" si="16"/>
        <v>5051800.4000000004</v>
      </c>
      <c r="X85" s="209"/>
      <c r="Y85" s="209">
        <f t="shared" ref="Y85:Y90" si="192">SUM(W85:X85)</f>
        <v>5051800.4000000004</v>
      </c>
      <c r="Z85" s="209"/>
      <c r="AA85" s="209">
        <f t="shared" ref="AA85:AA90" si="193">SUM(Y85:Z85)</f>
        <v>5051800.4000000004</v>
      </c>
      <c r="AB85" s="209"/>
      <c r="AC85" s="209">
        <f t="shared" ref="AC85:AC90" si="194">SUM(AA85:AB85)</f>
        <v>5051800.4000000004</v>
      </c>
    </row>
    <row r="86" spans="1:29" s="186" customFormat="1" ht="38.25">
      <c r="A86" s="220" t="s">
        <v>392</v>
      </c>
      <c r="B86" s="218" t="s">
        <v>359</v>
      </c>
      <c r="C86" s="209">
        <v>369351.5</v>
      </c>
      <c r="D86" s="209"/>
      <c r="E86" s="209">
        <f t="shared" si="9"/>
        <v>369351.5</v>
      </c>
      <c r="F86" s="209"/>
      <c r="G86" s="209">
        <f t="shared" si="187"/>
        <v>369351.5</v>
      </c>
      <c r="H86" s="209"/>
      <c r="I86" s="209">
        <f t="shared" si="188"/>
        <v>369351.5</v>
      </c>
      <c r="J86" s="209"/>
      <c r="K86" s="209">
        <f t="shared" si="189"/>
        <v>369351.5</v>
      </c>
      <c r="L86" s="209">
        <v>382325.56</v>
      </c>
      <c r="M86" s="209"/>
      <c r="N86" s="209">
        <f t="shared" si="13"/>
        <v>382325.56</v>
      </c>
      <c r="O86" s="209"/>
      <c r="P86" s="209">
        <f t="shared" si="190"/>
        <v>382325.56</v>
      </c>
      <c r="Q86" s="209"/>
      <c r="R86" s="209">
        <f t="shared" si="191"/>
        <v>382325.56</v>
      </c>
      <c r="S86" s="209"/>
      <c r="T86" s="209">
        <f t="shared" si="191"/>
        <v>382325.56</v>
      </c>
      <c r="U86" s="209">
        <v>395818.58</v>
      </c>
      <c r="V86" s="209"/>
      <c r="W86" s="209">
        <f t="shared" si="16"/>
        <v>395818.58</v>
      </c>
      <c r="X86" s="209"/>
      <c r="Y86" s="209">
        <f t="shared" si="192"/>
        <v>395818.58</v>
      </c>
      <c r="Z86" s="209"/>
      <c r="AA86" s="209">
        <f t="shared" si="193"/>
        <v>395818.58</v>
      </c>
      <c r="AB86" s="209"/>
      <c r="AC86" s="209">
        <f t="shared" si="194"/>
        <v>395818.58</v>
      </c>
    </row>
    <row r="87" spans="1:29" s="186" customFormat="1" ht="76.5">
      <c r="A87" s="220" t="s">
        <v>393</v>
      </c>
      <c r="B87" s="218" t="s">
        <v>359</v>
      </c>
      <c r="C87" s="209">
        <v>14000</v>
      </c>
      <c r="D87" s="209"/>
      <c r="E87" s="209">
        <f t="shared" si="9"/>
        <v>14000</v>
      </c>
      <c r="F87" s="209"/>
      <c r="G87" s="209">
        <f t="shared" si="187"/>
        <v>14000</v>
      </c>
      <c r="H87" s="209"/>
      <c r="I87" s="209">
        <f t="shared" si="188"/>
        <v>14000</v>
      </c>
      <c r="J87" s="209"/>
      <c r="K87" s="209">
        <f t="shared" si="189"/>
        <v>14000</v>
      </c>
      <c r="L87" s="209">
        <v>14000</v>
      </c>
      <c r="M87" s="209"/>
      <c r="N87" s="209">
        <f t="shared" si="13"/>
        <v>14000</v>
      </c>
      <c r="O87" s="209"/>
      <c r="P87" s="209">
        <f t="shared" si="190"/>
        <v>14000</v>
      </c>
      <c r="Q87" s="209"/>
      <c r="R87" s="209">
        <f t="shared" si="191"/>
        <v>14000</v>
      </c>
      <c r="S87" s="209"/>
      <c r="T87" s="209">
        <f t="shared" si="191"/>
        <v>14000</v>
      </c>
      <c r="U87" s="209">
        <v>14000</v>
      </c>
      <c r="V87" s="209"/>
      <c r="W87" s="209">
        <f t="shared" si="16"/>
        <v>14000</v>
      </c>
      <c r="X87" s="209"/>
      <c r="Y87" s="209">
        <f t="shared" si="192"/>
        <v>14000</v>
      </c>
      <c r="Z87" s="209"/>
      <c r="AA87" s="209">
        <f t="shared" si="193"/>
        <v>14000</v>
      </c>
      <c r="AB87" s="209"/>
      <c r="AC87" s="209">
        <f t="shared" si="194"/>
        <v>14000</v>
      </c>
    </row>
    <row r="88" spans="1:29" s="186" customFormat="1" ht="38.25">
      <c r="A88" s="220" t="s">
        <v>394</v>
      </c>
      <c r="B88" s="218" t="s">
        <v>359</v>
      </c>
      <c r="C88" s="209">
        <v>35000</v>
      </c>
      <c r="D88" s="209"/>
      <c r="E88" s="209">
        <f t="shared" si="9"/>
        <v>35000</v>
      </c>
      <c r="F88" s="209"/>
      <c r="G88" s="209">
        <f t="shared" si="187"/>
        <v>35000</v>
      </c>
      <c r="H88" s="209"/>
      <c r="I88" s="209">
        <f t="shared" si="188"/>
        <v>35000</v>
      </c>
      <c r="J88" s="209"/>
      <c r="K88" s="209">
        <f t="shared" si="189"/>
        <v>35000</v>
      </c>
      <c r="L88" s="209">
        <v>35000</v>
      </c>
      <c r="M88" s="209"/>
      <c r="N88" s="209">
        <f t="shared" si="13"/>
        <v>35000</v>
      </c>
      <c r="O88" s="209"/>
      <c r="P88" s="209">
        <f t="shared" si="190"/>
        <v>35000</v>
      </c>
      <c r="Q88" s="209"/>
      <c r="R88" s="209">
        <f t="shared" si="191"/>
        <v>35000</v>
      </c>
      <c r="S88" s="209"/>
      <c r="T88" s="209">
        <f t="shared" si="191"/>
        <v>35000</v>
      </c>
      <c r="U88" s="209">
        <v>35000</v>
      </c>
      <c r="V88" s="209"/>
      <c r="W88" s="209">
        <f t="shared" si="16"/>
        <v>35000</v>
      </c>
      <c r="X88" s="209"/>
      <c r="Y88" s="209">
        <f t="shared" si="192"/>
        <v>35000</v>
      </c>
      <c r="Z88" s="209"/>
      <c r="AA88" s="209">
        <f t="shared" si="193"/>
        <v>35000</v>
      </c>
      <c r="AB88" s="209"/>
      <c r="AC88" s="209">
        <f t="shared" si="194"/>
        <v>35000</v>
      </c>
    </row>
    <row r="89" spans="1:29" s="186" customFormat="1" ht="89.25">
      <c r="A89" s="220" t="s">
        <v>395</v>
      </c>
      <c r="B89" s="218" t="s">
        <v>359</v>
      </c>
      <c r="C89" s="209">
        <v>4369412.5599999996</v>
      </c>
      <c r="D89" s="209"/>
      <c r="E89" s="209">
        <f t="shared" si="9"/>
        <v>4369412.5599999996</v>
      </c>
      <c r="F89" s="209"/>
      <c r="G89" s="209">
        <f t="shared" si="187"/>
        <v>4369412.5599999996</v>
      </c>
      <c r="H89" s="209"/>
      <c r="I89" s="209">
        <f t="shared" si="188"/>
        <v>4369412.5599999996</v>
      </c>
      <c r="J89" s="209"/>
      <c r="K89" s="209">
        <f t="shared" si="189"/>
        <v>4369412.5599999996</v>
      </c>
      <c r="L89" s="209">
        <v>4369412.54</v>
      </c>
      <c r="M89" s="209"/>
      <c r="N89" s="209">
        <f t="shared" si="13"/>
        <v>4369412.54</v>
      </c>
      <c r="O89" s="209"/>
      <c r="P89" s="209">
        <f t="shared" si="190"/>
        <v>4369412.54</v>
      </c>
      <c r="Q89" s="209"/>
      <c r="R89" s="209">
        <f t="shared" si="191"/>
        <v>4369412.54</v>
      </c>
      <c r="S89" s="209"/>
      <c r="T89" s="209">
        <f t="shared" si="191"/>
        <v>4369412.54</v>
      </c>
      <c r="U89" s="209">
        <v>4369412.5599999996</v>
      </c>
      <c r="V89" s="209"/>
      <c r="W89" s="209">
        <f t="shared" si="16"/>
        <v>4369412.5599999996</v>
      </c>
      <c r="X89" s="209"/>
      <c r="Y89" s="209">
        <f t="shared" si="192"/>
        <v>4369412.5599999996</v>
      </c>
      <c r="Z89" s="209"/>
      <c r="AA89" s="209">
        <f t="shared" si="193"/>
        <v>4369412.5599999996</v>
      </c>
      <c r="AB89" s="209"/>
      <c r="AC89" s="209">
        <f t="shared" si="194"/>
        <v>4369412.5599999996</v>
      </c>
    </row>
    <row r="90" spans="1:29" s="186" customFormat="1" ht="76.5">
      <c r="A90" s="220" t="s">
        <v>396</v>
      </c>
      <c r="B90" s="218" t="s">
        <v>359</v>
      </c>
      <c r="C90" s="209">
        <v>46932987</v>
      </c>
      <c r="D90" s="209">
        <v>-147015</v>
      </c>
      <c r="E90" s="209">
        <f t="shared" si="9"/>
        <v>46785972</v>
      </c>
      <c r="F90" s="209"/>
      <c r="G90" s="209">
        <f t="shared" si="187"/>
        <v>46785972</v>
      </c>
      <c r="H90" s="209"/>
      <c r="I90" s="209">
        <f t="shared" si="188"/>
        <v>46785972</v>
      </c>
      <c r="J90" s="209">
        <v>3173900</v>
      </c>
      <c r="K90" s="209">
        <f t="shared" si="189"/>
        <v>49959872</v>
      </c>
      <c r="L90" s="209">
        <v>60167990</v>
      </c>
      <c r="M90" s="209">
        <v>-12642012</v>
      </c>
      <c r="N90" s="209">
        <f t="shared" si="13"/>
        <v>47525978</v>
      </c>
      <c r="O90" s="209"/>
      <c r="P90" s="209">
        <f t="shared" si="190"/>
        <v>47525978</v>
      </c>
      <c r="Q90" s="209"/>
      <c r="R90" s="209">
        <f t="shared" si="191"/>
        <v>47525978</v>
      </c>
      <c r="S90" s="209"/>
      <c r="T90" s="209">
        <f t="shared" si="191"/>
        <v>47525978</v>
      </c>
      <c r="U90" s="209">
        <v>52546673</v>
      </c>
      <c r="V90" s="209">
        <v>10528</v>
      </c>
      <c r="W90" s="209">
        <f t="shared" si="16"/>
        <v>52557201</v>
      </c>
      <c r="X90" s="209"/>
      <c r="Y90" s="209">
        <f t="shared" si="192"/>
        <v>52557201</v>
      </c>
      <c r="Z90" s="209"/>
      <c r="AA90" s="209">
        <f t="shared" si="193"/>
        <v>52557201</v>
      </c>
      <c r="AB90" s="209"/>
      <c r="AC90" s="209">
        <f t="shared" si="194"/>
        <v>52557201</v>
      </c>
    </row>
    <row r="91" spans="1:29" s="186" customFormat="1" ht="114.75">
      <c r="A91" s="234" t="s">
        <v>423</v>
      </c>
      <c r="B91" s="218" t="s">
        <v>359</v>
      </c>
      <c r="C91" s="209"/>
      <c r="D91" s="209">
        <v>7179088</v>
      </c>
      <c r="E91" s="209">
        <f t="shared" si="9"/>
        <v>7179088</v>
      </c>
      <c r="F91" s="209"/>
      <c r="G91" s="209">
        <f t="shared" si="187"/>
        <v>7179088</v>
      </c>
      <c r="H91" s="209"/>
      <c r="I91" s="209">
        <f t="shared" si="188"/>
        <v>7179088</v>
      </c>
      <c r="J91" s="209">
        <v>12420912</v>
      </c>
      <c r="K91" s="209">
        <f t="shared" si="189"/>
        <v>19600000</v>
      </c>
      <c r="L91" s="209"/>
      <c r="M91" s="209"/>
      <c r="N91" s="209"/>
      <c r="O91" s="209"/>
      <c r="P91" s="209"/>
      <c r="Q91" s="209"/>
      <c r="R91" s="209"/>
      <c r="S91" s="209"/>
      <c r="T91" s="209"/>
      <c r="U91" s="209"/>
      <c r="V91" s="209"/>
      <c r="W91" s="209"/>
      <c r="X91" s="209"/>
      <c r="Y91" s="209"/>
      <c r="Z91" s="209"/>
      <c r="AA91" s="209"/>
      <c r="AB91" s="209"/>
      <c r="AC91" s="209"/>
    </row>
    <row r="92" spans="1:29" s="186" customFormat="1" ht="102">
      <c r="A92" s="234" t="s">
        <v>419</v>
      </c>
      <c r="B92" s="218" t="s">
        <v>359</v>
      </c>
      <c r="C92" s="209"/>
      <c r="D92" s="209">
        <v>146512</v>
      </c>
      <c r="E92" s="209">
        <f t="shared" ref="E92:E118" si="195">SUM(C92:D92)</f>
        <v>146512</v>
      </c>
      <c r="F92" s="209"/>
      <c r="G92" s="209">
        <f t="shared" ref="G92:G101" si="196">SUM(E92:F92)</f>
        <v>146512</v>
      </c>
      <c r="H92" s="209"/>
      <c r="I92" s="209">
        <f t="shared" si="188"/>
        <v>146512</v>
      </c>
      <c r="J92" s="209">
        <v>253488</v>
      </c>
      <c r="K92" s="209">
        <f t="shared" si="189"/>
        <v>400000</v>
      </c>
      <c r="L92" s="209"/>
      <c r="M92" s="209"/>
      <c r="N92" s="209"/>
      <c r="O92" s="209"/>
      <c r="P92" s="209"/>
      <c r="Q92" s="209"/>
      <c r="R92" s="209"/>
      <c r="S92" s="209"/>
      <c r="T92" s="209"/>
      <c r="U92" s="209"/>
      <c r="V92" s="209"/>
      <c r="W92" s="209"/>
      <c r="X92" s="209"/>
      <c r="Y92" s="209"/>
      <c r="Z92" s="209"/>
      <c r="AA92" s="209"/>
      <c r="AB92" s="209"/>
      <c r="AC92" s="209"/>
    </row>
    <row r="93" spans="1:29" s="186" customFormat="1" ht="66" customHeight="1">
      <c r="A93" s="220" t="s">
        <v>397</v>
      </c>
      <c r="B93" s="218" t="s">
        <v>360</v>
      </c>
      <c r="C93" s="209">
        <v>7326409.3799999999</v>
      </c>
      <c r="D93" s="209"/>
      <c r="E93" s="209">
        <f t="shared" si="195"/>
        <v>7326409.3799999999</v>
      </c>
      <c r="F93" s="209"/>
      <c r="G93" s="209">
        <f t="shared" si="196"/>
        <v>7326409.3799999999</v>
      </c>
      <c r="H93" s="209"/>
      <c r="I93" s="209">
        <f t="shared" si="188"/>
        <v>7326409.3799999999</v>
      </c>
      <c r="J93" s="209"/>
      <c r="K93" s="209">
        <f t="shared" si="189"/>
        <v>7326409.3799999999</v>
      </c>
      <c r="L93" s="209">
        <v>8040737.3899999997</v>
      </c>
      <c r="M93" s="209"/>
      <c r="N93" s="209">
        <f t="shared" ref="N93:N118" si="197">SUM(L93:M93)</f>
        <v>8040737.3899999997</v>
      </c>
      <c r="O93" s="209"/>
      <c r="P93" s="209">
        <f t="shared" ref="P93:P101" si="198">SUM(N93:O93)</f>
        <v>8040737.3899999997</v>
      </c>
      <c r="Q93" s="209"/>
      <c r="R93" s="209">
        <f t="shared" ref="R93:T101" si="199">SUM(P93:Q93)</f>
        <v>8040737.3899999997</v>
      </c>
      <c r="S93" s="209"/>
      <c r="T93" s="209">
        <f t="shared" si="199"/>
        <v>8040737.3899999997</v>
      </c>
      <c r="U93" s="209">
        <v>8417019.6300000008</v>
      </c>
      <c r="V93" s="209"/>
      <c r="W93" s="209">
        <f t="shared" ref="W93:W118" si="200">SUM(U93:V93)</f>
        <v>8417019.6300000008</v>
      </c>
      <c r="X93" s="209"/>
      <c r="Y93" s="209">
        <f t="shared" ref="Y93:Y101" si="201">SUM(W93:X93)</f>
        <v>8417019.6300000008</v>
      </c>
      <c r="Z93" s="209"/>
      <c r="AA93" s="209">
        <f t="shared" ref="AA93:AA101" si="202">SUM(Y93:Z93)</f>
        <v>8417019.6300000008</v>
      </c>
      <c r="AB93" s="209"/>
      <c r="AC93" s="209">
        <f t="shared" ref="AC93:AC99" si="203">SUM(AA93:AB93)</f>
        <v>8417019.6300000008</v>
      </c>
    </row>
    <row r="94" spans="1:29" s="186" customFormat="1" ht="65.25" customHeight="1">
      <c r="A94" s="220" t="s">
        <v>398</v>
      </c>
      <c r="B94" s="218" t="s">
        <v>361</v>
      </c>
      <c r="C94" s="209">
        <v>5925317.3300000001</v>
      </c>
      <c r="D94" s="209"/>
      <c r="E94" s="209">
        <f t="shared" si="195"/>
        <v>5925317.3300000001</v>
      </c>
      <c r="F94" s="209"/>
      <c r="G94" s="209">
        <f t="shared" si="196"/>
        <v>5925317.3300000001</v>
      </c>
      <c r="H94" s="209"/>
      <c r="I94" s="209">
        <f t="shared" si="188"/>
        <v>5925317.3300000001</v>
      </c>
      <c r="J94" s="209"/>
      <c r="K94" s="209">
        <f t="shared" si="189"/>
        <v>5925317.3300000001</v>
      </c>
      <c r="L94" s="209">
        <v>6237176.1399999997</v>
      </c>
      <c r="M94" s="209"/>
      <c r="N94" s="209">
        <f t="shared" si="197"/>
        <v>6237176.1399999997</v>
      </c>
      <c r="O94" s="209"/>
      <c r="P94" s="209">
        <f t="shared" si="198"/>
        <v>6237176.1399999997</v>
      </c>
      <c r="Q94" s="209"/>
      <c r="R94" s="209">
        <f t="shared" si="199"/>
        <v>6237176.1399999997</v>
      </c>
      <c r="S94" s="209"/>
      <c r="T94" s="209">
        <f t="shared" si="199"/>
        <v>6237176.1399999997</v>
      </c>
      <c r="U94" s="209">
        <v>6237176.1399999997</v>
      </c>
      <c r="V94" s="209"/>
      <c r="W94" s="209">
        <f t="shared" si="200"/>
        <v>6237176.1399999997</v>
      </c>
      <c r="X94" s="209"/>
      <c r="Y94" s="209">
        <f t="shared" si="201"/>
        <v>6237176.1399999997</v>
      </c>
      <c r="Z94" s="209"/>
      <c r="AA94" s="209">
        <f t="shared" si="202"/>
        <v>6237176.1399999997</v>
      </c>
      <c r="AB94" s="209"/>
      <c r="AC94" s="209">
        <f t="shared" si="203"/>
        <v>6237176.1399999997</v>
      </c>
    </row>
    <row r="95" spans="1:29" s="186" customFormat="1" ht="63.75">
      <c r="A95" s="220" t="s">
        <v>399</v>
      </c>
      <c r="B95" s="218" t="s">
        <v>362</v>
      </c>
      <c r="C95" s="209">
        <v>3543964.0500000007</v>
      </c>
      <c r="D95" s="209"/>
      <c r="E95" s="209">
        <f t="shared" si="195"/>
        <v>3543964.0500000007</v>
      </c>
      <c r="F95" s="209"/>
      <c r="G95" s="209">
        <f t="shared" si="196"/>
        <v>3543964.0500000007</v>
      </c>
      <c r="H95" s="209"/>
      <c r="I95" s="209">
        <f t="shared" si="188"/>
        <v>3543964.0500000007</v>
      </c>
      <c r="J95" s="209"/>
      <c r="K95" s="209">
        <f t="shared" si="189"/>
        <v>3543964.0500000007</v>
      </c>
      <c r="L95" s="209">
        <v>3663447.8400000003</v>
      </c>
      <c r="M95" s="209"/>
      <c r="N95" s="209">
        <f t="shared" si="197"/>
        <v>3663447.8400000003</v>
      </c>
      <c r="O95" s="209"/>
      <c r="P95" s="209">
        <f t="shared" si="198"/>
        <v>3663447.8400000003</v>
      </c>
      <c r="Q95" s="209"/>
      <c r="R95" s="209">
        <f t="shared" si="199"/>
        <v>3663447.8400000003</v>
      </c>
      <c r="S95" s="209"/>
      <c r="T95" s="209">
        <f t="shared" si="199"/>
        <v>3663447.8400000003</v>
      </c>
      <c r="U95" s="209">
        <v>3793072.2099999981</v>
      </c>
      <c r="V95" s="209"/>
      <c r="W95" s="209">
        <f t="shared" si="200"/>
        <v>3793072.2099999981</v>
      </c>
      <c r="X95" s="209"/>
      <c r="Y95" s="209">
        <f t="shared" si="201"/>
        <v>3793072.2099999981</v>
      </c>
      <c r="Z95" s="209"/>
      <c r="AA95" s="209">
        <f t="shared" si="202"/>
        <v>3793072.2099999981</v>
      </c>
      <c r="AB95" s="209"/>
      <c r="AC95" s="209">
        <f t="shared" si="203"/>
        <v>3793072.2099999981</v>
      </c>
    </row>
    <row r="96" spans="1:29" s="186" customFormat="1" ht="63.75">
      <c r="A96" s="220" t="s">
        <v>400</v>
      </c>
      <c r="B96" s="218" t="s">
        <v>363</v>
      </c>
      <c r="C96" s="209">
        <v>132378.4</v>
      </c>
      <c r="D96" s="209"/>
      <c r="E96" s="209">
        <f t="shared" si="195"/>
        <v>132378.4</v>
      </c>
      <c r="F96" s="209"/>
      <c r="G96" s="209">
        <f t="shared" si="196"/>
        <v>132378.4</v>
      </c>
      <c r="H96" s="209">
        <v>-8090.77</v>
      </c>
      <c r="I96" s="209">
        <f t="shared" si="188"/>
        <v>124287.62999999999</v>
      </c>
      <c r="J96" s="209"/>
      <c r="K96" s="209">
        <f t="shared" si="189"/>
        <v>124287.62999999999</v>
      </c>
      <c r="L96" s="209">
        <v>4171.8599999999997</v>
      </c>
      <c r="M96" s="209"/>
      <c r="N96" s="209">
        <f t="shared" si="197"/>
        <v>4171.8599999999997</v>
      </c>
      <c r="O96" s="209"/>
      <c r="P96" s="209">
        <f t="shared" si="198"/>
        <v>4171.8599999999997</v>
      </c>
      <c r="Q96" s="209">
        <v>-37.43</v>
      </c>
      <c r="R96" s="209">
        <f t="shared" si="199"/>
        <v>4134.4299999999994</v>
      </c>
      <c r="S96" s="209"/>
      <c r="T96" s="209">
        <f t="shared" si="199"/>
        <v>4134.4299999999994</v>
      </c>
      <c r="U96" s="209">
        <v>3719.99</v>
      </c>
      <c r="V96" s="209"/>
      <c r="W96" s="209">
        <f t="shared" si="200"/>
        <v>3719.99</v>
      </c>
      <c r="X96" s="209"/>
      <c r="Y96" s="209">
        <f t="shared" si="201"/>
        <v>3719.99</v>
      </c>
      <c r="Z96" s="209">
        <v>-34.380000000000003</v>
      </c>
      <c r="AA96" s="209">
        <f t="shared" si="202"/>
        <v>3685.6099999999997</v>
      </c>
      <c r="AB96" s="209"/>
      <c r="AC96" s="209">
        <f t="shared" si="203"/>
        <v>3685.6099999999997</v>
      </c>
    </row>
    <row r="97" spans="1:29" s="186" customFormat="1" ht="45.6" customHeight="1">
      <c r="A97" s="220" t="s">
        <v>401</v>
      </c>
      <c r="B97" s="218" t="s">
        <v>368</v>
      </c>
      <c r="C97" s="209">
        <v>30279350</v>
      </c>
      <c r="D97" s="209"/>
      <c r="E97" s="209">
        <f t="shared" si="195"/>
        <v>30279350</v>
      </c>
      <c r="F97" s="209"/>
      <c r="G97" s="209">
        <f t="shared" si="196"/>
        <v>30279350</v>
      </c>
      <c r="H97" s="209"/>
      <c r="I97" s="209">
        <f t="shared" si="188"/>
        <v>30279350</v>
      </c>
      <c r="J97" s="209"/>
      <c r="K97" s="209">
        <f t="shared" si="189"/>
        <v>30279350</v>
      </c>
      <c r="L97" s="209">
        <v>30279350</v>
      </c>
      <c r="M97" s="209"/>
      <c r="N97" s="209">
        <f t="shared" si="197"/>
        <v>30279350</v>
      </c>
      <c r="O97" s="209"/>
      <c r="P97" s="209">
        <f t="shared" si="198"/>
        <v>30279350</v>
      </c>
      <c r="Q97" s="209"/>
      <c r="R97" s="209">
        <f t="shared" si="199"/>
        <v>30279350</v>
      </c>
      <c r="S97" s="209"/>
      <c r="T97" s="209">
        <f t="shared" si="199"/>
        <v>30279350</v>
      </c>
      <c r="U97" s="209">
        <v>31162470</v>
      </c>
      <c r="V97" s="209"/>
      <c r="W97" s="209">
        <f t="shared" si="200"/>
        <v>31162470</v>
      </c>
      <c r="X97" s="209"/>
      <c r="Y97" s="209">
        <f t="shared" si="201"/>
        <v>31162470</v>
      </c>
      <c r="Z97" s="209"/>
      <c r="AA97" s="209">
        <f t="shared" si="202"/>
        <v>31162470</v>
      </c>
      <c r="AB97" s="209"/>
      <c r="AC97" s="209">
        <f t="shared" si="203"/>
        <v>31162470</v>
      </c>
    </row>
    <row r="98" spans="1:29" ht="51">
      <c r="A98" s="220" t="s">
        <v>424</v>
      </c>
      <c r="B98" s="218" t="s">
        <v>364</v>
      </c>
      <c r="C98" s="209">
        <v>7608975.5700000003</v>
      </c>
      <c r="D98" s="209"/>
      <c r="E98" s="209">
        <f t="shared" si="195"/>
        <v>7608975.5700000003</v>
      </c>
      <c r="F98" s="209"/>
      <c r="G98" s="209">
        <f t="shared" si="196"/>
        <v>7608975.5700000003</v>
      </c>
      <c r="H98" s="209"/>
      <c r="I98" s="209">
        <f t="shared" si="188"/>
        <v>7608975.5700000003</v>
      </c>
      <c r="J98" s="209"/>
      <c r="K98" s="209">
        <f t="shared" si="189"/>
        <v>7608975.5700000003</v>
      </c>
      <c r="L98" s="209">
        <v>7829534.5999999996</v>
      </c>
      <c r="M98" s="209"/>
      <c r="N98" s="209">
        <f t="shared" si="197"/>
        <v>7829534.5999999996</v>
      </c>
      <c r="O98" s="209"/>
      <c r="P98" s="209">
        <f t="shared" si="198"/>
        <v>7829534.5999999996</v>
      </c>
      <c r="Q98" s="209"/>
      <c r="R98" s="209">
        <f t="shared" si="199"/>
        <v>7829534.5999999996</v>
      </c>
      <c r="S98" s="209"/>
      <c r="T98" s="209">
        <f t="shared" si="199"/>
        <v>7829534.5999999996</v>
      </c>
      <c r="U98" s="209">
        <v>8058915.9800000004</v>
      </c>
      <c r="V98" s="209"/>
      <c r="W98" s="209">
        <f t="shared" si="200"/>
        <v>8058915.9800000004</v>
      </c>
      <c r="X98" s="209"/>
      <c r="Y98" s="209">
        <f t="shared" si="201"/>
        <v>8058915.9800000004</v>
      </c>
      <c r="Z98" s="209"/>
      <c r="AA98" s="209">
        <f t="shared" si="202"/>
        <v>8058915.9800000004</v>
      </c>
      <c r="AB98" s="209"/>
      <c r="AC98" s="209">
        <f t="shared" si="203"/>
        <v>8058915.9800000004</v>
      </c>
    </row>
    <row r="99" spans="1:29" ht="102">
      <c r="A99" s="220" t="s">
        <v>425</v>
      </c>
      <c r="B99" s="218" t="s">
        <v>367</v>
      </c>
      <c r="C99" s="209">
        <v>24177843.039999999</v>
      </c>
      <c r="D99" s="209"/>
      <c r="E99" s="209">
        <f t="shared" si="195"/>
        <v>24177843.039999999</v>
      </c>
      <c r="F99" s="209"/>
      <c r="G99" s="209">
        <f t="shared" si="196"/>
        <v>24177843.039999999</v>
      </c>
      <c r="H99" s="209"/>
      <c r="I99" s="209">
        <f t="shared" si="188"/>
        <v>24177843.039999999</v>
      </c>
      <c r="J99" s="209"/>
      <c r="K99" s="209">
        <f t="shared" si="189"/>
        <v>24177843.039999999</v>
      </c>
      <c r="L99" s="209">
        <v>0</v>
      </c>
      <c r="M99" s="209"/>
      <c r="N99" s="209">
        <f t="shared" si="197"/>
        <v>0</v>
      </c>
      <c r="O99" s="209"/>
      <c r="P99" s="209">
        <f t="shared" si="198"/>
        <v>0</v>
      </c>
      <c r="Q99" s="209"/>
      <c r="R99" s="209">
        <f t="shared" si="199"/>
        <v>0</v>
      </c>
      <c r="S99" s="209"/>
      <c r="T99" s="209">
        <f t="shared" si="199"/>
        <v>0</v>
      </c>
      <c r="U99" s="209">
        <v>25971157.100000001</v>
      </c>
      <c r="V99" s="209"/>
      <c r="W99" s="209">
        <f t="shared" si="200"/>
        <v>25971157.100000001</v>
      </c>
      <c r="X99" s="209"/>
      <c r="Y99" s="209">
        <f t="shared" si="201"/>
        <v>25971157.100000001</v>
      </c>
      <c r="Z99" s="209"/>
      <c r="AA99" s="209">
        <f t="shared" si="202"/>
        <v>25971157.100000001</v>
      </c>
      <c r="AB99" s="209"/>
      <c r="AC99" s="209">
        <f t="shared" si="203"/>
        <v>25971157.100000001</v>
      </c>
    </row>
    <row r="100" spans="1:29" ht="89.25">
      <c r="A100" s="220" t="s">
        <v>442</v>
      </c>
      <c r="B100" s="218" t="s">
        <v>367</v>
      </c>
      <c r="C100" s="209"/>
      <c r="D100" s="209"/>
      <c r="E100" s="209"/>
      <c r="F100" s="209"/>
      <c r="G100" s="209"/>
      <c r="H100" s="209">
        <v>6948870</v>
      </c>
      <c r="I100" s="209">
        <f t="shared" si="188"/>
        <v>6948870</v>
      </c>
      <c r="J100" s="209"/>
      <c r="K100" s="209">
        <f t="shared" si="189"/>
        <v>6948870</v>
      </c>
      <c r="L100" s="209"/>
      <c r="M100" s="209"/>
      <c r="N100" s="209"/>
      <c r="O100" s="209"/>
      <c r="P100" s="209"/>
      <c r="Q100" s="209"/>
      <c r="R100" s="209"/>
      <c r="S100" s="209"/>
      <c r="T100" s="209"/>
      <c r="U100" s="209"/>
      <c r="V100" s="209"/>
      <c r="W100" s="209"/>
      <c r="X100" s="209"/>
      <c r="Y100" s="209"/>
      <c r="Z100" s="209"/>
      <c r="AA100" s="209"/>
      <c r="AB100" s="209"/>
      <c r="AC100" s="209"/>
    </row>
    <row r="101" spans="1:29" ht="25.5">
      <c r="A101" s="220" t="s">
        <v>426</v>
      </c>
      <c r="B101" s="218" t="s">
        <v>402</v>
      </c>
      <c r="C101" s="209">
        <v>616661000</v>
      </c>
      <c r="D101" s="209"/>
      <c r="E101" s="209">
        <f t="shared" si="195"/>
        <v>616661000</v>
      </c>
      <c r="F101" s="209"/>
      <c r="G101" s="209">
        <f t="shared" si="196"/>
        <v>616661000</v>
      </c>
      <c r="H101" s="209">
        <v>12327200</v>
      </c>
      <c r="I101" s="209">
        <f t="shared" si="188"/>
        <v>628988200</v>
      </c>
      <c r="J101" s="209"/>
      <c r="K101" s="209">
        <f t="shared" si="189"/>
        <v>628988200</v>
      </c>
      <c r="L101" s="209">
        <v>640756000</v>
      </c>
      <c r="M101" s="209"/>
      <c r="N101" s="209">
        <f t="shared" si="197"/>
        <v>640756000</v>
      </c>
      <c r="O101" s="209"/>
      <c r="P101" s="209">
        <f t="shared" si="198"/>
        <v>640756000</v>
      </c>
      <c r="Q101" s="209"/>
      <c r="R101" s="209">
        <f t="shared" si="199"/>
        <v>640756000</v>
      </c>
      <c r="S101" s="209"/>
      <c r="T101" s="209">
        <f t="shared" si="199"/>
        <v>640756000</v>
      </c>
      <c r="U101" s="209">
        <v>661037500</v>
      </c>
      <c r="V101" s="209"/>
      <c r="W101" s="209">
        <f t="shared" si="200"/>
        <v>661037500</v>
      </c>
      <c r="X101" s="209"/>
      <c r="Y101" s="209">
        <f t="shared" si="201"/>
        <v>661037500</v>
      </c>
      <c r="Z101" s="209"/>
      <c r="AA101" s="209">
        <f t="shared" si="202"/>
        <v>661037500</v>
      </c>
      <c r="AB101" s="209"/>
      <c r="AC101" s="209">
        <f t="shared" ref="AC101" si="204">SUM(AA101:AB101)</f>
        <v>661037500</v>
      </c>
    </row>
    <row r="102" spans="1:29">
      <c r="A102" s="220"/>
      <c r="B102" s="222"/>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09"/>
      <c r="AB102" s="209"/>
      <c r="AC102" s="209"/>
    </row>
    <row r="103" spans="1:29">
      <c r="A103" s="207" t="s">
        <v>54</v>
      </c>
      <c r="B103" s="218" t="s">
        <v>130</v>
      </c>
      <c r="C103" s="209">
        <f>SUM(C104:C113)</f>
        <v>1507712.59</v>
      </c>
      <c r="D103" s="209">
        <f t="shared" ref="D103:W103" si="205">SUM(D104:D113)</f>
        <v>153656562.66999999</v>
      </c>
      <c r="E103" s="209">
        <f t="shared" si="205"/>
        <v>155164275.25999999</v>
      </c>
      <c r="F103" s="209">
        <f t="shared" ref="F103:G103" si="206">SUM(F104:F113)</f>
        <v>50039</v>
      </c>
      <c r="G103" s="209">
        <f t="shared" si="206"/>
        <v>155214314.25999999</v>
      </c>
      <c r="H103" s="209">
        <f t="shared" ref="H103:I103" si="207">SUM(H104:H113)</f>
        <v>10424118.560000001</v>
      </c>
      <c r="I103" s="209">
        <f t="shared" si="207"/>
        <v>165638432.81999999</v>
      </c>
      <c r="J103" s="209">
        <f t="shared" ref="J103:K103" si="208">SUM(J104:J113)</f>
        <v>250000</v>
      </c>
      <c r="K103" s="209">
        <f t="shared" si="208"/>
        <v>165888432.81999999</v>
      </c>
      <c r="L103" s="209">
        <f t="shared" ref="L103:R103" si="209">SUM(L104:L113)</f>
        <v>7498.49</v>
      </c>
      <c r="M103" s="209">
        <f t="shared" si="209"/>
        <v>37373227.329999998</v>
      </c>
      <c r="N103" s="209">
        <f t="shared" si="209"/>
        <v>37380725.82</v>
      </c>
      <c r="O103" s="209">
        <f t="shared" si="209"/>
        <v>0</v>
      </c>
      <c r="P103" s="209">
        <f t="shared" si="209"/>
        <v>37380725.82</v>
      </c>
      <c r="Q103" s="209">
        <f t="shared" si="209"/>
        <v>11129333.33</v>
      </c>
      <c r="R103" s="209">
        <f t="shared" si="209"/>
        <v>48510059.150000006</v>
      </c>
      <c r="S103" s="209">
        <f t="shared" ref="S103" si="210">SUM(S104:S113)</f>
        <v>0</v>
      </c>
      <c r="T103" s="209">
        <f t="shared" ref="T103" si="211">SUM(T104:T113)</f>
        <v>48510059.150000006</v>
      </c>
      <c r="U103" s="209">
        <f t="shared" si="205"/>
        <v>967880.63</v>
      </c>
      <c r="V103" s="209">
        <f t="shared" si="205"/>
        <v>0</v>
      </c>
      <c r="W103" s="209">
        <f t="shared" si="205"/>
        <v>967880.63</v>
      </c>
      <c r="X103" s="209">
        <f t="shared" ref="X103:Y103" si="212">SUM(X104:X113)</f>
        <v>0</v>
      </c>
      <c r="Y103" s="209">
        <f t="shared" si="212"/>
        <v>967880.63</v>
      </c>
      <c r="Z103" s="209">
        <f t="shared" ref="Z103:AA103" si="213">SUM(Z104:Z113)</f>
        <v>0</v>
      </c>
      <c r="AA103" s="209">
        <f t="shared" si="213"/>
        <v>967880.63</v>
      </c>
      <c r="AB103" s="209">
        <f t="shared" ref="AB103:AC103" si="214">SUM(AB104:AB113)</f>
        <v>0</v>
      </c>
      <c r="AC103" s="209">
        <f t="shared" si="214"/>
        <v>967880.63</v>
      </c>
    </row>
    <row r="104" spans="1:29" ht="51">
      <c r="A104" s="232" t="s">
        <v>422</v>
      </c>
      <c r="B104" s="218" t="s">
        <v>421</v>
      </c>
      <c r="C104" s="209"/>
      <c r="D104" s="209">
        <v>35000</v>
      </c>
      <c r="E104" s="209">
        <f>SUM(C104:D104)</f>
        <v>35000</v>
      </c>
      <c r="F104" s="209"/>
      <c r="G104" s="209">
        <f>SUM(E104:F104)</f>
        <v>35000</v>
      </c>
      <c r="H104" s="209">
        <v>8750</v>
      </c>
      <c r="I104" s="209">
        <f>SUM(G104:H104)</f>
        <v>43750</v>
      </c>
      <c r="J104" s="209"/>
      <c r="K104" s="209">
        <f>SUM(I104:J104)</f>
        <v>43750</v>
      </c>
      <c r="L104" s="209"/>
      <c r="M104" s="209"/>
      <c r="N104" s="209"/>
      <c r="O104" s="209"/>
      <c r="P104" s="209"/>
      <c r="Q104" s="209">
        <v>35000</v>
      </c>
      <c r="R104" s="209">
        <f>Q104</f>
        <v>35000</v>
      </c>
      <c r="S104" s="209"/>
      <c r="T104" s="209">
        <f t="shared" ref="T104" si="215">SUM(R104:S104)</f>
        <v>35000</v>
      </c>
      <c r="U104" s="209"/>
      <c r="V104" s="209"/>
      <c r="W104" s="209"/>
      <c r="X104" s="209"/>
      <c r="Y104" s="209"/>
      <c r="Z104" s="209"/>
      <c r="AA104" s="209"/>
      <c r="AB104" s="209"/>
      <c r="AC104" s="209"/>
    </row>
    <row r="105" spans="1:29" ht="76.5">
      <c r="A105" s="232" t="s">
        <v>434</v>
      </c>
      <c r="B105" s="218" t="s">
        <v>421</v>
      </c>
      <c r="C105" s="209"/>
      <c r="D105" s="209">
        <v>11950</v>
      </c>
      <c r="E105" s="209">
        <f>SUM(C105:D105)</f>
        <v>11950</v>
      </c>
      <c r="F105" s="209">
        <v>47282</v>
      </c>
      <c r="G105" s="209">
        <f>SUM(E105:F105)</f>
        <v>59232</v>
      </c>
      <c r="H105" s="209">
        <v>8595</v>
      </c>
      <c r="I105" s="209">
        <f>SUM(G105:H105)</f>
        <v>67827</v>
      </c>
      <c r="J105" s="209"/>
      <c r="K105" s="209">
        <f>SUM(I105:J105)</f>
        <v>67827</v>
      </c>
      <c r="L105" s="209"/>
      <c r="M105" s="209"/>
      <c r="N105" s="209"/>
      <c r="O105" s="209"/>
      <c r="P105" s="209"/>
      <c r="Q105" s="209"/>
      <c r="R105" s="209"/>
      <c r="S105" s="209"/>
      <c r="T105" s="209"/>
      <c r="U105" s="209"/>
      <c r="V105" s="209"/>
      <c r="W105" s="209"/>
      <c r="X105" s="209"/>
      <c r="Y105" s="209"/>
      <c r="Z105" s="209"/>
      <c r="AA105" s="209"/>
      <c r="AB105" s="209"/>
      <c r="AC105" s="209"/>
    </row>
    <row r="106" spans="1:29" ht="57.6" customHeight="1">
      <c r="A106" s="232" t="s">
        <v>433</v>
      </c>
      <c r="B106" s="218" t="s">
        <v>421</v>
      </c>
      <c r="C106" s="209"/>
      <c r="D106" s="209">
        <v>60926</v>
      </c>
      <c r="E106" s="209">
        <f>SUM(C106:D106)</f>
        <v>60926</v>
      </c>
      <c r="F106" s="209">
        <v>2757</v>
      </c>
      <c r="G106" s="209">
        <f>SUM(E106:F106)</f>
        <v>63683</v>
      </c>
      <c r="H106" s="209">
        <v>5238</v>
      </c>
      <c r="I106" s="209">
        <f>SUM(G106:H106)</f>
        <v>68921</v>
      </c>
      <c r="J106" s="209"/>
      <c r="K106" s="209">
        <f>SUM(I106:J106)</f>
        <v>68921</v>
      </c>
      <c r="L106" s="209"/>
      <c r="M106" s="209"/>
      <c r="N106" s="209"/>
      <c r="O106" s="209"/>
      <c r="P106" s="209"/>
      <c r="Q106" s="209"/>
      <c r="R106" s="209"/>
      <c r="S106" s="209"/>
      <c r="T106" s="209"/>
      <c r="U106" s="209"/>
      <c r="V106" s="209"/>
      <c r="W106" s="209"/>
      <c r="X106" s="209"/>
      <c r="Y106" s="209"/>
      <c r="Z106" s="209"/>
      <c r="AA106" s="209"/>
      <c r="AB106" s="209"/>
      <c r="AC106" s="209"/>
    </row>
    <row r="107" spans="1:29" ht="51">
      <c r="A107" s="220" t="s">
        <v>427</v>
      </c>
      <c r="B107" s="218" t="s">
        <v>365</v>
      </c>
      <c r="C107" s="209">
        <v>1482009.99</v>
      </c>
      <c r="D107" s="209"/>
      <c r="E107" s="209">
        <f t="shared" si="195"/>
        <v>1482009.99</v>
      </c>
      <c r="F107" s="209"/>
      <c r="G107" s="209">
        <f t="shared" ref="G107:G110" si="216">SUM(E107:F107)</f>
        <v>1482009.99</v>
      </c>
      <c r="H107" s="209"/>
      <c r="I107" s="209">
        <f t="shared" ref="I107:I110" si="217">SUM(G107:H107)</f>
        <v>1482009.99</v>
      </c>
      <c r="J107" s="209"/>
      <c r="K107" s="209">
        <f t="shared" ref="K107:K112" si="218">SUM(I107:J107)</f>
        <v>1482009.99</v>
      </c>
      <c r="L107" s="209">
        <v>7498.49</v>
      </c>
      <c r="M107" s="209"/>
      <c r="N107" s="209">
        <f t="shared" si="197"/>
        <v>7498.49</v>
      </c>
      <c r="O107" s="209"/>
      <c r="P107" s="209">
        <f t="shared" ref="P107:P111" si="219">SUM(N107:O107)</f>
        <v>7498.49</v>
      </c>
      <c r="Q107" s="209"/>
      <c r="R107" s="209">
        <f t="shared" ref="R107:T111" si="220">SUM(P107:Q107)</f>
        <v>7498.49</v>
      </c>
      <c r="S107" s="209"/>
      <c r="T107" s="209">
        <f t="shared" si="220"/>
        <v>7498.49</v>
      </c>
      <c r="U107" s="209">
        <v>967880.63</v>
      </c>
      <c r="V107" s="209"/>
      <c r="W107" s="209">
        <f t="shared" si="200"/>
        <v>967880.63</v>
      </c>
      <c r="X107" s="209"/>
      <c r="Y107" s="209">
        <f t="shared" ref="Y107:Y108" si="221">SUM(W107:X107)</f>
        <v>967880.63</v>
      </c>
      <c r="Z107" s="209"/>
      <c r="AA107" s="209">
        <f t="shared" ref="AA107:AA108" si="222">SUM(Y107:Z107)</f>
        <v>967880.63</v>
      </c>
      <c r="AB107" s="209"/>
      <c r="AC107" s="209">
        <f t="shared" ref="AC107:AC108" si="223">SUM(AA107:AB107)</f>
        <v>967880.63</v>
      </c>
    </row>
    <row r="108" spans="1:29" ht="140.25">
      <c r="A108" s="220" t="s">
        <v>428</v>
      </c>
      <c r="B108" s="218" t="s">
        <v>370</v>
      </c>
      <c r="C108" s="209">
        <v>25702.6</v>
      </c>
      <c r="D108" s="209"/>
      <c r="E108" s="209">
        <f t="shared" si="195"/>
        <v>25702.6</v>
      </c>
      <c r="F108" s="209"/>
      <c r="G108" s="209">
        <f t="shared" si="216"/>
        <v>25702.6</v>
      </c>
      <c r="H108" s="209"/>
      <c r="I108" s="209">
        <f t="shared" si="217"/>
        <v>25702.6</v>
      </c>
      <c r="J108" s="209"/>
      <c r="K108" s="209">
        <f t="shared" si="218"/>
        <v>25702.6</v>
      </c>
      <c r="L108" s="209">
        <v>0</v>
      </c>
      <c r="M108" s="209"/>
      <c r="N108" s="209">
        <f t="shared" si="197"/>
        <v>0</v>
      </c>
      <c r="O108" s="209"/>
      <c r="P108" s="209">
        <f t="shared" si="219"/>
        <v>0</v>
      </c>
      <c r="Q108" s="209"/>
      <c r="R108" s="209">
        <f t="shared" si="220"/>
        <v>0</v>
      </c>
      <c r="S108" s="209"/>
      <c r="T108" s="209">
        <f t="shared" si="220"/>
        <v>0</v>
      </c>
      <c r="U108" s="209">
        <v>0</v>
      </c>
      <c r="V108" s="209"/>
      <c r="W108" s="209">
        <f t="shared" si="200"/>
        <v>0</v>
      </c>
      <c r="X108" s="209"/>
      <c r="Y108" s="209">
        <f t="shared" si="221"/>
        <v>0</v>
      </c>
      <c r="Z108" s="209"/>
      <c r="AA108" s="209">
        <f t="shared" si="222"/>
        <v>0</v>
      </c>
      <c r="AB108" s="209"/>
      <c r="AC108" s="209">
        <f t="shared" si="223"/>
        <v>0</v>
      </c>
    </row>
    <row r="109" spans="1:29" ht="51">
      <c r="A109" s="232" t="s">
        <v>429</v>
      </c>
      <c r="B109" s="218" t="s">
        <v>370</v>
      </c>
      <c r="C109" s="209"/>
      <c r="D109" s="209">
        <v>141548686.66999999</v>
      </c>
      <c r="E109" s="209">
        <f t="shared" si="195"/>
        <v>141548686.66999999</v>
      </c>
      <c r="F109" s="209"/>
      <c r="G109" s="209">
        <f t="shared" si="216"/>
        <v>141548686.66999999</v>
      </c>
      <c r="H109" s="209">
        <v>10401535.560000001</v>
      </c>
      <c r="I109" s="209">
        <f t="shared" si="217"/>
        <v>151950222.22999999</v>
      </c>
      <c r="J109" s="209"/>
      <c r="K109" s="209">
        <f t="shared" si="218"/>
        <v>151950222.22999999</v>
      </c>
      <c r="L109" s="209"/>
      <c r="M109" s="209">
        <v>18135000.010000002</v>
      </c>
      <c r="N109" s="209">
        <f t="shared" si="197"/>
        <v>18135000.010000002</v>
      </c>
      <c r="O109" s="209"/>
      <c r="P109" s="209">
        <f t="shared" si="219"/>
        <v>18135000.010000002</v>
      </c>
      <c r="Q109" s="209">
        <v>11094333.33</v>
      </c>
      <c r="R109" s="209">
        <f t="shared" si="220"/>
        <v>29229333.340000004</v>
      </c>
      <c r="S109" s="209"/>
      <c r="T109" s="209">
        <f t="shared" si="220"/>
        <v>29229333.340000004</v>
      </c>
      <c r="U109" s="209"/>
      <c r="V109" s="209"/>
      <c r="W109" s="209"/>
      <c r="X109" s="209"/>
      <c r="Y109" s="209"/>
      <c r="Z109" s="209"/>
      <c r="AA109" s="209"/>
      <c r="AB109" s="209"/>
      <c r="AC109" s="209"/>
    </row>
    <row r="110" spans="1:29" ht="38.25">
      <c r="A110" s="232" t="s">
        <v>420</v>
      </c>
      <c r="B110" s="218" t="s">
        <v>370</v>
      </c>
      <c r="C110" s="209"/>
      <c r="D110" s="209">
        <v>12000000</v>
      </c>
      <c r="E110" s="209">
        <f t="shared" si="195"/>
        <v>12000000</v>
      </c>
      <c r="F110" s="209"/>
      <c r="G110" s="209">
        <f t="shared" si="216"/>
        <v>12000000</v>
      </c>
      <c r="H110" s="209"/>
      <c r="I110" s="209">
        <f t="shared" si="217"/>
        <v>12000000</v>
      </c>
      <c r="J110" s="209"/>
      <c r="K110" s="209">
        <f t="shared" si="218"/>
        <v>12000000</v>
      </c>
      <c r="L110" s="209"/>
      <c r="M110" s="209"/>
      <c r="N110" s="209">
        <f t="shared" si="197"/>
        <v>0</v>
      </c>
      <c r="O110" s="209"/>
      <c r="P110" s="209">
        <f t="shared" si="219"/>
        <v>0</v>
      </c>
      <c r="Q110" s="209"/>
      <c r="R110" s="209">
        <f t="shared" si="220"/>
        <v>0</v>
      </c>
      <c r="S110" s="209"/>
      <c r="T110" s="209">
        <f t="shared" si="220"/>
        <v>0</v>
      </c>
      <c r="U110" s="209"/>
      <c r="V110" s="209"/>
      <c r="W110" s="209"/>
      <c r="X110" s="209"/>
      <c r="Y110" s="209"/>
      <c r="Z110" s="209"/>
      <c r="AA110" s="209"/>
      <c r="AB110" s="209"/>
      <c r="AC110" s="209"/>
    </row>
    <row r="111" spans="1:29" ht="45" customHeight="1">
      <c r="A111" s="232" t="s">
        <v>430</v>
      </c>
      <c r="B111" s="218" t="s">
        <v>370</v>
      </c>
      <c r="C111" s="209"/>
      <c r="D111" s="209"/>
      <c r="E111" s="209"/>
      <c r="F111" s="209"/>
      <c r="G111" s="209"/>
      <c r="H111" s="209"/>
      <c r="I111" s="209"/>
      <c r="J111" s="209"/>
      <c r="K111" s="209">
        <f t="shared" si="218"/>
        <v>0</v>
      </c>
      <c r="L111" s="209"/>
      <c r="M111" s="209">
        <v>19238227.32</v>
      </c>
      <c r="N111" s="209">
        <f t="shared" si="197"/>
        <v>19238227.32</v>
      </c>
      <c r="O111" s="209"/>
      <c r="P111" s="209">
        <f t="shared" si="219"/>
        <v>19238227.32</v>
      </c>
      <c r="Q111" s="209"/>
      <c r="R111" s="209">
        <f t="shared" si="220"/>
        <v>19238227.32</v>
      </c>
      <c r="S111" s="209"/>
      <c r="T111" s="209">
        <f t="shared" si="220"/>
        <v>19238227.32</v>
      </c>
      <c r="U111" s="209"/>
      <c r="V111" s="209"/>
      <c r="W111" s="209"/>
      <c r="X111" s="209"/>
      <c r="Y111" s="209"/>
      <c r="Z111" s="209"/>
      <c r="AA111" s="209"/>
      <c r="AB111" s="209"/>
      <c r="AC111" s="209"/>
    </row>
    <row r="112" spans="1:29" ht="45" customHeight="1">
      <c r="A112" s="232" t="s">
        <v>450</v>
      </c>
      <c r="B112" s="218" t="s">
        <v>370</v>
      </c>
      <c r="C112" s="209"/>
      <c r="D112" s="209"/>
      <c r="E112" s="209"/>
      <c r="F112" s="209"/>
      <c r="G112" s="209"/>
      <c r="H112" s="209"/>
      <c r="I112" s="209"/>
      <c r="J112" s="209">
        <v>250000</v>
      </c>
      <c r="K112" s="209">
        <f t="shared" si="218"/>
        <v>250000</v>
      </c>
      <c r="L112" s="209"/>
      <c r="M112" s="209"/>
      <c r="N112" s="209"/>
      <c r="O112" s="209"/>
      <c r="P112" s="209"/>
      <c r="Q112" s="209"/>
      <c r="R112" s="209"/>
      <c r="S112" s="209"/>
      <c r="T112" s="209"/>
      <c r="U112" s="209"/>
      <c r="V112" s="209"/>
      <c r="W112" s="209"/>
      <c r="X112" s="209"/>
      <c r="Y112" s="209"/>
      <c r="Z112" s="209"/>
      <c r="AA112" s="209"/>
      <c r="AB112" s="209"/>
      <c r="AC112" s="209"/>
    </row>
    <row r="113" spans="1:32">
      <c r="A113" s="221"/>
      <c r="B113" s="225"/>
      <c r="C113" s="224"/>
      <c r="D113" s="224"/>
      <c r="E113" s="229"/>
      <c r="F113" s="224"/>
      <c r="G113" s="241"/>
      <c r="H113" s="224"/>
      <c r="I113" s="241"/>
      <c r="J113" s="224"/>
      <c r="K113" s="241"/>
      <c r="L113" s="229"/>
      <c r="M113" s="241"/>
      <c r="N113" s="229"/>
      <c r="O113" s="241"/>
      <c r="P113" s="241"/>
      <c r="Q113" s="241"/>
      <c r="R113" s="241"/>
      <c r="S113" s="241"/>
      <c r="T113" s="241"/>
      <c r="U113" s="229"/>
      <c r="V113" s="241"/>
      <c r="W113" s="229"/>
      <c r="X113" s="241"/>
      <c r="Y113" s="241"/>
      <c r="Z113" s="241"/>
      <c r="AA113" s="241"/>
      <c r="AB113" s="241"/>
      <c r="AC113" s="241"/>
    </row>
    <row r="114" spans="1:32">
      <c r="A114" s="208" t="s">
        <v>256</v>
      </c>
      <c r="B114" s="228" t="s">
        <v>257</v>
      </c>
      <c r="C114" s="209">
        <f>SUM(C115:C116)</f>
        <v>3230071.73</v>
      </c>
      <c r="D114" s="209">
        <f t="shared" ref="D114:W114" si="224">SUM(D115:D116)</f>
        <v>-2014491.57</v>
      </c>
      <c r="E114" s="209">
        <f t="shared" si="224"/>
        <v>1215580.1599999999</v>
      </c>
      <c r="F114" s="209">
        <f t="shared" ref="F114:G114" si="225">SUM(F115:F116)</f>
        <v>0</v>
      </c>
      <c r="G114" s="209">
        <f t="shared" si="225"/>
        <v>1215580.1599999999</v>
      </c>
      <c r="H114" s="209">
        <f t="shared" ref="H114:I114" si="226">SUM(H115:H116)</f>
        <v>0</v>
      </c>
      <c r="I114" s="209">
        <f t="shared" si="226"/>
        <v>1215580.1599999999</v>
      </c>
      <c r="J114" s="209">
        <f t="shared" ref="J114:K114" si="227">SUM(J115:J116)</f>
        <v>0</v>
      </c>
      <c r="K114" s="209">
        <f t="shared" si="227"/>
        <v>1215580.1599999999</v>
      </c>
      <c r="L114" s="209">
        <f t="shared" ref="L114:R114" si="228">SUM(L115:L116)</f>
        <v>0</v>
      </c>
      <c r="M114" s="209">
        <f t="shared" si="228"/>
        <v>0</v>
      </c>
      <c r="N114" s="209">
        <f t="shared" si="228"/>
        <v>0</v>
      </c>
      <c r="O114" s="209">
        <f t="shared" si="228"/>
        <v>0</v>
      </c>
      <c r="P114" s="209">
        <f t="shared" si="228"/>
        <v>0</v>
      </c>
      <c r="Q114" s="209">
        <f t="shared" si="228"/>
        <v>0</v>
      </c>
      <c r="R114" s="209">
        <f t="shared" si="228"/>
        <v>0</v>
      </c>
      <c r="S114" s="209">
        <f t="shared" ref="S114" si="229">SUM(S115:S116)</f>
        <v>2225475</v>
      </c>
      <c r="T114" s="209">
        <f t="shared" ref="T114" si="230">SUM(T115:T116)</f>
        <v>2225475</v>
      </c>
      <c r="U114" s="209">
        <f t="shared" si="224"/>
        <v>0</v>
      </c>
      <c r="V114" s="209">
        <f t="shared" si="224"/>
        <v>0</v>
      </c>
      <c r="W114" s="209">
        <f t="shared" si="224"/>
        <v>0</v>
      </c>
      <c r="X114" s="209">
        <f t="shared" ref="X114:Y114" si="231">SUM(X115:X116)</f>
        <v>0</v>
      </c>
      <c r="Y114" s="209">
        <f t="shared" si="231"/>
        <v>0</v>
      </c>
      <c r="Z114" s="209">
        <f t="shared" ref="Z114:AA114" si="232">SUM(Z115:Z116)</f>
        <v>0</v>
      </c>
      <c r="AA114" s="209">
        <f t="shared" si="232"/>
        <v>0</v>
      </c>
      <c r="AB114" s="209">
        <f t="shared" ref="AB114:AC114" si="233">SUM(AB115:AB116)</f>
        <v>2225475</v>
      </c>
      <c r="AC114" s="209">
        <f t="shared" si="233"/>
        <v>2225475</v>
      </c>
    </row>
    <row r="115" spans="1:32" ht="25.5">
      <c r="A115" s="207" t="s">
        <v>258</v>
      </c>
      <c r="B115" s="218" t="s">
        <v>366</v>
      </c>
      <c r="C115" s="209">
        <v>3230071.73</v>
      </c>
      <c r="D115" s="209">
        <f>1215580.16-3230071.73</f>
        <v>-2014491.57</v>
      </c>
      <c r="E115" s="209">
        <f t="shared" si="195"/>
        <v>1215580.1599999999</v>
      </c>
      <c r="F115" s="209"/>
      <c r="G115" s="209">
        <f t="shared" ref="G115" si="234">SUM(E115:F115)</f>
        <v>1215580.1599999999</v>
      </c>
      <c r="H115" s="209"/>
      <c r="I115" s="209">
        <f t="shared" ref="I115" si="235">SUM(G115:H115)</f>
        <v>1215580.1599999999</v>
      </c>
      <c r="J115" s="209"/>
      <c r="K115" s="209">
        <f t="shared" ref="K115" si="236">SUM(I115:J115)</f>
        <v>1215580.1599999999</v>
      </c>
      <c r="L115" s="209"/>
      <c r="M115" s="209"/>
      <c r="N115" s="209">
        <f t="shared" si="197"/>
        <v>0</v>
      </c>
      <c r="O115" s="209"/>
      <c r="P115" s="209">
        <f t="shared" ref="P115" si="237">SUM(N115:O115)</f>
        <v>0</v>
      </c>
      <c r="Q115" s="209"/>
      <c r="R115" s="209">
        <f t="shared" ref="R115:T115" si="238">SUM(P115:Q115)</f>
        <v>0</v>
      </c>
      <c r="S115" s="211">
        <v>2225475</v>
      </c>
      <c r="T115" s="209">
        <f t="shared" si="238"/>
        <v>2225475</v>
      </c>
      <c r="U115" s="209"/>
      <c r="V115" s="209"/>
      <c r="W115" s="209">
        <f t="shared" si="200"/>
        <v>0</v>
      </c>
      <c r="X115" s="209"/>
      <c r="Y115" s="209">
        <f t="shared" ref="Y115" si="239">SUM(W115:X115)</f>
        <v>0</v>
      </c>
      <c r="Z115" s="209"/>
      <c r="AA115" s="209">
        <f t="shared" ref="AA115" si="240">SUM(Y115:Z115)</f>
        <v>0</v>
      </c>
      <c r="AB115" s="211">
        <v>2225475</v>
      </c>
      <c r="AC115" s="209">
        <f t="shared" ref="AC115" si="241">SUM(AA115:AB115)</f>
        <v>2225475</v>
      </c>
    </row>
    <row r="116" spans="1:32">
      <c r="A116" s="207"/>
      <c r="B116" s="218"/>
      <c r="C116" s="209"/>
      <c r="D116" s="209"/>
      <c r="E116" s="209"/>
      <c r="F116" s="209"/>
      <c r="G116" s="209"/>
      <c r="H116" s="209"/>
      <c r="I116" s="209"/>
      <c r="J116" s="209"/>
      <c r="K116" s="209"/>
      <c r="L116" s="209"/>
      <c r="M116" s="209"/>
      <c r="N116" s="209"/>
      <c r="O116" s="209"/>
      <c r="P116" s="209"/>
      <c r="Q116" s="209"/>
      <c r="R116" s="209"/>
      <c r="S116" s="209"/>
      <c r="T116" s="209"/>
      <c r="U116" s="209"/>
      <c r="V116" s="209"/>
      <c r="W116" s="209"/>
      <c r="X116" s="209"/>
      <c r="Y116" s="209"/>
      <c r="Z116" s="209"/>
      <c r="AA116" s="209"/>
      <c r="AB116" s="209"/>
      <c r="AC116" s="209"/>
    </row>
    <row r="117" spans="1:32" ht="63.75">
      <c r="A117" s="204" t="s">
        <v>405</v>
      </c>
      <c r="B117" s="218" t="s">
        <v>406</v>
      </c>
      <c r="C117" s="209"/>
      <c r="D117" s="209"/>
      <c r="E117" s="209">
        <f t="shared" si="195"/>
        <v>0</v>
      </c>
      <c r="F117" s="209"/>
      <c r="G117" s="209">
        <f t="shared" ref="G117:G118" si="242">SUM(E117:F117)</f>
        <v>0</v>
      </c>
      <c r="H117" s="209"/>
      <c r="I117" s="209">
        <f t="shared" ref="I117:I118" si="243">SUM(G117:H117)</f>
        <v>0</v>
      </c>
      <c r="J117" s="209"/>
      <c r="K117" s="209">
        <f t="shared" ref="K117:K118" si="244">SUM(I117:J117)</f>
        <v>0</v>
      </c>
      <c r="L117" s="209"/>
      <c r="M117" s="209"/>
      <c r="N117" s="209">
        <f t="shared" si="197"/>
        <v>0</v>
      </c>
      <c r="O117" s="209"/>
      <c r="P117" s="209">
        <f t="shared" ref="P117:P118" si="245">SUM(N117:O117)</f>
        <v>0</v>
      </c>
      <c r="Q117" s="209"/>
      <c r="R117" s="209">
        <f t="shared" ref="R117:T118" si="246">SUM(P117:Q117)</f>
        <v>0</v>
      </c>
      <c r="S117" s="209"/>
      <c r="T117" s="209">
        <f>SUM(R117:S117)</f>
        <v>0</v>
      </c>
      <c r="U117" s="209"/>
      <c r="V117" s="209"/>
      <c r="W117" s="209">
        <f t="shared" si="200"/>
        <v>0</v>
      </c>
      <c r="X117" s="209"/>
      <c r="Y117" s="209">
        <f t="shared" ref="Y117:Y118" si="247">SUM(W117:X117)</f>
        <v>0</v>
      </c>
      <c r="Z117" s="209"/>
      <c r="AA117" s="209">
        <f t="shared" ref="AA117:AA118" si="248">SUM(Y117:Z117)</f>
        <v>0</v>
      </c>
      <c r="AB117" s="209"/>
      <c r="AC117" s="209">
        <f t="shared" ref="AC117:AC118" si="249">SUM(AA117:AB117)</f>
        <v>0</v>
      </c>
    </row>
    <row r="118" spans="1:32" ht="51">
      <c r="A118" s="204" t="s">
        <v>407</v>
      </c>
      <c r="B118" s="218" t="s">
        <v>408</v>
      </c>
      <c r="C118" s="209"/>
      <c r="D118" s="209"/>
      <c r="E118" s="209">
        <f t="shared" si="195"/>
        <v>0</v>
      </c>
      <c r="F118" s="209"/>
      <c r="G118" s="209">
        <f t="shared" si="242"/>
        <v>0</v>
      </c>
      <c r="H118" s="209"/>
      <c r="I118" s="209">
        <f t="shared" si="243"/>
        <v>0</v>
      </c>
      <c r="J118" s="209"/>
      <c r="K118" s="209">
        <f t="shared" si="244"/>
        <v>0</v>
      </c>
      <c r="L118" s="209"/>
      <c r="M118" s="209"/>
      <c r="N118" s="209">
        <f t="shared" si="197"/>
        <v>0</v>
      </c>
      <c r="O118" s="209"/>
      <c r="P118" s="209">
        <f t="shared" si="245"/>
        <v>0</v>
      </c>
      <c r="Q118" s="209"/>
      <c r="R118" s="209">
        <f t="shared" si="246"/>
        <v>0</v>
      </c>
      <c r="S118" s="209"/>
      <c r="T118" s="209">
        <f t="shared" si="246"/>
        <v>0</v>
      </c>
      <c r="U118" s="209"/>
      <c r="V118" s="209"/>
      <c r="W118" s="209">
        <f t="shared" si="200"/>
        <v>0</v>
      </c>
      <c r="X118" s="209"/>
      <c r="Y118" s="209">
        <f t="shared" si="247"/>
        <v>0</v>
      </c>
      <c r="Z118" s="209"/>
      <c r="AA118" s="209">
        <f t="shared" si="248"/>
        <v>0</v>
      </c>
      <c r="AB118" s="209"/>
      <c r="AC118" s="209">
        <f t="shared" si="249"/>
        <v>0</v>
      </c>
    </row>
    <row r="119" spans="1:32">
      <c r="A119" s="199" t="s">
        <v>66</v>
      </c>
      <c r="B119" s="226"/>
      <c r="C119" s="195">
        <f>C6+C40</f>
        <v>1724166886.8100002</v>
      </c>
      <c r="D119" s="195">
        <f t="shared" ref="D119:W119" si="250">D6+D40</f>
        <v>156787321.35000002</v>
      </c>
      <c r="E119" s="195">
        <f t="shared" si="250"/>
        <v>1880954208.1600001</v>
      </c>
      <c r="F119" s="195">
        <f t="shared" ref="F119:G119" si="251">F6+F40</f>
        <v>-51510541</v>
      </c>
      <c r="G119" s="195">
        <f t="shared" si="251"/>
        <v>1829443667.1600001</v>
      </c>
      <c r="H119" s="195">
        <f t="shared" ref="H119:R119" si="252">H6+H40</f>
        <v>30741671.730000004</v>
      </c>
      <c r="I119" s="195">
        <f t="shared" si="252"/>
        <v>1860185338.8899999</v>
      </c>
      <c r="J119" s="195">
        <f t="shared" ref="J119:K119" si="253">J6+J40</f>
        <v>20316180.91</v>
      </c>
      <c r="K119" s="195">
        <f t="shared" si="253"/>
        <v>1880501519.8</v>
      </c>
      <c r="L119" s="195">
        <f t="shared" si="252"/>
        <v>1780967200.0599999</v>
      </c>
      <c r="M119" s="195">
        <f t="shared" si="252"/>
        <v>24731177.129999999</v>
      </c>
      <c r="N119" s="195">
        <f t="shared" si="252"/>
        <v>1805698377.1899998</v>
      </c>
      <c r="O119" s="195">
        <f t="shared" si="252"/>
        <v>90846826.539999992</v>
      </c>
      <c r="P119" s="195">
        <f t="shared" si="252"/>
        <v>1896545203.7299998</v>
      </c>
      <c r="Q119" s="195">
        <f t="shared" si="252"/>
        <v>-451419130.64000005</v>
      </c>
      <c r="R119" s="195">
        <f t="shared" si="252"/>
        <v>1445126073.0900002</v>
      </c>
      <c r="S119" s="195">
        <f t="shared" ref="S119" si="254">S6+S40</f>
        <v>2225475</v>
      </c>
      <c r="T119" s="195">
        <f>T6+T40</f>
        <v>1447351548.0900002</v>
      </c>
      <c r="U119" s="195">
        <f t="shared" si="250"/>
        <v>1896042417.4900002</v>
      </c>
      <c r="V119" s="195">
        <f t="shared" si="250"/>
        <v>-25114.050000007439</v>
      </c>
      <c r="W119" s="195">
        <f t="shared" si="250"/>
        <v>1896017303.4400001</v>
      </c>
      <c r="X119" s="195">
        <f t="shared" ref="X119:Y119" si="255">X6+X40</f>
        <v>-251301297.15000001</v>
      </c>
      <c r="Y119" s="195">
        <f t="shared" si="255"/>
        <v>1644716006.2900002</v>
      </c>
      <c r="Z119" s="195">
        <f t="shared" ref="Z119:AA119" si="256">Z6+Z40</f>
        <v>-34.380000000000003</v>
      </c>
      <c r="AA119" s="195">
        <f t="shared" si="256"/>
        <v>1644715971.9100003</v>
      </c>
      <c r="AB119" s="195">
        <f>AB6+AB40</f>
        <v>2225475</v>
      </c>
      <c r="AC119" s="195">
        <f t="shared" ref="AC119" si="257">AC6+AC40</f>
        <v>1646941446.9100003</v>
      </c>
    </row>
    <row r="120" spans="1:32" s="186" customFormat="1">
      <c r="A120" s="183"/>
      <c r="B120" s="184"/>
      <c r="C120" s="191"/>
      <c r="D120" s="239"/>
      <c r="E120" s="191">
        <f>SUM(C119:D119)-E119</f>
        <v>0</v>
      </c>
      <c r="F120" s="239"/>
      <c r="G120" s="239">
        <f>SUM(E119:F119)-G119</f>
        <v>0</v>
      </c>
      <c r="H120" s="239"/>
      <c r="I120" s="239">
        <f>SUM(G119:H119)-I119</f>
        <v>0</v>
      </c>
      <c r="J120" s="239"/>
      <c r="K120" s="239">
        <f>SUM(I119:J119)-K119</f>
        <v>0</v>
      </c>
      <c r="L120" s="191"/>
      <c r="M120" s="239"/>
      <c r="N120" s="191"/>
      <c r="O120" s="239"/>
      <c r="P120" s="239"/>
      <c r="Q120" s="239"/>
      <c r="R120" s="239"/>
      <c r="S120" s="239"/>
      <c r="T120" s="239"/>
      <c r="U120" s="191"/>
      <c r="V120" s="239"/>
      <c r="W120" s="191">
        <f>SUM(U119:V119)-W119</f>
        <v>0</v>
      </c>
      <c r="X120" s="239"/>
      <c r="Y120" s="239"/>
      <c r="Z120" s="239"/>
      <c r="AA120" s="239"/>
      <c r="AB120" s="239"/>
      <c r="AC120" s="239"/>
      <c r="AD120" s="285"/>
      <c r="AE120" s="285"/>
      <c r="AF120" s="285"/>
    </row>
    <row r="121" spans="1:32" s="277" customFormat="1">
      <c r="B121" s="286"/>
      <c r="D121" s="287"/>
      <c r="E121" s="193"/>
      <c r="F121" s="287"/>
      <c r="G121" s="279"/>
      <c r="H121" s="287"/>
      <c r="I121" s="279">
        <f>G119+H119</f>
        <v>1860185338.8900001</v>
      </c>
      <c r="J121" s="287"/>
      <c r="K121" s="279">
        <f>I119+J119</f>
        <v>1880501519.8</v>
      </c>
      <c r="M121" s="287"/>
      <c r="N121" s="279">
        <f>L119+M119</f>
        <v>1805698377.1900001</v>
      </c>
      <c r="O121" s="287"/>
      <c r="P121" s="279">
        <f>N119+O119</f>
        <v>1896545203.7299998</v>
      </c>
      <c r="Q121" s="287"/>
      <c r="R121" s="279">
        <f>P119+Q119</f>
        <v>1445126073.0899997</v>
      </c>
      <c r="S121" s="287"/>
      <c r="T121" s="279">
        <f>R119+S119</f>
        <v>1447351548.0900002</v>
      </c>
      <c r="V121" s="287"/>
      <c r="W121" s="193"/>
      <c r="X121" s="287"/>
      <c r="Y121" s="279"/>
      <c r="Z121" s="287"/>
      <c r="AA121" s="279">
        <f>Y119+Z119</f>
        <v>1644715971.9100001</v>
      </c>
      <c r="AB121" s="279"/>
      <c r="AC121" s="279">
        <f>AA119+AB119</f>
        <v>1646941446.9100003</v>
      </c>
      <c r="AD121" s="288">
        <v>1860185338.8900001</v>
      </c>
      <c r="AE121" s="288">
        <v>1447351548.0899999</v>
      </c>
      <c r="AF121" s="288">
        <v>1646941446.9100001</v>
      </c>
    </row>
    <row r="122" spans="1:32" s="283" customFormat="1">
      <c r="A122" s="277"/>
      <c r="B122" s="286"/>
      <c r="C122" s="289"/>
      <c r="D122" s="290"/>
      <c r="E122" s="289"/>
      <c r="F122" s="290"/>
      <c r="G122" s="290"/>
      <c r="H122" s="290"/>
      <c r="I122" s="290"/>
      <c r="J122" s="290"/>
      <c r="K122" s="290"/>
      <c r="L122" s="290"/>
      <c r="M122" s="290"/>
      <c r="N122" s="290"/>
      <c r="O122" s="290"/>
      <c r="P122" s="290"/>
      <c r="Q122" s="290"/>
      <c r="R122" s="290"/>
      <c r="S122" s="290"/>
      <c r="T122" s="290"/>
      <c r="U122" s="290"/>
      <c r="V122" s="290"/>
      <c r="W122" s="290"/>
      <c r="X122" s="290"/>
      <c r="Y122" s="290"/>
      <c r="Z122" s="290"/>
      <c r="AA122" s="290"/>
      <c r="AB122" s="290"/>
      <c r="AC122" s="290"/>
      <c r="AE122" s="291">
        <f>T119-AE121</f>
        <v>0</v>
      </c>
      <c r="AF122" s="291">
        <f>AC119-AF121</f>
        <v>0</v>
      </c>
    </row>
    <row r="123" spans="1:32" s="283" customFormat="1">
      <c r="A123" s="292"/>
      <c r="B123" s="286"/>
      <c r="C123" s="277"/>
      <c r="D123" s="287"/>
      <c r="E123" s="277"/>
      <c r="F123" s="287"/>
      <c r="G123" s="287"/>
      <c r="H123" s="287"/>
      <c r="I123" s="287"/>
      <c r="J123" s="287"/>
      <c r="K123" s="287"/>
      <c r="L123" s="277"/>
      <c r="M123" s="287"/>
      <c r="N123" s="277"/>
      <c r="O123" s="287"/>
      <c r="P123" s="287"/>
      <c r="Q123" s="287"/>
      <c r="R123" s="287"/>
      <c r="S123" s="287"/>
      <c r="T123" s="287"/>
      <c r="U123" s="277"/>
      <c r="V123" s="287"/>
      <c r="W123" s="277"/>
      <c r="X123" s="287"/>
      <c r="Y123" s="287"/>
      <c r="Z123" s="287"/>
      <c r="AA123" s="287"/>
      <c r="AB123" s="287"/>
      <c r="AC123" s="287"/>
    </row>
    <row r="125" spans="1:32" s="186" customFormat="1">
      <c r="A125" s="183"/>
      <c r="B125" s="184"/>
      <c r="C125" s="191"/>
      <c r="D125" s="239"/>
      <c r="E125" s="191"/>
      <c r="F125" s="239"/>
      <c r="G125" s="239"/>
      <c r="H125" s="239"/>
      <c r="I125" s="239"/>
      <c r="J125" s="239"/>
      <c r="K125" s="239"/>
      <c r="L125" s="191"/>
      <c r="M125" s="239"/>
      <c r="N125" s="191"/>
      <c r="O125" s="239"/>
      <c r="P125" s="239"/>
      <c r="Q125" s="239"/>
      <c r="R125" s="239"/>
      <c r="S125" s="239"/>
      <c r="T125" s="239"/>
      <c r="U125" s="191"/>
      <c r="V125" s="239"/>
      <c r="W125" s="191"/>
      <c r="X125" s="239"/>
      <c r="Y125" s="239"/>
      <c r="Z125" s="239"/>
      <c r="AA125" s="239"/>
      <c r="AB125" s="239"/>
      <c r="AC125" s="239"/>
    </row>
  </sheetData>
  <mergeCells count="7">
    <mergeCell ref="A1:AC1"/>
    <mergeCell ref="A3:A4"/>
    <mergeCell ref="B3:B4"/>
    <mergeCell ref="C4:I4"/>
    <mergeCell ref="L4:T4"/>
    <mergeCell ref="U4:AC4"/>
    <mergeCell ref="C3:AC3"/>
  </mergeCells>
  <pageMargins left="0.54" right="0.28000000000000003" top="0.21" bottom="0.35" header="0.15748031496062992" footer="0.17"/>
  <pageSetup paperSize="9" scale="53" firstPageNumber="44" fitToHeight="5"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AH132"/>
  <sheetViews>
    <sheetView tabSelected="1" zoomScaleSheetLayoutView="100" workbookViewId="0">
      <selection activeCell="G7" sqref="G7"/>
    </sheetView>
  </sheetViews>
  <sheetFormatPr defaultColWidth="9.140625" defaultRowHeight="12.75"/>
  <cols>
    <col min="1" max="1" width="47" style="183" customWidth="1"/>
    <col min="2" max="2" width="21.5703125" style="252" customWidth="1"/>
    <col min="3" max="5" width="13.85546875" style="236" customWidth="1"/>
    <col min="6" max="17" width="20.7109375" style="277" customWidth="1"/>
    <col min="18" max="16384" width="9.140625" style="183"/>
  </cols>
  <sheetData>
    <row r="1" spans="1:34" ht="15.75">
      <c r="B1" s="324"/>
      <c r="C1" s="352" t="s">
        <v>447</v>
      </c>
      <c r="D1" s="352"/>
      <c r="E1" s="352"/>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row>
    <row r="2" spans="1:34" ht="24.75" customHeight="1">
      <c r="B2" s="325"/>
      <c r="C2" s="339" t="s">
        <v>457</v>
      </c>
      <c r="D2" s="339"/>
      <c r="E2" s="339"/>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row>
    <row r="3" spans="1:34" ht="15.75">
      <c r="B3" s="324"/>
      <c r="C3" s="352" t="s">
        <v>447</v>
      </c>
      <c r="D3" s="352"/>
      <c r="E3" s="352"/>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row>
    <row r="4" spans="1:34" ht="24.75" customHeight="1">
      <c r="B4" s="325"/>
      <c r="C4" s="339" t="s">
        <v>454</v>
      </c>
      <c r="D4" s="339"/>
      <c r="E4" s="339"/>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row>
    <row r="5" spans="1:34" ht="15.75">
      <c r="B5" s="324"/>
      <c r="C5" s="352" t="s">
        <v>403</v>
      </c>
      <c r="D5" s="352"/>
      <c r="E5" s="352"/>
      <c r="F5" s="324"/>
      <c r="G5" s="324"/>
      <c r="H5" s="324"/>
      <c r="I5" s="324"/>
      <c r="J5" s="324"/>
      <c r="K5" s="324"/>
      <c r="L5" s="324"/>
      <c r="M5" s="324"/>
      <c r="N5" s="324"/>
      <c r="O5" s="324"/>
      <c r="P5" s="324"/>
      <c r="Q5" s="324"/>
      <c r="R5" s="324"/>
      <c r="S5" s="324"/>
      <c r="T5" s="324"/>
      <c r="U5" s="324"/>
      <c r="V5" s="324"/>
      <c r="W5" s="324"/>
      <c r="X5" s="324"/>
      <c r="Y5" s="324"/>
      <c r="Z5" s="324"/>
      <c r="AA5" s="324"/>
      <c r="AB5" s="324"/>
      <c r="AC5" s="324"/>
      <c r="AD5" s="324"/>
      <c r="AE5" s="324"/>
      <c r="AF5" s="324"/>
      <c r="AG5" s="324"/>
      <c r="AH5" s="324"/>
    </row>
    <row r="6" spans="1:34" ht="24.75" customHeight="1">
      <c r="B6" s="325"/>
      <c r="C6" s="339" t="s">
        <v>455</v>
      </c>
      <c r="D6" s="339"/>
      <c r="E6" s="339"/>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row>
    <row r="7" spans="1:34" ht="15.75">
      <c r="B7" s="324"/>
      <c r="C7" s="352" t="s">
        <v>403</v>
      </c>
      <c r="D7" s="352"/>
      <c r="E7" s="352"/>
      <c r="F7" s="324"/>
      <c r="G7" s="324"/>
      <c r="H7" s="324"/>
      <c r="I7" s="324"/>
      <c r="J7" s="324"/>
      <c r="K7" s="324"/>
      <c r="L7" s="324"/>
      <c r="M7" s="324"/>
      <c r="N7" s="324"/>
      <c r="O7" s="324"/>
      <c r="P7" s="324"/>
      <c r="Q7" s="324"/>
      <c r="R7" s="324"/>
      <c r="S7" s="324"/>
      <c r="T7" s="324"/>
      <c r="U7" s="324"/>
      <c r="V7" s="324"/>
      <c r="W7" s="324"/>
      <c r="X7" s="324"/>
      <c r="Y7" s="324"/>
      <c r="Z7" s="324"/>
      <c r="AA7" s="324"/>
      <c r="AB7" s="324"/>
      <c r="AC7" s="324"/>
      <c r="AD7" s="324"/>
      <c r="AE7" s="324"/>
      <c r="AF7" s="324"/>
      <c r="AG7" s="324"/>
      <c r="AH7" s="324"/>
    </row>
    <row r="8" spans="1:34" ht="24.75" customHeight="1">
      <c r="B8" s="325"/>
      <c r="C8" s="339" t="s">
        <v>456</v>
      </c>
      <c r="D8" s="339"/>
      <c r="E8" s="339"/>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row>
    <row r="9" spans="1:34" ht="15.75">
      <c r="B9" s="324"/>
      <c r="C9" s="352" t="s">
        <v>403</v>
      </c>
      <c r="D9" s="352"/>
      <c r="E9" s="352"/>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row>
    <row r="10" spans="1:34" ht="24.75" customHeight="1">
      <c r="B10" s="325"/>
      <c r="C10" s="339" t="s">
        <v>409</v>
      </c>
      <c r="D10" s="339"/>
      <c r="E10" s="339"/>
      <c r="F10" s="325"/>
      <c r="G10" s="325"/>
      <c r="H10" s="325"/>
      <c r="I10" s="325"/>
      <c r="J10" s="325"/>
      <c r="K10" s="325"/>
      <c r="L10" s="325"/>
      <c r="M10" s="325"/>
      <c r="N10" s="325"/>
      <c r="O10" s="325"/>
      <c r="P10" s="325"/>
      <c r="Q10" s="325"/>
      <c r="R10" s="325"/>
      <c r="S10" s="325"/>
      <c r="T10" s="325"/>
      <c r="U10" s="325"/>
      <c r="V10" s="325"/>
      <c r="W10" s="325"/>
      <c r="X10" s="325"/>
      <c r="Y10" s="325"/>
      <c r="Z10" s="325"/>
      <c r="AA10" s="325"/>
      <c r="AB10" s="325"/>
      <c r="AC10" s="325"/>
      <c r="AD10" s="325"/>
      <c r="AE10" s="325"/>
      <c r="AF10" s="325"/>
      <c r="AG10" s="325"/>
      <c r="AH10" s="325"/>
    </row>
    <row r="11" spans="1:34" ht="39.75" customHeight="1">
      <c r="A11" s="343" t="s">
        <v>404</v>
      </c>
      <c r="B11" s="343"/>
      <c r="C11" s="343"/>
      <c r="D11" s="343"/>
      <c r="E11" s="244"/>
    </row>
    <row r="12" spans="1:34" ht="7.5" customHeight="1">
      <c r="A12" s="187"/>
      <c r="B12" s="253"/>
      <c r="C12" s="253"/>
      <c r="D12" s="253"/>
      <c r="E12" s="253"/>
    </row>
    <row r="13" spans="1:34" ht="12.75" customHeight="1">
      <c r="A13" s="350" t="s">
        <v>50</v>
      </c>
      <c r="B13" s="350" t="s">
        <v>51</v>
      </c>
      <c r="C13" s="351" t="s">
        <v>343</v>
      </c>
      <c r="D13" s="351"/>
      <c r="E13" s="351"/>
    </row>
    <row r="14" spans="1:34" ht="28.5" customHeight="1">
      <c r="A14" s="350"/>
      <c r="B14" s="350"/>
      <c r="C14" s="263" t="s">
        <v>191</v>
      </c>
      <c r="D14" s="263" t="s">
        <v>341</v>
      </c>
      <c r="E14" s="263" t="s">
        <v>342</v>
      </c>
    </row>
    <row r="15" spans="1:34">
      <c r="A15" s="264">
        <v>1</v>
      </c>
      <c r="B15" s="265">
        <v>2</v>
      </c>
      <c r="C15" s="263">
        <v>3</v>
      </c>
      <c r="D15" s="263">
        <v>4</v>
      </c>
      <c r="E15" s="263">
        <v>5</v>
      </c>
    </row>
    <row r="16" spans="1:34" s="186" customFormat="1">
      <c r="A16" s="199" t="s">
        <v>59</v>
      </c>
      <c r="B16" s="227" t="s">
        <v>22</v>
      </c>
      <c r="C16" s="200">
        <v>271264292</v>
      </c>
      <c r="D16" s="200">
        <v>278202036</v>
      </c>
      <c r="E16" s="200">
        <v>293015033</v>
      </c>
      <c r="F16" s="277"/>
      <c r="G16" s="277"/>
      <c r="H16" s="277"/>
      <c r="I16" s="277"/>
      <c r="J16" s="277"/>
      <c r="K16" s="277"/>
      <c r="L16" s="277"/>
      <c r="M16" s="277"/>
      <c r="N16" s="277"/>
      <c r="O16" s="277"/>
      <c r="P16" s="277"/>
      <c r="Q16" s="277"/>
    </row>
    <row r="17" spans="1:17" s="186" customFormat="1">
      <c r="A17" s="199"/>
      <c r="B17" s="254"/>
      <c r="C17" s="202"/>
      <c r="D17" s="202"/>
      <c r="E17" s="202"/>
      <c r="F17" s="277"/>
      <c r="G17" s="277"/>
      <c r="H17" s="277"/>
      <c r="I17" s="277"/>
      <c r="J17" s="277"/>
      <c r="K17" s="277"/>
      <c r="L17" s="277"/>
      <c r="M17" s="277"/>
      <c r="N17" s="277"/>
      <c r="O17" s="277"/>
      <c r="P17" s="277"/>
      <c r="Q17" s="277"/>
    </row>
    <row r="18" spans="1:17" s="186" customFormat="1">
      <c r="A18" s="204" t="s">
        <v>18</v>
      </c>
      <c r="B18" s="255" t="s">
        <v>23</v>
      </c>
      <c r="C18" s="206">
        <v>202282283</v>
      </c>
      <c r="D18" s="206">
        <v>208115500</v>
      </c>
      <c r="E18" s="206">
        <v>220977000</v>
      </c>
      <c r="F18" s="277"/>
      <c r="G18" s="277"/>
      <c r="H18" s="277"/>
      <c r="I18" s="277"/>
      <c r="J18" s="277"/>
      <c r="K18" s="277"/>
      <c r="L18" s="277"/>
      <c r="M18" s="277"/>
      <c r="N18" s="277"/>
      <c r="O18" s="277"/>
      <c r="P18" s="277"/>
      <c r="Q18" s="277"/>
    </row>
    <row r="19" spans="1:17" s="186" customFormat="1">
      <c r="A19" s="207" t="s">
        <v>1</v>
      </c>
      <c r="B19" s="255" t="s">
        <v>25</v>
      </c>
      <c r="C19" s="206">
        <v>202282283</v>
      </c>
      <c r="D19" s="206">
        <v>208115500</v>
      </c>
      <c r="E19" s="206">
        <v>220977000</v>
      </c>
      <c r="F19" s="277"/>
      <c r="G19" s="277"/>
      <c r="H19" s="277"/>
      <c r="I19" s="277"/>
      <c r="J19" s="277"/>
      <c r="K19" s="277"/>
      <c r="L19" s="277"/>
      <c r="M19" s="277"/>
      <c r="N19" s="277"/>
      <c r="O19" s="277"/>
      <c r="P19" s="277"/>
      <c r="Q19" s="277"/>
    </row>
    <row r="20" spans="1:17" s="186" customFormat="1">
      <c r="A20" s="207"/>
      <c r="B20" s="255"/>
      <c r="C20" s="202"/>
      <c r="D20" s="202"/>
      <c r="E20" s="202"/>
      <c r="F20" s="277"/>
      <c r="G20" s="277"/>
      <c r="H20" s="277"/>
      <c r="I20" s="277"/>
      <c r="J20" s="277"/>
      <c r="K20" s="277"/>
      <c r="L20" s="277"/>
      <c r="M20" s="277"/>
      <c r="N20" s="277"/>
      <c r="O20" s="277"/>
      <c r="P20" s="277"/>
      <c r="Q20" s="277"/>
    </row>
    <row r="21" spans="1:17" s="186" customFormat="1" ht="38.25">
      <c r="A21" s="208" t="s">
        <v>9</v>
      </c>
      <c r="B21" s="255" t="s">
        <v>26</v>
      </c>
      <c r="C21" s="209">
        <v>27437934</v>
      </c>
      <c r="D21" s="209">
        <v>28784301</v>
      </c>
      <c r="E21" s="209">
        <v>30067248</v>
      </c>
      <c r="F21" s="277"/>
      <c r="G21" s="277"/>
      <c r="H21" s="277"/>
      <c r="I21" s="277"/>
      <c r="J21" s="277"/>
      <c r="K21" s="277"/>
      <c r="L21" s="277"/>
      <c r="M21" s="277"/>
      <c r="N21" s="277"/>
      <c r="O21" s="277"/>
      <c r="P21" s="277"/>
      <c r="Q21" s="277"/>
    </row>
    <row r="22" spans="1:17" s="186" customFormat="1" ht="27.75" customHeight="1">
      <c r="A22" s="207" t="s">
        <v>10</v>
      </c>
      <c r="B22" s="255" t="s">
        <v>27</v>
      </c>
      <c r="C22" s="206">
        <v>27437934</v>
      </c>
      <c r="D22" s="206">
        <v>28784301</v>
      </c>
      <c r="E22" s="206">
        <v>30067248</v>
      </c>
      <c r="F22" s="277"/>
      <c r="G22" s="277"/>
      <c r="H22" s="277"/>
      <c r="I22" s="277"/>
      <c r="J22" s="277"/>
      <c r="K22" s="277"/>
      <c r="L22" s="277"/>
      <c r="M22" s="277"/>
      <c r="N22" s="277"/>
      <c r="O22" s="277"/>
      <c r="P22" s="277"/>
      <c r="Q22" s="277"/>
    </row>
    <row r="23" spans="1:17" s="186" customFormat="1">
      <c r="A23" s="207"/>
      <c r="B23" s="255"/>
      <c r="C23" s="206"/>
      <c r="D23" s="206"/>
      <c r="E23" s="206"/>
      <c r="F23" s="277"/>
      <c r="G23" s="277"/>
      <c r="H23" s="277"/>
      <c r="I23" s="277"/>
      <c r="J23" s="277"/>
      <c r="K23" s="277"/>
      <c r="L23" s="277"/>
      <c r="M23" s="277"/>
      <c r="N23" s="277"/>
      <c r="O23" s="277"/>
      <c r="P23" s="277"/>
      <c r="Q23" s="277"/>
    </row>
    <row r="24" spans="1:17">
      <c r="A24" s="208" t="s">
        <v>2</v>
      </c>
      <c r="B24" s="255" t="s">
        <v>28</v>
      </c>
      <c r="C24" s="206">
        <v>15183598</v>
      </c>
      <c r="D24" s="206">
        <v>15772620</v>
      </c>
      <c r="E24" s="206">
        <v>16398792</v>
      </c>
    </row>
    <row r="25" spans="1:17" ht="25.5">
      <c r="A25" s="207" t="s">
        <v>58</v>
      </c>
      <c r="B25" s="255" t="s">
        <v>29</v>
      </c>
      <c r="C25" s="206">
        <v>12329000</v>
      </c>
      <c r="D25" s="206">
        <v>12807365</v>
      </c>
      <c r="E25" s="206">
        <v>13315817</v>
      </c>
    </row>
    <row r="26" spans="1:17">
      <c r="A26" s="207" t="s">
        <v>344</v>
      </c>
      <c r="B26" s="255" t="s">
        <v>345</v>
      </c>
      <c r="C26" s="206">
        <v>598</v>
      </c>
      <c r="D26" s="206">
        <v>520</v>
      </c>
      <c r="E26" s="206">
        <v>540</v>
      </c>
    </row>
    <row r="27" spans="1:17" ht="14.25" customHeight="1">
      <c r="A27" s="207" t="s">
        <v>346</v>
      </c>
      <c r="B27" s="255" t="s">
        <v>347</v>
      </c>
      <c r="C27" s="206">
        <v>2854000</v>
      </c>
      <c r="D27" s="206">
        <v>2964735</v>
      </c>
      <c r="E27" s="206">
        <v>3082435</v>
      </c>
    </row>
    <row r="28" spans="1:17">
      <c r="A28" s="207"/>
      <c r="B28" s="255"/>
      <c r="C28" s="206"/>
      <c r="D28" s="206"/>
      <c r="E28" s="206"/>
    </row>
    <row r="29" spans="1:17">
      <c r="A29" s="208" t="s">
        <v>56</v>
      </c>
      <c r="B29" s="255" t="s">
        <v>37</v>
      </c>
      <c r="C29" s="209">
        <v>4659077</v>
      </c>
      <c r="D29" s="209">
        <v>4820115</v>
      </c>
      <c r="E29" s="209">
        <v>4988093</v>
      </c>
      <c r="F29" s="193"/>
      <c r="G29" s="193"/>
      <c r="H29" s="193"/>
      <c r="I29" s="193"/>
      <c r="J29" s="193"/>
      <c r="K29" s="193"/>
      <c r="L29" s="193"/>
      <c r="M29" s="193"/>
      <c r="N29" s="193"/>
      <c r="O29" s="193"/>
      <c r="P29" s="193">
        <v>-148885</v>
      </c>
      <c r="Q29" s="193">
        <v>-145907</v>
      </c>
    </row>
    <row r="30" spans="1:17" ht="28.5" customHeight="1">
      <c r="A30" s="207" t="s">
        <v>348</v>
      </c>
      <c r="B30" s="255" t="s">
        <v>349</v>
      </c>
      <c r="C30" s="209">
        <v>3559077</v>
      </c>
      <c r="D30" s="209">
        <v>3684115</v>
      </c>
      <c r="E30" s="209">
        <v>3814093</v>
      </c>
      <c r="F30" s="280"/>
      <c r="G30" s="280"/>
      <c r="H30" s="280"/>
      <c r="I30" s="280"/>
      <c r="J30" s="280"/>
      <c r="K30" s="280"/>
      <c r="L30" s="280"/>
      <c r="M30" s="280"/>
      <c r="N30" s="280"/>
      <c r="O30" s="280"/>
    </row>
    <row r="31" spans="1:17" ht="37.5" customHeight="1">
      <c r="A31" s="207" t="s">
        <v>17</v>
      </c>
      <c r="B31" s="255" t="s">
        <v>38</v>
      </c>
      <c r="C31" s="209">
        <v>1100000</v>
      </c>
      <c r="D31" s="209">
        <v>1136000</v>
      </c>
      <c r="E31" s="209">
        <v>1174000</v>
      </c>
    </row>
    <row r="32" spans="1:17">
      <c r="A32" s="207"/>
      <c r="B32" s="255"/>
      <c r="C32" s="206"/>
      <c r="D32" s="206"/>
      <c r="E32" s="206"/>
    </row>
    <row r="33" spans="1:17" ht="38.25">
      <c r="A33" s="204" t="s">
        <v>13</v>
      </c>
      <c r="B33" s="255" t="s">
        <v>39</v>
      </c>
      <c r="C33" s="209">
        <v>16492800</v>
      </c>
      <c r="D33" s="209">
        <v>16110600</v>
      </c>
      <c r="E33" s="209">
        <v>16110600</v>
      </c>
      <c r="F33" s="321"/>
      <c r="G33" s="321"/>
      <c r="H33" s="321"/>
      <c r="I33" s="321"/>
      <c r="J33" s="321"/>
      <c r="K33" s="321"/>
      <c r="L33" s="321"/>
      <c r="M33" s="321"/>
      <c r="N33" s="321"/>
      <c r="O33" s="321"/>
    </row>
    <row r="34" spans="1:17" ht="37.5" customHeight="1">
      <c r="A34" s="207" t="s">
        <v>60</v>
      </c>
      <c r="B34" s="255" t="s">
        <v>41</v>
      </c>
      <c r="C34" s="209">
        <v>11592800</v>
      </c>
      <c r="D34" s="209">
        <v>11106600</v>
      </c>
      <c r="E34" s="209">
        <v>11106600</v>
      </c>
    </row>
    <row r="35" spans="1:17" s="185" customFormat="1" ht="37.5" customHeight="1">
      <c r="A35" s="212" t="s">
        <v>80</v>
      </c>
      <c r="B35" s="255" t="s">
        <v>77</v>
      </c>
      <c r="C35" s="209">
        <v>4900000</v>
      </c>
      <c r="D35" s="209">
        <v>5004000</v>
      </c>
      <c r="E35" s="209">
        <v>5004000</v>
      </c>
      <c r="F35" s="277"/>
      <c r="G35" s="277"/>
      <c r="H35" s="277"/>
      <c r="I35" s="277"/>
      <c r="J35" s="277"/>
      <c r="K35" s="277"/>
      <c r="L35" s="277"/>
      <c r="M35" s="277"/>
      <c r="N35" s="277"/>
      <c r="O35" s="277"/>
      <c r="P35" s="277"/>
      <c r="Q35" s="277"/>
    </row>
    <row r="36" spans="1:17" s="185" customFormat="1">
      <c r="A36" s="212"/>
      <c r="B36" s="255"/>
      <c r="C36" s="206"/>
      <c r="D36" s="206"/>
      <c r="E36" s="206"/>
      <c r="F36" s="277"/>
      <c r="G36" s="277"/>
      <c r="H36" s="277"/>
      <c r="I36" s="277"/>
      <c r="J36" s="277"/>
      <c r="K36" s="277"/>
      <c r="L36" s="277"/>
      <c r="M36" s="277"/>
      <c r="N36" s="277"/>
      <c r="O36" s="277"/>
      <c r="P36" s="277"/>
      <c r="Q36" s="277"/>
    </row>
    <row r="37" spans="1:17" s="185" customFormat="1" ht="25.5">
      <c r="A37" s="208" t="s">
        <v>19</v>
      </c>
      <c r="B37" s="255" t="s">
        <v>43</v>
      </c>
      <c r="C37" s="206">
        <v>138600</v>
      </c>
      <c r="D37" s="206">
        <v>138600</v>
      </c>
      <c r="E37" s="206">
        <v>138600</v>
      </c>
      <c r="F37" s="277"/>
      <c r="G37" s="277"/>
      <c r="H37" s="277"/>
      <c r="I37" s="277"/>
      <c r="J37" s="277"/>
      <c r="K37" s="277"/>
      <c r="L37" s="277"/>
      <c r="M37" s="277"/>
      <c r="N37" s="277"/>
      <c r="O37" s="277"/>
      <c r="P37" s="277"/>
      <c r="Q37" s="277"/>
    </row>
    <row r="38" spans="1:17" s="185" customFormat="1">
      <c r="A38" s="207"/>
      <c r="B38" s="255"/>
      <c r="C38" s="206"/>
      <c r="D38" s="206"/>
      <c r="E38" s="206"/>
      <c r="F38" s="277"/>
      <c r="G38" s="277"/>
      <c r="H38" s="277"/>
      <c r="I38" s="277"/>
      <c r="J38" s="277"/>
      <c r="K38" s="277"/>
      <c r="L38" s="277"/>
      <c r="M38" s="277"/>
      <c r="N38" s="277"/>
      <c r="O38" s="277"/>
      <c r="P38" s="277"/>
      <c r="Q38" s="277"/>
    </row>
    <row r="39" spans="1:17" s="185" customFormat="1" ht="25.5">
      <c r="A39" s="208" t="s">
        <v>141</v>
      </c>
      <c r="B39" s="255" t="s">
        <v>46</v>
      </c>
      <c r="C39" s="206">
        <v>100000</v>
      </c>
      <c r="D39" s="206">
        <v>100000</v>
      </c>
      <c r="E39" s="206">
        <v>100000</v>
      </c>
      <c r="F39" s="277"/>
      <c r="G39" s="277"/>
      <c r="H39" s="277"/>
      <c r="I39" s="277"/>
      <c r="J39" s="277"/>
      <c r="K39" s="277"/>
      <c r="L39" s="277"/>
      <c r="M39" s="277"/>
      <c r="N39" s="277"/>
      <c r="O39" s="277"/>
      <c r="P39" s="277"/>
      <c r="Q39" s="277"/>
    </row>
    <row r="40" spans="1:17" s="185" customFormat="1" ht="16.5" customHeight="1">
      <c r="A40" s="207" t="s">
        <v>67</v>
      </c>
      <c r="B40" s="255" t="s">
        <v>70</v>
      </c>
      <c r="C40" s="206">
        <v>100000</v>
      </c>
      <c r="D40" s="206">
        <v>100000</v>
      </c>
      <c r="E40" s="206">
        <v>100000</v>
      </c>
      <c r="F40" s="277"/>
      <c r="G40" s="277"/>
      <c r="H40" s="277"/>
      <c r="I40" s="277"/>
      <c r="J40" s="277"/>
      <c r="K40" s="277"/>
      <c r="L40" s="277"/>
      <c r="M40" s="277"/>
      <c r="N40" s="277"/>
      <c r="O40" s="277"/>
      <c r="P40" s="277"/>
      <c r="Q40" s="277"/>
    </row>
    <row r="41" spans="1:17" s="185" customFormat="1">
      <c r="A41" s="207"/>
      <c r="B41" s="255"/>
      <c r="C41" s="206"/>
      <c r="D41" s="206"/>
      <c r="E41" s="206"/>
      <c r="F41" s="277"/>
      <c r="G41" s="277"/>
      <c r="H41" s="277"/>
      <c r="I41" s="277"/>
      <c r="J41" s="277"/>
      <c r="K41" s="277"/>
      <c r="L41" s="277"/>
      <c r="M41" s="277"/>
      <c r="N41" s="277"/>
      <c r="O41" s="277"/>
      <c r="P41" s="277"/>
      <c r="Q41" s="277"/>
    </row>
    <row r="42" spans="1:17" s="185" customFormat="1" ht="25.5">
      <c r="A42" s="208" t="s">
        <v>20</v>
      </c>
      <c r="B42" s="255" t="s">
        <v>47</v>
      </c>
      <c r="C42" s="209">
        <v>2199000</v>
      </c>
      <c r="D42" s="209">
        <v>1589300</v>
      </c>
      <c r="E42" s="209">
        <v>1463700</v>
      </c>
      <c r="F42" s="277"/>
      <c r="G42" s="277"/>
      <c r="H42" s="277"/>
      <c r="I42" s="277"/>
      <c r="J42" s="277"/>
      <c r="K42" s="277"/>
      <c r="L42" s="277"/>
      <c r="M42" s="277"/>
      <c r="N42" s="277"/>
      <c r="O42" s="277"/>
      <c r="P42" s="277"/>
      <c r="Q42" s="277"/>
    </row>
    <row r="43" spans="1:17" s="185" customFormat="1" ht="39.75" customHeight="1">
      <c r="A43" s="207" t="s">
        <v>339</v>
      </c>
      <c r="B43" s="255" t="s">
        <v>340</v>
      </c>
      <c r="C43" s="209">
        <v>1599000</v>
      </c>
      <c r="D43" s="209">
        <v>989300</v>
      </c>
      <c r="E43" s="209">
        <v>863700</v>
      </c>
      <c r="F43" s="277"/>
      <c r="G43" s="277"/>
      <c r="H43" s="277"/>
      <c r="I43" s="277"/>
      <c r="J43" s="277"/>
      <c r="K43" s="277"/>
      <c r="L43" s="277"/>
      <c r="M43" s="277"/>
      <c r="N43" s="277"/>
      <c r="O43" s="277"/>
      <c r="P43" s="277"/>
      <c r="Q43" s="277"/>
    </row>
    <row r="44" spans="1:17" s="185" customFormat="1" ht="25.5">
      <c r="A44" s="207" t="s">
        <v>79</v>
      </c>
      <c r="B44" s="255" t="s">
        <v>55</v>
      </c>
      <c r="C44" s="209">
        <v>600000</v>
      </c>
      <c r="D44" s="209">
        <v>600000</v>
      </c>
      <c r="E44" s="209">
        <v>600000</v>
      </c>
      <c r="F44" s="277"/>
      <c r="G44" s="277"/>
      <c r="H44" s="277"/>
      <c r="I44" s="277"/>
      <c r="J44" s="277"/>
      <c r="K44" s="277"/>
      <c r="L44" s="277"/>
      <c r="M44" s="277"/>
      <c r="N44" s="277"/>
      <c r="O44" s="277"/>
      <c r="P44" s="277"/>
      <c r="Q44" s="277"/>
    </row>
    <row r="45" spans="1:17" s="185" customFormat="1">
      <c r="A45" s="207"/>
      <c r="B45" s="255"/>
      <c r="C45" s="206"/>
      <c r="D45" s="206"/>
      <c r="E45" s="206"/>
      <c r="F45" s="277"/>
      <c r="G45" s="277"/>
      <c r="H45" s="277"/>
      <c r="I45" s="277"/>
      <c r="J45" s="277"/>
      <c r="K45" s="277"/>
      <c r="L45" s="277"/>
      <c r="M45" s="277"/>
      <c r="N45" s="277"/>
      <c r="O45" s="277"/>
      <c r="P45" s="277"/>
      <c r="Q45" s="277"/>
    </row>
    <row r="46" spans="1:17" s="185" customFormat="1">
      <c r="A46" s="208" t="s">
        <v>15</v>
      </c>
      <c r="B46" s="255" t="s">
        <v>350</v>
      </c>
      <c r="C46" s="206">
        <v>2771000</v>
      </c>
      <c r="D46" s="206">
        <v>2771000</v>
      </c>
      <c r="E46" s="206">
        <v>2771000</v>
      </c>
      <c r="F46" s="277"/>
      <c r="G46" s="277"/>
      <c r="H46" s="277"/>
      <c r="I46" s="277"/>
      <c r="J46" s="277"/>
      <c r="K46" s="277"/>
      <c r="L46" s="277"/>
      <c r="M46" s="277"/>
      <c r="N46" s="277"/>
      <c r="O46" s="277"/>
      <c r="P46" s="277"/>
      <c r="Q46" s="277"/>
    </row>
    <row r="47" spans="1:17" s="185" customFormat="1">
      <c r="A47" s="207"/>
      <c r="B47" s="255"/>
      <c r="C47" s="206"/>
      <c r="D47" s="206"/>
      <c r="E47" s="206"/>
      <c r="F47" s="277"/>
      <c r="G47" s="277"/>
      <c r="H47" s="277"/>
      <c r="I47" s="277"/>
      <c r="J47" s="277"/>
      <c r="K47" s="277"/>
      <c r="L47" s="277"/>
      <c r="M47" s="277"/>
      <c r="N47" s="277"/>
      <c r="O47" s="277"/>
      <c r="P47" s="277"/>
      <c r="Q47" s="277"/>
    </row>
    <row r="48" spans="1:17" s="185" customFormat="1">
      <c r="A48" s="208" t="s">
        <v>351</v>
      </c>
      <c r="B48" s="255" t="s">
        <v>352</v>
      </c>
      <c r="C48" s="206">
        <v>0</v>
      </c>
      <c r="D48" s="206">
        <v>0</v>
      </c>
      <c r="E48" s="206">
        <v>0</v>
      </c>
      <c r="F48" s="277"/>
      <c r="G48" s="277"/>
      <c r="H48" s="277"/>
      <c r="I48" s="277"/>
      <c r="J48" s="277"/>
      <c r="K48" s="277"/>
      <c r="L48" s="277"/>
      <c r="M48" s="277"/>
      <c r="N48" s="277"/>
      <c r="O48" s="277"/>
      <c r="P48" s="277"/>
      <c r="Q48" s="277"/>
    </row>
    <row r="49" spans="1:17" s="186" customFormat="1">
      <c r="A49" s="207"/>
      <c r="B49" s="255"/>
      <c r="C49" s="206"/>
      <c r="D49" s="206"/>
      <c r="E49" s="206"/>
      <c r="F49" s="281"/>
      <c r="G49" s="281"/>
      <c r="H49" s="281"/>
      <c r="I49" s="281"/>
      <c r="J49" s="281"/>
      <c r="K49" s="281"/>
      <c r="L49" s="281"/>
      <c r="M49" s="281"/>
      <c r="N49" s="281"/>
      <c r="O49" s="281"/>
      <c r="P49" s="282"/>
      <c r="Q49" s="282"/>
    </row>
    <row r="50" spans="1:17" s="186" customFormat="1">
      <c r="A50" s="199" t="s">
        <v>270</v>
      </c>
      <c r="B50" s="256" t="s">
        <v>271</v>
      </c>
      <c r="C50" s="215">
        <v>1609237227.8</v>
      </c>
      <c r="D50" s="215">
        <v>1169149512.0900002</v>
      </c>
      <c r="E50" s="215">
        <v>1353926413.9100003</v>
      </c>
      <c r="F50" s="281"/>
      <c r="G50" s="281"/>
      <c r="H50" s="281"/>
      <c r="I50" s="281"/>
      <c r="J50" s="281"/>
      <c r="K50" s="281"/>
      <c r="L50" s="281"/>
      <c r="M50" s="281"/>
      <c r="N50" s="281"/>
      <c r="O50" s="281"/>
      <c r="P50" s="282">
        <v>1169149512.0900002</v>
      </c>
      <c r="Q50" s="282">
        <v>1353926413.9100001</v>
      </c>
    </row>
    <row r="51" spans="1:17" s="186" customFormat="1">
      <c r="A51" s="207"/>
      <c r="B51" s="257"/>
      <c r="C51" s="217"/>
      <c r="D51" s="217"/>
      <c r="E51" s="217"/>
      <c r="F51" s="281"/>
      <c r="G51" s="281"/>
      <c r="H51" s="281"/>
      <c r="I51" s="281"/>
      <c r="J51" s="281"/>
      <c r="K51" s="281"/>
      <c r="L51" s="281"/>
      <c r="M51" s="281"/>
      <c r="N51" s="281"/>
      <c r="O51" s="281"/>
      <c r="P51" s="282">
        <f>D50-P50</f>
        <v>0</v>
      </c>
      <c r="Q51" s="282">
        <f>E50-Q50</f>
        <v>0</v>
      </c>
    </row>
    <row r="52" spans="1:17" s="186" customFormat="1" ht="38.25">
      <c r="A52" s="204" t="s">
        <v>65</v>
      </c>
      <c r="B52" s="248" t="s">
        <v>57</v>
      </c>
      <c r="C52" s="219">
        <v>1608021647.6400001</v>
      </c>
      <c r="D52" s="219">
        <v>1166924037.0900002</v>
      </c>
      <c r="E52" s="219">
        <v>1351700938.9100003</v>
      </c>
      <c r="F52" s="281"/>
      <c r="G52" s="281"/>
      <c r="H52" s="281"/>
      <c r="I52" s="281"/>
      <c r="J52" s="281"/>
      <c r="K52" s="281"/>
      <c r="L52" s="281"/>
      <c r="M52" s="281"/>
      <c r="N52" s="281"/>
      <c r="O52" s="281"/>
      <c r="P52" s="282">
        <v>1166924037.0900002</v>
      </c>
      <c r="Q52" s="282">
        <v>1351700938.9100003</v>
      </c>
    </row>
    <row r="53" spans="1:17" s="186" customFormat="1" ht="25.5">
      <c r="A53" s="207" t="s">
        <v>75</v>
      </c>
      <c r="B53" s="248" t="s">
        <v>134</v>
      </c>
      <c r="C53" s="209">
        <v>39711547.200000003</v>
      </c>
      <c r="D53" s="209">
        <v>41122395.399999999</v>
      </c>
      <c r="E53" s="209">
        <v>18316568.02</v>
      </c>
      <c r="F53" s="281"/>
      <c r="G53" s="281"/>
      <c r="H53" s="281"/>
      <c r="I53" s="281"/>
      <c r="J53" s="281"/>
      <c r="K53" s="281"/>
      <c r="L53" s="281"/>
      <c r="M53" s="281"/>
      <c r="N53" s="281"/>
      <c r="O53" s="281"/>
      <c r="P53" s="281">
        <f>D52-P52</f>
        <v>0</v>
      </c>
      <c r="Q53" s="281">
        <f>E52-Q52</f>
        <v>0</v>
      </c>
    </row>
    <row r="54" spans="1:17" s="186" customFormat="1" ht="24.75" customHeight="1">
      <c r="A54" s="220" t="s">
        <v>353</v>
      </c>
      <c r="B54" s="248" t="s">
        <v>354</v>
      </c>
      <c r="C54" s="209">
        <v>39711547.200000003</v>
      </c>
      <c r="D54" s="209">
        <v>41122395.399999999</v>
      </c>
      <c r="E54" s="209">
        <v>18316568.02</v>
      </c>
      <c r="F54" s="281"/>
      <c r="G54" s="281"/>
      <c r="H54" s="281"/>
      <c r="I54" s="281"/>
      <c r="J54" s="281"/>
      <c r="K54" s="281"/>
      <c r="L54" s="281"/>
      <c r="M54" s="281"/>
      <c r="N54" s="281"/>
      <c r="O54" s="281"/>
      <c r="P54" s="282"/>
      <c r="Q54" s="282"/>
    </row>
    <row r="55" spans="1:17" s="186" customFormat="1">
      <c r="A55" s="221"/>
      <c r="B55" s="258"/>
      <c r="C55" s="209"/>
      <c r="D55" s="209"/>
      <c r="E55" s="209"/>
      <c r="F55" s="281"/>
      <c r="G55" s="281"/>
      <c r="H55" s="281"/>
      <c r="I55" s="281"/>
      <c r="J55" s="281"/>
      <c r="K55" s="281"/>
      <c r="L55" s="281"/>
      <c r="M55" s="281"/>
      <c r="N55" s="281"/>
      <c r="O55" s="281"/>
      <c r="P55" s="282"/>
      <c r="Q55" s="282"/>
    </row>
    <row r="56" spans="1:17" s="186" customFormat="1" ht="28.5" customHeight="1">
      <c r="A56" s="207" t="s">
        <v>71</v>
      </c>
      <c r="B56" s="248" t="s">
        <v>135</v>
      </c>
      <c r="C56" s="209">
        <v>605887578.05999994</v>
      </c>
      <c r="D56" s="209">
        <f t="shared" ref="D56" si="0">SUM(D62:D90)</f>
        <v>323093072.04000002</v>
      </c>
      <c r="E56" s="209">
        <f>SUM(E62:E90)</f>
        <v>525312261.05000007</v>
      </c>
      <c r="F56" s="281"/>
      <c r="G56" s="281"/>
      <c r="H56" s="281"/>
      <c r="I56" s="281"/>
      <c r="J56" s="281"/>
      <c r="K56" s="281"/>
      <c r="L56" s="281"/>
      <c r="M56" s="281"/>
      <c r="N56" s="281"/>
      <c r="O56" s="281"/>
      <c r="P56" s="282">
        <v>323093072.04000002</v>
      </c>
      <c r="Q56" s="282">
        <v>525312261.05000007</v>
      </c>
    </row>
    <row r="57" spans="1:17" s="186" customFormat="1" ht="67.150000000000006" hidden="1" customHeight="1">
      <c r="A57" s="220" t="s">
        <v>371</v>
      </c>
      <c r="B57" s="248" t="s">
        <v>355</v>
      </c>
      <c r="C57" s="209">
        <v>0</v>
      </c>
      <c r="D57" s="209">
        <v>0</v>
      </c>
      <c r="E57" s="209">
        <v>0</v>
      </c>
      <c r="F57" s="277"/>
      <c r="G57" s="277"/>
      <c r="H57" s="277"/>
      <c r="I57" s="277"/>
      <c r="J57" s="277"/>
      <c r="K57" s="277"/>
      <c r="L57" s="277"/>
      <c r="M57" s="277"/>
      <c r="N57" s="277"/>
      <c r="O57" s="277"/>
      <c r="P57" s="283"/>
      <c r="Q57" s="283"/>
    </row>
    <row r="58" spans="1:17" s="186" customFormat="1" ht="67.150000000000006" hidden="1" customHeight="1">
      <c r="A58" s="220" t="s">
        <v>372</v>
      </c>
      <c r="B58" s="248" t="s">
        <v>355</v>
      </c>
      <c r="C58" s="209">
        <v>0</v>
      </c>
      <c r="D58" s="209">
        <v>0</v>
      </c>
      <c r="E58" s="209">
        <v>0</v>
      </c>
      <c r="F58" s="277"/>
      <c r="G58" s="277"/>
      <c r="H58" s="277"/>
      <c r="I58" s="277"/>
      <c r="J58" s="277"/>
      <c r="K58" s="277"/>
      <c r="L58" s="277"/>
      <c r="M58" s="277"/>
      <c r="N58" s="277"/>
      <c r="O58" s="277"/>
      <c r="P58" s="283"/>
      <c r="Q58" s="283"/>
    </row>
    <row r="59" spans="1:17" s="186" customFormat="1" ht="39.75" hidden="1" customHeight="1">
      <c r="A59" s="220" t="s">
        <v>373</v>
      </c>
      <c r="B59" s="259" t="s">
        <v>355</v>
      </c>
      <c r="C59" s="209">
        <v>0</v>
      </c>
      <c r="D59" s="209">
        <v>0</v>
      </c>
      <c r="E59" s="209">
        <v>0</v>
      </c>
      <c r="F59" s="277"/>
      <c r="G59" s="277"/>
      <c r="H59" s="277"/>
      <c r="I59" s="277"/>
      <c r="J59" s="277"/>
      <c r="K59" s="277"/>
      <c r="L59" s="277"/>
      <c r="M59" s="277"/>
      <c r="N59" s="277"/>
      <c r="O59" s="277"/>
      <c r="P59" s="283"/>
      <c r="Q59" s="283"/>
    </row>
    <row r="60" spans="1:17" s="186" customFormat="1" ht="54" hidden="1" customHeight="1">
      <c r="A60" s="220" t="s">
        <v>376</v>
      </c>
      <c r="B60" s="248" t="s">
        <v>355</v>
      </c>
      <c r="C60" s="209">
        <v>0</v>
      </c>
      <c r="D60" s="209">
        <v>0</v>
      </c>
      <c r="E60" s="209">
        <v>0</v>
      </c>
      <c r="F60" s="277"/>
      <c r="G60" s="277"/>
      <c r="H60" s="277"/>
      <c r="I60" s="277"/>
      <c r="J60" s="277"/>
      <c r="K60" s="277"/>
      <c r="L60" s="277"/>
      <c r="M60" s="277"/>
      <c r="N60" s="277"/>
      <c r="O60" s="277"/>
      <c r="P60" s="283"/>
      <c r="Q60" s="283"/>
    </row>
    <row r="61" spans="1:17" s="186" customFormat="1" ht="51" hidden="1" customHeight="1">
      <c r="A61" s="220" t="s">
        <v>375</v>
      </c>
      <c r="B61" s="259" t="s">
        <v>369</v>
      </c>
      <c r="C61" s="209">
        <v>0</v>
      </c>
      <c r="D61" s="209">
        <v>0</v>
      </c>
      <c r="E61" s="209">
        <v>0</v>
      </c>
      <c r="F61" s="277"/>
      <c r="G61" s="277"/>
      <c r="H61" s="277"/>
      <c r="I61" s="277"/>
      <c r="J61" s="277"/>
      <c r="K61" s="277"/>
      <c r="L61" s="277"/>
      <c r="M61" s="277"/>
      <c r="N61" s="277"/>
      <c r="O61" s="277"/>
      <c r="P61" s="283"/>
      <c r="Q61" s="283"/>
    </row>
    <row r="62" spans="1:17" s="186" customFormat="1" ht="54" customHeight="1">
      <c r="A62" s="220" t="s">
        <v>374</v>
      </c>
      <c r="B62" s="259" t="s">
        <v>356</v>
      </c>
      <c r="C62" s="209">
        <v>5870000</v>
      </c>
      <c r="D62" s="209">
        <v>6002250</v>
      </c>
      <c r="E62" s="209">
        <v>6136750</v>
      </c>
      <c r="F62" s="280"/>
      <c r="G62" s="280"/>
      <c r="H62" s="280"/>
      <c r="I62" s="280"/>
      <c r="J62" s="280"/>
      <c r="K62" s="280"/>
      <c r="L62" s="280"/>
      <c r="M62" s="280"/>
      <c r="N62" s="280"/>
      <c r="O62" s="280"/>
      <c r="P62" s="284">
        <f>D56-P56</f>
        <v>0</v>
      </c>
      <c r="Q62" s="284">
        <f>E56-Q56</f>
        <v>0</v>
      </c>
    </row>
    <row r="63" spans="1:17" s="186" customFormat="1" ht="124.9" customHeight="1">
      <c r="A63" s="230" t="s">
        <v>375</v>
      </c>
      <c r="B63" s="259" t="s">
        <v>369</v>
      </c>
      <c r="C63" s="209">
        <v>34300000</v>
      </c>
      <c r="D63" s="209">
        <v>0</v>
      </c>
      <c r="E63" s="209">
        <v>193987877.08000001</v>
      </c>
      <c r="F63" s="277"/>
      <c r="G63" s="277"/>
      <c r="H63" s="277"/>
      <c r="I63" s="277"/>
      <c r="J63" s="277"/>
      <c r="K63" s="277"/>
      <c r="L63" s="277"/>
      <c r="M63" s="277"/>
      <c r="N63" s="277"/>
      <c r="O63" s="277"/>
      <c r="P63" s="283"/>
      <c r="Q63" s="283"/>
    </row>
    <row r="64" spans="1:17" s="186" customFormat="1" ht="124.9" customHeight="1">
      <c r="A64" s="230" t="s">
        <v>376</v>
      </c>
      <c r="B64" s="259" t="s">
        <v>410</v>
      </c>
      <c r="C64" s="209">
        <v>665000</v>
      </c>
      <c r="D64" s="209">
        <v>0</v>
      </c>
      <c r="E64" s="209">
        <v>3924347.0699999994</v>
      </c>
      <c r="F64" s="277"/>
      <c r="G64" s="277"/>
      <c r="H64" s="277"/>
      <c r="I64" s="277"/>
      <c r="J64" s="277"/>
      <c r="K64" s="277"/>
      <c r="L64" s="277"/>
      <c r="M64" s="277"/>
      <c r="N64" s="277"/>
      <c r="O64" s="277"/>
      <c r="P64" s="283"/>
      <c r="Q64" s="283"/>
    </row>
    <row r="65" spans="1:17" s="186" customFormat="1" ht="38.25">
      <c r="A65" s="220" t="s">
        <v>377</v>
      </c>
      <c r="B65" s="248" t="s">
        <v>357</v>
      </c>
      <c r="C65" s="209">
        <v>18064123.59</v>
      </c>
      <c r="D65" s="209">
        <v>17519750.07</v>
      </c>
      <c r="E65" s="209">
        <v>17882216.52</v>
      </c>
      <c r="F65" s="193"/>
      <c r="G65" s="193"/>
      <c r="H65" s="193"/>
      <c r="I65" s="193"/>
      <c r="J65" s="193"/>
      <c r="K65" s="193"/>
      <c r="L65" s="193"/>
      <c r="M65" s="193"/>
      <c r="N65" s="193"/>
      <c r="O65" s="193"/>
      <c r="P65" s="283"/>
      <c r="Q65" s="283"/>
    </row>
    <row r="66" spans="1:17" s="186" customFormat="1" ht="51">
      <c r="A66" s="220" t="s">
        <v>378</v>
      </c>
      <c r="B66" s="248" t="s">
        <v>379</v>
      </c>
      <c r="C66" s="209">
        <v>0</v>
      </c>
      <c r="D66" s="209">
        <v>1250000</v>
      </c>
      <c r="E66" s="209">
        <v>0</v>
      </c>
      <c r="F66" s="193"/>
      <c r="G66" s="193"/>
      <c r="H66" s="193"/>
      <c r="I66" s="193"/>
      <c r="J66" s="193"/>
      <c r="K66" s="193"/>
      <c r="L66" s="193"/>
      <c r="M66" s="193"/>
      <c r="N66" s="193"/>
      <c r="O66" s="193"/>
      <c r="P66" s="283"/>
      <c r="Q66" s="283"/>
    </row>
    <row r="67" spans="1:17" s="186" customFormat="1" ht="31.15" customHeight="1">
      <c r="A67" s="251" t="s">
        <v>412</v>
      </c>
      <c r="B67" s="248" t="s">
        <v>411</v>
      </c>
      <c r="C67" s="209">
        <v>2469919.84</v>
      </c>
      <c r="D67" s="209"/>
      <c r="E67" s="209"/>
      <c r="F67" s="193"/>
      <c r="G67" s="193"/>
      <c r="H67" s="193"/>
      <c r="I67" s="193"/>
      <c r="J67" s="193"/>
      <c r="K67" s="193"/>
      <c r="L67" s="193"/>
      <c r="M67" s="193"/>
      <c r="N67" s="193"/>
      <c r="O67" s="193"/>
      <c r="P67" s="283"/>
      <c r="Q67" s="283"/>
    </row>
    <row r="68" spans="1:17" s="186" customFormat="1" ht="38.25">
      <c r="A68" s="220" t="s">
        <v>380</v>
      </c>
      <c r="B68" s="248" t="s">
        <v>381</v>
      </c>
      <c r="C68" s="209">
        <v>0</v>
      </c>
      <c r="D68" s="209">
        <v>4472402.3899999997</v>
      </c>
      <c r="E68" s="209">
        <v>0</v>
      </c>
      <c r="F68" s="193"/>
      <c r="G68" s="193"/>
      <c r="H68" s="193"/>
      <c r="I68" s="193"/>
      <c r="J68" s="193"/>
      <c r="K68" s="193"/>
      <c r="L68" s="193"/>
      <c r="M68" s="193"/>
      <c r="N68" s="193"/>
      <c r="O68" s="193"/>
      <c r="P68" s="283"/>
      <c r="Q68" s="283"/>
    </row>
    <row r="69" spans="1:17" s="186" customFormat="1" ht="25.15" customHeight="1">
      <c r="A69" s="220" t="s">
        <v>382</v>
      </c>
      <c r="B69" s="259" t="s">
        <v>413</v>
      </c>
      <c r="C69" s="209">
        <v>10807941.98</v>
      </c>
      <c r="D69" s="209"/>
      <c r="E69" s="209"/>
      <c r="F69" s="193"/>
      <c r="G69" s="193"/>
      <c r="H69" s="193"/>
      <c r="I69" s="193"/>
      <c r="J69" s="193"/>
      <c r="K69" s="193"/>
      <c r="L69" s="193"/>
      <c r="M69" s="193"/>
      <c r="N69" s="193"/>
      <c r="O69" s="193"/>
      <c r="P69" s="283"/>
      <c r="Q69" s="283"/>
    </row>
    <row r="70" spans="1:17" s="186" customFormat="1" ht="25.5" hidden="1">
      <c r="A70" s="220" t="s">
        <v>382</v>
      </c>
      <c r="B70" s="259" t="s">
        <v>381</v>
      </c>
      <c r="C70" s="209">
        <v>0</v>
      </c>
      <c r="D70" s="209">
        <v>0</v>
      </c>
      <c r="E70" s="209">
        <v>0</v>
      </c>
      <c r="F70" s="193"/>
      <c r="G70" s="193"/>
      <c r="H70" s="193"/>
      <c r="I70" s="193"/>
      <c r="J70" s="193"/>
      <c r="K70" s="193"/>
      <c r="L70" s="193"/>
      <c r="M70" s="193"/>
      <c r="N70" s="193"/>
      <c r="O70" s="193"/>
      <c r="P70" s="283"/>
      <c r="Q70" s="283"/>
    </row>
    <row r="71" spans="1:17" s="186" customFormat="1" ht="38.25">
      <c r="A71" s="231" t="s">
        <v>415</v>
      </c>
      <c r="B71" s="259" t="s">
        <v>381</v>
      </c>
      <c r="C71" s="209">
        <v>55555.56</v>
      </c>
      <c r="D71" s="209">
        <v>0</v>
      </c>
      <c r="E71" s="209">
        <v>0</v>
      </c>
      <c r="F71" s="193"/>
      <c r="G71" s="193"/>
      <c r="H71" s="193"/>
      <c r="I71" s="193"/>
      <c r="J71" s="193"/>
      <c r="K71" s="193"/>
      <c r="L71" s="193"/>
      <c r="M71" s="193"/>
      <c r="N71" s="193"/>
      <c r="O71" s="193"/>
      <c r="P71" s="283"/>
      <c r="Q71" s="283"/>
    </row>
    <row r="72" spans="1:17" s="186" customFormat="1" ht="56.45" customHeight="1">
      <c r="A72" s="232" t="s">
        <v>416</v>
      </c>
      <c r="B72" s="259" t="s">
        <v>381</v>
      </c>
      <c r="C72" s="209">
        <v>441398.08</v>
      </c>
      <c r="D72" s="209">
        <v>441398.08</v>
      </c>
      <c r="E72" s="209">
        <v>441398.08</v>
      </c>
      <c r="F72" s="193"/>
      <c r="G72" s="193"/>
      <c r="H72" s="193"/>
      <c r="I72" s="193"/>
      <c r="J72" s="193"/>
      <c r="K72" s="193"/>
      <c r="L72" s="193"/>
      <c r="M72" s="193"/>
      <c r="N72" s="193"/>
      <c r="O72" s="193"/>
      <c r="P72" s="283"/>
      <c r="Q72" s="283"/>
    </row>
    <row r="73" spans="1:17" s="186" customFormat="1" ht="25.5" hidden="1">
      <c r="A73" s="220" t="s">
        <v>383</v>
      </c>
      <c r="B73" s="259" t="s">
        <v>381</v>
      </c>
      <c r="C73" s="209">
        <v>0</v>
      </c>
      <c r="D73" s="209">
        <v>0</v>
      </c>
      <c r="E73" s="209">
        <v>0</v>
      </c>
      <c r="F73" s="193"/>
      <c r="G73" s="193"/>
      <c r="H73" s="193"/>
      <c r="I73" s="193"/>
      <c r="J73" s="193"/>
      <c r="K73" s="193"/>
      <c r="L73" s="193"/>
      <c r="M73" s="193"/>
      <c r="N73" s="193"/>
      <c r="O73" s="193"/>
      <c r="P73" s="283"/>
      <c r="Q73" s="283"/>
    </row>
    <row r="74" spans="1:17" s="186" customFormat="1" ht="32.450000000000003" customHeight="1">
      <c r="A74" s="220" t="s">
        <v>383</v>
      </c>
      <c r="B74" s="259" t="s">
        <v>414</v>
      </c>
      <c r="C74" s="209">
        <v>3980174.3</v>
      </c>
      <c r="D74" s="209"/>
      <c r="E74" s="209"/>
      <c r="F74" s="193"/>
      <c r="G74" s="193"/>
      <c r="H74" s="193"/>
      <c r="I74" s="193"/>
      <c r="J74" s="193"/>
      <c r="K74" s="193"/>
      <c r="L74" s="193"/>
      <c r="M74" s="193"/>
      <c r="N74" s="193"/>
      <c r="O74" s="193"/>
      <c r="P74" s="283"/>
      <c r="Q74" s="283"/>
    </row>
    <row r="75" spans="1:17" s="186" customFormat="1" ht="32.450000000000003" customHeight="1">
      <c r="A75" s="231" t="s">
        <v>418</v>
      </c>
      <c r="B75" s="259" t="s">
        <v>417</v>
      </c>
      <c r="C75" s="209">
        <v>2236977.84</v>
      </c>
      <c r="D75" s="209"/>
      <c r="E75" s="209"/>
      <c r="F75" s="193"/>
      <c r="G75" s="193"/>
      <c r="H75" s="193"/>
      <c r="I75" s="193"/>
      <c r="J75" s="193"/>
      <c r="K75" s="193"/>
      <c r="L75" s="193"/>
      <c r="M75" s="193"/>
      <c r="N75" s="193"/>
      <c r="O75" s="193"/>
      <c r="P75" s="283"/>
      <c r="Q75" s="283"/>
    </row>
    <row r="76" spans="1:17" s="186" customFormat="1" ht="92.45" customHeight="1">
      <c r="A76" s="230" t="s">
        <v>432</v>
      </c>
      <c r="B76" s="259" t="s">
        <v>431</v>
      </c>
      <c r="C76" s="209">
        <v>222222222</v>
      </c>
      <c r="D76" s="209"/>
      <c r="E76" s="209"/>
      <c r="F76" s="193"/>
      <c r="G76" s="193"/>
      <c r="H76" s="193"/>
      <c r="I76" s="193"/>
      <c r="J76" s="193"/>
      <c r="K76" s="193"/>
      <c r="L76" s="193"/>
      <c r="M76" s="193"/>
      <c r="N76" s="193"/>
      <c r="O76" s="193"/>
      <c r="P76" s="283"/>
      <c r="Q76" s="283"/>
    </row>
    <row r="77" spans="1:17" s="186" customFormat="1" ht="38.25">
      <c r="A77" s="220" t="s">
        <v>384</v>
      </c>
      <c r="B77" s="259" t="s">
        <v>358</v>
      </c>
      <c r="C77" s="209">
        <v>414715</v>
      </c>
      <c r="D77" s="209">
        <v>234922</v>
      </c>
      <c r="E77" s="209">
        <v>232368</v>
      </c>
      <c r="F77" s="277"/>
      <c r="G77" s="277"/>
      <c r="H77" s="277"/>
      <c r="I77" s="277"/>
      <c r="J77" s="277"/>
      <c r="K77" s="277"/>
      <c r="L77" s="277"/>
      <c r="M77" s="277"/>
      <c r="N77" s="277"/>
      <c r="O77" s="277"/>
      <c r="P77" s="283"/>
      <c r="Q77" s="283"/>
    </row>
    <row r="78" spans="1:17" s="186" customFormat="1" ht="51" hidden="1">
      <c r="A78" s="220" t="s">
        <v>385</v>
      </c>
      <c r="B78" s="259" t="s">
        <v>358</v>
      </c>
      <c r="C78" s="209">
        <v>0</v>
      </c>
      <c r="D78" s="209">
        <v>0</v>
      </c>
      <c r="E78" s="209">
        <v>0</v>
      </c>
      <c r="F78" s="277"/>
      <c r="G78" s="277"/>
      <c r="H78" s="277"/>
      <c r="I78" s="277"/>
      <c r="J78" s="277"/>
      <c r="K78" s="277"/>
      <c r="L78" s="277"/>
      <c r="M78" s="277"/>
      <c r="N78" s="277"/>
      <c r="O78" s="277"/>
      <c r="P78" s="283"/>
      <c r="Q78" s="283"/>
    </row>
    <row r="79" spans="1:17" s="186" customFormat="1" ht="51">
      <c r="A79" s="233" t="s">
        <v>385</v>
      </c>
      <c r="B79" s="259" t="s">
        <v>358</v>
      </c>
      <c r="C79" s="209">
        <v>108843.52</v>
      </c>
      <c r="D79" s="209"/>
      <c r="E79" s="209"/>
      <c r="F79" s="277"/>
      <c r="G79" s="277"/>
      <c r="H79" s="277"/>
      <c r="I79" s="277"/>
      <c r="J79" s="277"/>
      <c r="K79" s="277"/>
      <c r="L79" s="277"/>
      <c r="M79" s="277"/>
      <c r="N79" s="277"/>
      <c r="O79" s="277"/>
      <c r="P79" s="283"/>
      <c r="Q79" s="283"/>
    </row>
    <row r="80" spans="1:17" s="186" customFormat="1" ht="78" customHeight="1">
      <c r="A80" s="220" t="s">
        <v>386</v>
      </c>
      <c r="B80" s="259" t="s">
        <v>358</v>
      </c>
      <c r="C80" s="209">
        <v>257020</v>
      </c>
      <c r="D80" s="209">
        <v>267250</v>
      </c>
      <c r="E80" s="209">
        <v>277950</v>
      </c>
      <c r="F80" s="277"/>
      <c r="G80" s="277"/>
      <c r="H80" s="277"/>
      <c r="I80" s="277"/>
      <c r="J80" s="277"/>
      <c r="K80" s="277"/>
      <c r="L80" s="277"/>
      <c r="M80" s="277"/>
      <c r="N80" s="277"/>
      <c r="O80" s="277"/>
      <c r="P80" s="283"/>
      <c r="Q80" s="283"/>
    </row>
    <row r="81" spans="1:17" s="186" customFormat="1" ht="25.5" customHeight="1">
      <c r="A81" s="220" t="s">
        <v>387</v>
      </c>
      <c r="B81" s="259" t="s">
        <v>358</v>
      </c>
      <c r="C81" s="209">
        <v>291249912.5</v>
      </c>
      <c r="D81" s="209">
        <v>291349912.5</v>
      </c>
      <c r="E81" s="209">
        <v>300874167.30000001</v>
      </c>
      <c r="F81" s="277"/>
      <c r="G81" s="277"/>
      <c r="H81" s="277"/>
      <c r="I81" s="277"/>
      <c r="J81" s="277"/>
      <c r="K81" s="277"/>
      <c r="L81" s="277"/>
      <c r="M81" s="277"/>
      <c r="N81" s="277"/>
      <c r="O81" s="277"/>
      <c r="P81" s="283"/>
      <c r="Q81" s="283"/>
    </row>
    <row r="82" spans="1:17" s="186" customFormat="1" ht="76.5">
      <c r="A82" s="220" t="s">
        <v>388</v>
      </c>
      <c r="B82" s="259" t="s">
        <v>358</v>
      </c>
      <c r="C82" s="209">
        <v>901734</v>
      </c>
      <c r="D82" s="209">
        <v>901734</v>
      </c>
      <c r="E82" s="209">
        <v>901734</v>
      </c>
      <c r="F82" s="277"/>
      <c r="G82" s="277"/>
      <c r="H82" s="277"/>
      <c r="I82" s="277"/>
      <c r="J82" s="277"/>
      <c r="K82" s="277"/>
      <c r="L82" s="277"/>
      <c r="M82" s="277"/>
      <c r="N82" s="277"/>
      <c r="O82" s="277"/>
      <c r="P82" s="283"/>
      <c r="Q82" s="283"/>
    </row>
    <row r="83" spans="1:17" s="186" customFormat="1" ht="38.25">
      <c r="A83" s="220" t="s">
        <v>389</v>
      </c>
      <c r="B83" s="259" t="s">
        <v>358</v>
      </c>
      <c r="C83" s="209">
        <v>112643.68</v>
      </c>
      <c r="D83" s="209">
        <v>53402</v>
      </c>
      <c r="E83" s="209">
        <v>53402</v>
      </c>
      <c r="F83" s="277"/>
      <c r="G83" s="277"/>
      <c r="H83" s="277"/>
      <c r="I83" s="277"/>
      <c r="J83" s="277"/>
      <c r="K83" s="277"/>
      <c r="L83" s="277"/>
      <c r="M83" s="277"/>
      <c r="N83" s="277"/>
      <c r="O83" s="277"/>
      <c r="P83" s="283"/>
      <c r="Q83" s="283"/>
    </row>
    <row r="84" spans="1:17" s="186" customFormat="1" ht="38.25">
      <c r="A84" s="220" t="s">
        <v>390</v>
      </c>
      <c r="B84" s="259" t="s">
        <v>358</v>
      </c>
      <c r="C84" s="209">
        <v>0</v>
      </c>
      <c r="D84" s="209">
        <v>600051</v>
      </c>
      <c r="E84" s="209">
        <v>600051</v>
      </c>
      <c r="F84" s="277"/>
      <c r="G84" s="277"/>
      <c r="H84" s="277"/>
      <c r="I84" s="277"/>
      <c r="J84" s="277"/>
      <c r="K84" s="277"/>
      <c r="L84" s="277"/>
      <c r="M84" s="277"/>
      <c r="N84" s="277"/>
      <c r="O84" s="277"/>
      <c r="P84" s="283"/>
      <c r="Q84" s="283"/>
    </row>
    <row r="85" spans="1:17" s="186" customFormat="1" ht="54.6" customHeight="1">
      <c r="A85" s="220" t="s">
        <v>439</v>
      </c>
      <c r="B85" s="259" t="s">
        <v>358</v>
      </c>
      <c r="C85" s="209">
        <v>1404820</v>
      </c>
      <c r="D85" s="209"/>
      <c r="E85" s="209">
        <v>0</v>
      </c>
      <c r="F85" s="277"/>
      <c r="G85" s="277"/>
      <c r="H85" s="277"/>
      <c r="I85" s="277"/>
      <c r="J85" s="277"/>
      <c r="K85" s="277"/>
      <c r="L85" s="277"/>
      <c r="M85" s="277"/>
      <c r="N85" s="277"/>
      <c r="O85" s="277"/>
      <c r="P85" s="283"/>
      <c r="Q85" s="283"/>
    </row>
    <row r="86" spans="1:17" s="186" customFormat="1" ht="54.6" customHeight="1">
      <c r="A86" s="220" t="s">
        <v>441</v>
      </c>
      <c r="B86" s="259" t="s">
        <v>358</v>
      </c>
      <c r="C86" s="209">
        <v>323511</v>
      </c>
      <c r="D86" s="209"/>
      <c r="E86" s="209"/>
      <c r="F86" s="277"/>
      <c r="G86" s="277"/>
      <c r="H86" s="277"/>
      <c r="I86" s="277"/>
      <c r="J86" s="277"/>
      <c r="K86" s="277"/>
      <c r="L86" s="277"/>
      <c r="M86" s="277"/>
      <c r="N86" s="277"/>
      <c r="O86" s="277"/>
      <c r="P86" s="283"/>
      <c r="Q86" s="283"/>
    </row>
    <row r="87" spans="1:17" s="186" customFormat="1" ht="47.45" customHeight="1">
      <c r="A87" s="220" t="s">
        <v>445</v>
      </c>
      <c r="B87" s="259" t="s">
        <v>444</v>
      </c>
      <c r="C87" s="209">
        <v>1500000</v>
      </c>
      <c r="D87" s="209"/>
      <c r="E87" s="209"/>
      <c r="F87" s="277"/>
      <c r="G87" s="277"/>
      <c r="H87" s="277"/>
      <c r="I87" s="277"/>
      <c r="J87" s="277"/>
      <c r="K87" s="277"/>
      <c r="L87" s="277"/>
      <c r="M87" s="277"/>
      <c r="N87" s="277"/>
      <c r="O87" s="277"/>
      <c r="P87" s="283"/>
      <c r="Q87" s="283"/>
    </row>
    <row r="88" spans="1:17" s="186" customFormat="1" ht="48.6" customHeight="1">
      <c r="A88" s="220" t="s">
        <v>443</v>
      </c>
      <c r="B88" s="259" t="s">
        <v>358</v>
      </c>
      <c r="C88" s="209">
        <v>3878219.26</v>
      </c>
      <c r="D88" s="209"/>
      <c r="E88" s="209"/>
      <c r="F88" s="277"/>
      <c r="G88" s="277"/>
      <c r="H88" s="277"/>
      <c r="I88" s="277"/>
      <c r="J88" s="277"/>
      <c r="K88" s="277"/>
      <c r="L88" s="277"/>
      <c r="M88" s="277"/>
      <c r="N88" s="277"/>
      <c r="O88" s="277"/>
      <c r="P88" s="283"/>
      <c r="Q88" s="283"/>
    </row>
    <row r="89" spans="1:17" s="186" customFormat="1" ht="43.9" customHeight="1">
      <c r="A89" s="220" t="s">
        <v>440</v>
      </c>
      <c r="B89" s="259" t="s">
        <v>358</v>
      </c>
      <c r="C89" s="209">
        <v>231000</v>
      </c>
      <c r="D89" s="209"/>
      <c r="E89" s="209"/>
      <c r="F89" s="277"/>
      <c r="G89" s="277"/>
      <c r="H89" s="277"/>
      <c r="I89" s="277"/>
      <c r="J89" s="277"/>
      <c r="K89" s="277"/>
      <c r="L89" s="277"/>
      <c r="M89" s="277"/>
      <c r="N89" s="277"/>
      <c r="O89" s="277"/>
      <c r="P89" s="283"/>
      <c r="Q89" s="283"/>
    </row>
    <row r="90" spans="1:17" s="186" customFormat="1" ht="26.45" customHeight="1">
      <c r="A90" s="220" t="s">
        <v>438</v>
      </c>
      <c r="B90" s="259" t="s">
        <v>358</v>
      </c>
      <c r="C90" s="209">
        <v>122400</v>
      </c>
      <c r="D90" s="209"/>
      <c r="E90" s="209"/>
      <c r="F90" s="277"/>
      <c r="G90" s="277"/>
      <c r="H90" s="277"/>
      <c r="I90" s="277"/>
      <c r="J90" s="277"/>
      <c r="K90" s="277"/>
      <c r="L90" s="277"/>
      <c r="M90" s="277"/>
      <c r="N90" s="277"/>
      <c r="O90" s="277"/>
      <c r="P90" s="283"/>
      <c r="Q90" s="283"/>
    </row>
    <row r="91" spans="1:17" s="186" customFormat="1" ht="42.6" customHeight="1">
      <c r="A91" s="318" t="s">
        <v>452</v>
      </c>
      <c r="B91" s="259" t="s">
        <v>358</v>
      </c>
      <c r="C91" s="209">
        <v>4269445.91</v>
      </c>
      <c r="D91" s="209"/>
      <c r="E91" s="209"/>
      <c r="F91" s="277"/>
      <c r="G91" s="277"/>
      <c r="H91" s="277"/>
      <c r="I91" s="277"/>
      <c r="J91" s="277"/>
      <c r="K91" s="277"/>
      <c r="L91" s="277"/>
      <c r="M91" s="277"/>
      <c r="N91" s="277"/>
      <c r="O91" s="277"/>
      <c r="P91" s="283"/>
      <c r="Q91" s="283"/>
    </row>
    <row r="92" spans="1:17" s="186" customFormat="1" ht="69" customHeight="1">
      <c r="A92" s="232" t="s">
        <v>453</v>
      </c>
      <c r="B92" s="259" t="s">
        <v>358</v>
      </c>
      <c r="C92" s="209">
        <v>548486</v>
      </c>
      <c r="D92" s="209"/>
      <c r="E92" s="209"/>
      <c r="F92" s="277"/>
      <c r="G92" s="277"/>
      <c r="H92" s="277"/>
      <c r="I92" s="277"/>
      <c r="J92" s="277"/>
      <c r="K92" s="277"/>
      <c r="L92" s="277"/>
      <c r="M92" s="277"/>
      <c r="N92" s="277"/>
      <c r="O92" s="277"/>
      <c r="P92" s="283"/>
      <c r="Q92" s="283"/>
    </row>
    <row r="93" spans="1:17" s="186" customFormat="1">
      <c r="A93" s="221"/>
      <c r="B93" s="258"/>
      <c r="C93" s="224"/>
      <c r="D93" s="224"/>
      <c r="E93" s="224"/>
      <c r="F93" s="277"/>
      <c r="G93" s="277"/>
      <c r="H93" s="277"/>
      <c r="I93" s="277"/>
      <c r="J93" s="277"/>
      <c r="K93" s="277"/>
      <c r="L93" s="277"/>
      <c r="M93" s="277"/>
      <c r="N93" s="277"/>
      <c r="O93" s="277"/>
      <c r="P93" s="283"/>
      <c r="Q93" s="283"/>
    </row>
    <row r="94" spans="1:17" s="186" customFormat="1" ht="25.5">
      <c r="A94" s="207" t="s">
        <v>76</v>
      </c>
      <c r="B94" s="248" t="s">
        <v>112</v>
      </c>
      <c r="C94" s="209">
        <v>795985603.55999994</v>
      </c>
      <c r="D94" s="209">
        <v>754198510.5</v>
      </c>
      <c r="E94" s="209">
        <v>807104229.21000004</v>
      </c>
      <c r="F94" s="277"/>
      <c r="G94" s="277"/>
      <c r="H94" s="277"/>
      <c r="I94" s="277"/>
      <c r="J94" s="277"/>
      <c r="K94" s="277"/>
      <c r="L94" s="277"/>
      <c r="M94" s="277"/>
      <c r="N94" s="277"/>
      <c r="O94" s="277"/>
      <c r="P94" s="283"/>
      <c r="Q94" s="283"/>
    </row>
    <row r="95" spans="1:17" s="186" customFormat="1" ht="63.75">
      <c r="A95" s="220" t="s">
        <v>391</v>
      </c>
      <c r="B95" s="259" t="s">
        <v>359</v>
      </c>
      <c r="C95" s="209">
        <v>6314750.5</v>
      </c>
      <c r="D95" s="209">
        <v>5061414</v>
      </c>
      <c r="E95" s="209">
        <v>5051800.4000000004</v>
      </c>
      <c r="F95" s="277"/>
      <c r="G95" s="277"/>
      <c r="H95" s="277"/>
      <c r="I95" s="277"/>
      <c r="J95" s="277"/>
      <c r="K95" s="277"/>
      <c r="L95" s="277"/>
      <c r="M95" s="277"/>
      <c r="N95" s="277"/>
      <c r="O95" s="277"/>
      <c r="P95" s="283"/>
      <c r="Q95" s="283"/>
    </row>
    <row r="96" spans="1:17" s="186" customFormat="1" ht="38.25">
      <c r="A96" s="220" t="s">
        <v>392</v>
      </c>
      <c r="B96" s="248" t="s">
        <v>359</v>
      </c>
      <c r="C96" s="209">
        <v>369351.5</v>
      </c>
      <c r="D96" s="209">
        <v>382325.56</v>
      </c>
      <c r="E96" s="209">
        <v>395818.58</v>
      </c>
      <c r="F96" s="277"/>
      <c r="G96" s="277"/>
      <c r="H96" s="277"/>
      <c r="I96" s="277"/>
      <c r="J96" s="277"/>
      <c r="K96" s="277"/>
      <c r="L96" s="277"/>
      <c r="M96" s="277"/>
      <c r="N96" s="277"/>
      <c r="O96" s="277"/>
      <c r="P96" s="283"/>
      <c r="Q96" s="283"/>
    </row>
    <row r="97" spans="1:17" s="186" customFormat="1" ht="76.5">
      <c r="A97" s="220" t="s">
        <v>393</v>
      </c>
      <c r="B97" s="248" t="s">
        <v>359</v>
      </c>
      <c r="C97" s="209">
        <v>14000</v>
      </c>
      <c r="D97" s="209">
        <v>14000</v>
      </c>
      <c r="E97" s="209">
        <v>14000</v>
      </c>
      <c r="F97" s="277"/>
      <c r="G97" s="277"/>
      <c r="H97" s="277"/>
      <c r="I97" s="277"/>
      <c r="J97" s="277"/>
      <c r="K97" s="277"/>
      <c r="L97" s="277"/>
      <c r="M97" s="277"/>
      <c r="N97" s="277"/>
      <c r="O97" s="277"/>
      <c r="P97" s="283"/>
      <c r="Q97" s="283"/>
    </row>
    <row r="98" spans="1:17" s="186" customFormat="1" ht="38.25">
      <c r="A98" s="220" t="s">
        <v>394</v>
      </c>
      <c r="B98" s="248" t="s">
        <v>359</v>
      </c>
      <c r="C98" s="209">
        <v>35000</v>
      </c>
      <c r="D98" s="209">
        <v>35000</v>
      </c>
      <c r="E98" s="209">
        <v>35000</v>
      </c>
      <c r="F98" s="277"/>
      <c r="G98" s="277"/>
      <c r="H98" s="277"/>
      <c r="I98" s="277"/>
      <c r="J98" s="277"/>
      <c r="K98" s="277"/>
      <c r="L98" s="277"/>
      <c r="M98" s="277"/>
      <c r="N98" s="277"/>
      <c r="O98" s="277"/>
      <c r="P98" s="283"/>
      <c r="Q98" s="283"/>
    </row>
    <row r="99" spans="1:17" s="186" customFormat="1" ht="63.75">
      <c r="A99" s="220" t="s">
        <v>395</v>
      </c>
      <c r="B99" s="248" t="s">
        <v>359</v>
      </c>
      <c r="C99" s="209">
        <v>4369412.5599999996</v>
      </c>
      <c r="D99" s="209">
        <v>4369412.54</v>
      </c>
      <c r="E99" s="209">
        <v>4369412.5599999996</v>
      </c>
      <c r="F99" s="277"/>
      <c r="G99" s="277"/>
      <c r="H99" s="277"/>
      <c r="I99" s="277"/>
      <c r="J99" s="277"/>
      <c r="K99" s="277"/>
      <c r="L99" s="277"/>
      <c r="M99" s="277"/>
      <c r="N99" s="277"/>
      <c r="O99" s="277"/>
      <c r="P99" s="283"/>
      <c r="Q99" s="283"/>
    </row>
    <row r="100" spans="1:17" s="186" customFormat="1" ht="63.75">
      <c r="A100" s="220" t="s">
        <v>396</v>
      </c>
      <c r="B100" s="248" t="s">
        <v>359</v>
      </c>
      <c r="C100" s="209">
        <v>49959872</v>
      </c>
      <c r="D100" s="209">
        <v>47525978</v>
      </c>
      <c r="E100" s="209">
        <v>52557201</v>
      </c>
      <c r="F100" s="277"/>
      <c r="G100" s="277"/>
      <c r="H100" s="277"/>
      <c r="I100" s="277"/>
      <c r="J100" s="277"/>
      <c r="K100" s="277"/>
      <c r="L100" s="277"/>
      <c r="M100" s="277"/>
      <c r="N100" s="277"/>
      <c r="O100" s="277"/>
      <c r="P100" s="283"/>
      <c r="Q100" s="283"/>
    </row>
    <row r="101" spans="1:17" s="186" customFormat="1" ht="114.75">
      <c r="A101" s="234" t="s">
        <v>423</v>
      </c>
      <c r="B101" s="248" t="s">
        <v>359</v>
      </c>
      <c r="C101" s="209">
        <v>19600000</v>
      </c>
      <c r="D101" s="209"/>
      <c r="E101" s="209"/>
      <c r="F101" s="277"/>
      <c r="G101" s="277"/>
      <c r="H101" s="277"/>
      <c r="I101" s="277"/>
      <c r="J101" s="277"/>
      <c r="K101" s="277"/>
      <c r="L101" s="277"/>
      <c r="M101" s="277"/>
      <c r="N101" s="277"/>
      <c r="O101" s="277"/>
      <c r="P101" s="283"/>
      <c r="Q101" s="283"/>
    </row>
    <row r="102" spans="1:17" s="186" customFormat="1" ht="89.25">
      <c r="A102" s="234" t="s">
        <v>419</v>
      </c>
      <c r="B102" s="248" t="s">
        <v>359</v>
      </c>
      <c r="C102" s="209">
        <v>400000</v>
      </c>
      <c r="D102" s="209"/>
      <c r="E102" s="209"/>
      <c r="F102" s="277"/>
      <c r="G102" s="277"/>
      <c r="H102" s="277"/>
      <c r="I102" s="277"/>
      <c r="J102" s="277"/>
      <c r="K102" s="277"/>
      <c r="L102" s="277"/>
      <c r="M102" s="277"/>
      <c r="N102" s="277"/>
      <c r="O102" s="277"/>
      <c r="P102" s="283"/>
      <c r="Q102" s="283"/>
    </row>
    <row r="103" spans="1:17" s="186" customFormat="1" ht="66" customHeight="1">
      <c r="A103" s="220" t="s">
        <v>397</v>
      </c>
      <c r="B103" s="248" t="s">
        <v>360</v>
      </c>
      <c r="C103" s="209">
        <v>7326409.3799999999</v>
      </c>
      <c r="D103" s="209">
        <v>8040737.3899999997</v>
      </c>
      <c r="E103" s="209">
        <v>8417019.6300000008</v>
      </c>
      <c r="F103" s="277"/>
      <c r="G103" s="277"/>
      <c r="H103" s="277"/>
      <c r="I103" s="277"/>
      <c r="J103" s="277"/>
      <c r="K103" s="277"/>
      <c r="L103" s="277"/>
      <c r="M103" s="277"/>
      <c r="N103" s="277"/>
      <c r="O103" s="277"/>
      <c r="P103" s="283"/>
      <c r="Q103" s="283"/>
    </row>
    <row r="104" spans="1:17" s="186" customFormat="1" ht="65.25" customHeight="1">
      <c r="A104" s="220" t="s">
        <v>398</v>
      </c>
      <c r="B104" s="248" t="s">
        <v>361</v>
      </c>
      <c r="C104" s="209">
        <v>5925317.3300000001</v>
      </c>
      <c r="D104" s="209">
        <v>6237176.1399999997</v>
      </c>
      <c r="E104" s="209">
        <v>6237176.1399999997</v>
      </c>
      <c r="F104" s="277"/>
      <c r="G104" s="277"/>
      <c r="H104" s="277"/>
      <c r="I104" s="277"/>
      <c r="J104" s="277"/>
      <c r="K104" s="277"/>
      <c r="L104" s="277"/>
      <c r="M104" s="277"/>
      <c r="N104" s="277"/>
      <c r="O104" s="277"/>
      <c r="P104" s="283"/>
      <c r="Q104" s="283"/>
    </row>
    <row r="105" spans="1:17" s="186" customFormat="1" ht="51">
      <c r="A105" s="220" t="s">
        <v>399</v>
      </c>
      <c r="B105" s="248" t="s">
        <v>362</v>
      </c>
      <c r="C105" s="209">
        <v>3543964.0500000007</v>
      </c>
      <c r="D105" s="209">
        <v>3663447.8400000003</v>
      </c>
      <c r="E105" s="209">
        <v>3793072.2099999981</v>
      </c>
      <c r="F105" s="277"/>
      <c r="G105" s="277"/>
      <c r="H105" s="277"/>
      <c r="I105" s="277"/>
      <c r="J105" s="277"/>
      <c r="K105" s="277"/>
      <c r="L105" s="277"/>
      <c r="M105" s="277"/>
      <c r="N105" s="277"/>
      <c r="O105" s="277"/>
      <c r="P105" s="283"/>
      <c r="Q105" s="283"/>
    </row>
    <row r="106" spans="1:17" s="186" customFormat="1" ht="51">
      <c r="A106" s="220" t="s">
        <v>400</v>
      </c>
      <c r="B106" s="248" t="s">
        <v>363</v>
      </c>
      <c r="C106" s="209">
        <v>124287.62999999999</v>
      </c>
      <c r="D106" s="209">
        <v>4134.4299999999994</v>
      </c>
      <c r="E106" s="209">
        <v>3685.6099999999997</v>
      </c>
      <c r="F106" s="277"/>
      <c r="G106" s="277"/>
      <c r="H106" s="277"/>
      <c r="I106" s="277"/>
      <c r="J106" s="277"/>
      <c r="K106" s="277"/>
      <c r="L106" s="277"/>
      <c r="M106" s="277"/>
      <c r="N106" s="277"/>
      <c r="O106" s="277"/>
      <c r="P106" s="283"/>
      <c r="Q106" s="283"/>
    </row>
    <row r="107" spans="1:17" s="186" customFormat="1" ht="45.6" customHeight="1">
      <c r="A107" s="220" t="s">
        <v>401</v>
      </c>
      <c r="B107" s="248" t="s">
        <v>368</v>
      </c>
      <c r="C107" s="209">
        <v>30279350</v>
      </c>
      <c r="D107" s="209">
        <v>30279350</v>
      </c>
      <c r="E107" s="209">
        <v>31162470</v>
      </c>
      <c r="F107" s="277"/>
      <c r="G107" s="277"/>
      <c r="H107" s="277"/>
      <c r="I107" s="277"/>
      <c r="J107" s="277"/>
      <c r="K107" s="277"/>
      <c r="L107" s="277"/>
      <c r="M107" s="277"/>
      <c r="N107" s="277"/>
      <c r="O107" s="277"/>
      <c r="P107" s="283"/>
      <c r="Q107" s="283"/>
    </row>
    <row r="108" spans="1:17" ht="51">
      <c r="A108" s="220" t="s">
        <v>424</v>
      </c>
      <c r="B108" s="248" t="s">
        <v>364</v>
      </c>
      <c r="C108" s="209">
        <v>7608975.5700000003</v>
      </c>
      <c r="D108" s="209">
        <v>7829534.5999999996</v>
      </c>
      <c r="E108" s="209">
        <v>8058915.9800000004</v>
      </c>
    </row>
    <row r="109" spans="1:17" ht="85.15" customHeight="1">
      <c r="A109" s="220" t="s">
        <v>425</v>
      </c>
      <c r="B109" s="248" t="s">
        <v>367</v>
      </c>
      <c r="C109" s="209">
        <v>24177843.039999999</v>
      </c>
      <c r="D109" s="209">
        <v>0</v>
      </c>
      <c r="E109" s="209">
        <v>25971157.100000001</v>
      </c>
    </row>
    <row r="110" spans="1:17" ht="70.150000000000006" customHeight="1">
      <c r="A110" s="220" t="s">
        <v>442</v>
      </c>
      <c r="B110" s="248" t="s">
        <v>402</v>
      </c>
      <c r="C110" s="209">
        <v>6948870</v>
      </c>
      <c r="D110" s="209"/>
      <c r="E110" s="209"/>
    </row>
    <row r="111" spans="1:17" ht="25.5">
      <c r="A111" s="220" t="s">
        <v>426</v>
      </c>
      <c r="B111" s="248" t="s">
        <v>402</v>
      </c>
      <c r="C111" s="209">
        <v>628988200</v>
      </c>
      <c r="D111" s="209">
        <v>640756000</v>
      </c>
      <c r="E111" s="209">
        <v>661037500</v>
      </c>
    </row>
    <row r="112" spans="1:17">
      <c r="A112" s="220"/>
      <c r="B112" s="258"/>
      <c r="C112" s="209"/>
      <c r="D112" s="209"/>
      <c r="E112" s="209"/>
    </row>
    <row r="113" spans="1:5">
      <c r="A113" s="207" t="s">
        <v>54</v>
      </c>
      <c r="B113" s="248" t="s">
        <v>130</v>
      </c>
      <c r="C113" s="209">
        <v>165888432.81999999</v>
      </c>
      <c r="D113" s="209">
        <v>48510059.150000006</v>
      </c>
      <c r="E113" s="209">
        <v>967880.63</v>
      </c>
    </row>
    <row r="114" spans="1:5" ht="42.6" customHeight="1">
      <c r="A114" s="232" t="s">
        <v>422</v>
      </c>
      <c r="B114" s="248" t="s">
        <v>421</v>
      </c>
      <c r="C114" s="209">
        <v>43750</v>
      </c>
      <c r="D114" s="209">
        <v>35000</v>
      </c>
      <c r="E114" s="209"/>
    </row>
    <row r="115" spans="1:5" ht="55.9" customHeight="1">
      <c r="A115" s="232" t="s">
        <v>434</v>
      </c>
      <c r="B115" s="248" t="s">
        <v>421</v>
      </c>
      <c r="C115" s="209">
        <v>67827</v>
      </c>
      <c r="D115" s="209">
        <v>0</v>
      </c>
      <c r="E115" s="209"/>
    </row>
    <row r="116" spans="1:5" ht="55.9" customHeight="1">
      <c r="A116" s="232" t="s">
        <v>433</v>
      </c>
      <c r="B116" s="248" t="s">
        <v>421</v>
      </c>
      <c r="C116" s="209">
        <v>68921</v>
      </c>
      <c r="D116" s="209">
        <v>0</v>
      </c>
      <c r="E116" s="209"/>
    </row>
    <row r="117" spans="1:5" ht="38.25">
      <c r="A117" s="220" t="s">
        <v>427</v>
      </c>
      <c r="B117" s="248" t="s">
        <v>365</v>
      </c>
      <c r="C117" s="209">
        <v>1482009.99</v>
      </c>
      <c r="D117" s="209">
        <v>7498.49</v>
      </c>
      <c r="E117" s="209">
        <v>967880.63</v>
      </c>
    </row>
    <row r="118" spans="1:5" ht="114.75">
      <c r="A118" s="220" t="s">
        <v>428</v>
      </c>
      <c r="B118" s="248" t="s">
        <v>370</v>
      </c>
      <c r="C118" s="209">
        <v>25702.6</v>
      </c>
      <c r="D118" s="209">
        <v>0</v>
      </c>
      <c r="E118" s="209">
        <v>0</v>
      </c>
    </row>
    <row r="119" spans="1:5" ht="38.25">
      <c r="A119" s="232" t="s">
        <v>429</v>
      </c>
      <c r="B119" s="248" t="s">
        <v>370</v>
      </c>
      <c r="C119" s="209">
        <v>151950222.22999999</v>
      </c>
      <c r="D119" s="209">
        <v>29229333.340000004</v>
      </c>
      <c r="E119" s="209"/>
    </row>
    <row r="120" spans="1:5" ht="25.5">
      <c r="A120" s="232" t="s">
        <v>420</v>
      </c>
      <c r="B120" s="248" t="s">
        <v>370</v>
      </c>
      <c r="C120" s="209">
        <v>12000000</v>
      </c>
      <c r="D120" s="209">
        <v>0</v>
      </c>
      <c r="E120" s="209"/>
    </row>
    <row r="121" spans="1:5" ht="40.15" customHeight="1">
      <c r="A121" s="232" t="s">
        <v>430</v>
      </c>
      <c r="B121" s="248" t="s">
        <v>370</v>
      </c>
      <c r="C121" s="209"/>
      <c r="D121" s="209">
        <v>19238227.32</v>
      </c>
      <c r="E121" s="209"/>
    </row>
    <row r="122" spans="1:5" ht="40.15" customHeight="1">
      <c r="A122" s="232" t="s">
        <v>450</v>
      </c>
      <c r="B122" s="248" t="s">
        <v>370</v>
      </c>
      <c r="C122" s="209">
        <v>250000</v>
      </c>
      <c r="D122" s="209"/>
      <c r="E122" s="209"/>
    </row>
    <row r="123" spans="1:5">
      <c r="A123" s="221"/>
      <c r="B123" s="260"/>
      <c r="C123" s="241"/>
      <c r="D123" s="241"/>
      <c r="E123" s="241"/>
    </row>
    <row r="124" spans="1:5">
      <c r="A124" s="208" t="s">
        <v>256</v>
      </c>
      <c r="B124" s="261" t="s">
        <v>257</v>
      </c>
      <c r="C124" s="209">
        <v>1215580.1599999999</v>
      </c>
      <c r="D124" s="209">
        <v>2225475</v>
      </c>
      <c r="E124" s="209">
        <v>2225475</v>
      </c>
    </row>
    <row r="125" spans="1:5" ht="25.5">
      <c r="A125" s="207" t="s">
        <v>258</v>
      </c>
      <c r="B125" s="248" t="s">
        <v>366</v>
      </c>
      <c r="C125" s="209">
        <v>1215580.1599999999</v>
      </c>
      <c r="D125" s="209">
        <v>2225475</v>
      </c>
      <c r="E125" s="209">
        <v>2225475</v>
      </c>
    </row>
    <row r="126" spans="1:5">
      <c r="A126" s="207"/>
      <c r="B126" s="248"/>
      <c r="C126" s="209"/>
      <c r="D126" s="209"/>
      <c r="E126" s="209"/>
    </row>
    <row r="127" spans="1:5" ht="51">
      <c r="A127" s="204" t="s">
        <v>405</v>
      </c>
      <c r="B127" s="248" t="s">
        <v>406</v>
      </c>
      <c r="C127" s="209">
        <v>0</v>
      </c>
      <c r="D127" s="209">
        <v>0</v>
      </c>
      <c r="E127" s="209">
        <v>0</v>
      </c>
    </row>
    <row r="128" spans="1:5" ht="51">
      <c r="A128" s="204" t="s">
        <v>407</v>
      </c>
      <c r="B128" s="248" t="s">
        <v>408</v>
      </c>
      <c r="C128" s="209">
        <v>0</v>
      </c>
      <c r="D128" s="209">
        <v>0</v>
      </c>
      <c r="E128" s="209">
        <v>0</v>
      </c>
    </row>
    <row r="129" spans="1:17">
      <c r="A129" s="199" t="s">
        <v>66</v>
      </c>
      <c r="B129" s="262"/>
      <c r="C129" s="195">
        <v>1880501519.8</v>
      </c>
      <c r="D129" s="195">
        <v>1447351548.0900002</v>
      </c>
      <c r="E129" s="195">
        <v>1646941446.9100003</v>
      </c>
    </row>
    <row r="130" spans="1:17" s="186" customFormat="1">
      <c r="A130" s="183"/>
      <c r="B130" s="252"/>
      <c r="C130" s="239">
        <v>0</v>
      </c>
      <c r="D130" s="239">
        <v>0</v>
      </c>
      <c r="E130" s="239">
        <v>0</v>
      </c>
      <c r="F130" s="277"/>
      <c r="G130" s="277"/>
      <c r="H130" s="277"/>
      <c r="I130" s="277"/>
      <c r="J130" s="277"/>
      <c r="K130" s="277"/>
      <c r="L130" s="277"/>
      <c r="M130" s="277"/>
      <c r="N130" s="277"/>
      <c r="O130" s="277"/>
      <c r="P130" s="283"/>
      <c r="Q130" s="283"/>
    </row>
    <row r="131" spans="1:17" s="277" customFormat="1">
      <c r="B131" s="278"/>
      <c r="C131" s="279">
        <v>1860185338.8900001</v>
      </c>
      <c r="D131" s="279">
        <v>1447351548.0900002</v>
      </c>
      <c r="E131" s="279">
        <v>1646941446.9100003</v>
      </c>
    </row>
    <row r="132" spans="1:17" s="186" customFormat="1">
      <c r="A132" s="183"/>
      <c r="B132" s="252"/>
      <c r="C132" s="239"/>
      <c r="D132" s="239"/>
      <c r="E132" s="239"/>
      <c r="F132" s="277"/>
      <c r="G132" s="277"/>
      <c r="H132" s="277"/>
      <c r="I132" s="277"/>
      <c r="J132" s="277"/>
      <c r="K132" s="277"/>
      <c r="L132" s="277"/>
      <c r="M132" s="277"/>
      <c r="N132" s="277"/>
      <c r="O132" s="277"/>
      <c r="P132" s="283"/>
      <c r="Q132" s="283"/>
    </row>
  </sheetData>
  <mergeCells count="14">
    <mergeCell ref="C1:E1"/>
    <mergeCell ref="C2:E2"/>
    <mergeCell ref="C3:E3"/>
    <mergeCell ref="A11:D11"/>
    <mergeCell ref="A13:A14"/>
    <mergeCell ref="B13:B14"/>
    <mergeCell ref="C13:E13"/>
    <mergeCell ref="C4:E4"/>
    <mergeCell ref="C5:E5"/>
    <mergeCell ref="C6:E6"/>
    <mergeCell ref="C7:E7"/>
    <mergeCell ref="C8:E8"/>
    <mergeCell ref="C9:E9"/>
    <mergeCell ref="C10:E10"/>
  </mergeCells>
  <pageMargins left="0.87" right="0.27559055118110237" top="0.19685039370078741" bottom="0.35433070866141736" header="0.15748031496062992" footer="0.15748031496062992"/>
  <pageSetup paperSize="9" scale="77" firstPageNumber="44" fitToHeight="5"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для руководства</vt:lpstr>
      <vt:lpstr>доходы по федер бюдж</vt:lpstr>
      <vt:lpstr>Прил.№2</vt:lpstr>
      <vt:lpstr>ПЗ</vt:lpstr>
      <vt:lpstr>СД</vt:lpstr>
      <vt:lpstr>'для руководства'!Заголовки_для_печати</vt:lpstr>
      <vt:lpstr>'доходы по федер бюдж'!Заголовки_для_печати</vt:lpstr>
      <vt:lpstr>ПЗ!Заголовки_для_печати</vt:lpstr>
      <vt:lpstr>Прил.№2!Заголовки_для_печати</vt:lpstr>
      <vt:lpstr>СД!Заголовки_для_печати</vt:lpstr>
      <vt:lpstr>'для руководства'!Область_печати</vt:lpstr>
      <vt:lpstr>'доходы по федер бюдж'!Область_печати</vt:lpstr>
      <vt:lpstr>ПЗ!Область_печати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2022-06-27T09:54:24Z</cp:lastPrinted>
  <dcterms:created xsi:type="dcterms:W3CDTF">2004-09-13T07:20:24Z</dcterms:created>
  <dcterms:modified xsi:type="dcterms:W3CDTF">2022-06-27T09:54:31Z</dcterms:modified>
</cp:coreProperties>
</file>