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 activeTab="1"/>
  </bookViews>
  <sheets>
    <sheet name="Пояснительная записка" sheetId="4" r:id="rId1"/>
    <sheet name="Приложение по доходам" sheetId="10" r:id="rId2"/>
    <sheet name="Лист1" sheetId="9" r:id="rId3"/>
  </sheets>
  <definedNames>
    <definedName name="А134" localSheetId="0">#REF!</definedName>
    <definedName name="А134" localSheetId="1">#REF!</definedName>
    <definedName name="А134">#REF!</definedName>
    <definedName name="ДЕКАБРЬ" localSheetId="1">#REF!</definedName>
    <definedName name="ДЕКАБРЬ">#REF!</definedName>
    <definedName name="ДЕКАБРЬ.2" localSheetId="1">#REF!</definedName>
    <definedName name="ДЕКАБРЬ.2">#REF!</definedName>
    <definedName name="_xlnm.Print_Titles" localSheetId="0">'Пояснительная записка'!$6:$6</definedName>
    <definedName name="_xlnm.Print_Titles" localSheetId="1">'Приложение по доходам'!$9:$9</definedName>
    <definedName name="нгша" localSheetId="1">#REF!</definedName>
    <definedName name="нгша">#REF!</definedName>
    <definedName name="ноябрь" localSheetId="1">#REF!</definedName>
    <definedName name="ноябрь">#REF!</definedName>
    <definedName name="_xlnm.Print_Area" localSheetId="0">'Пояснительная записка'!$A$1:$O$94</definedName>
    <definedName name="_xlnm.Print_Area" localSheetId="1">'Приложение по доходам'!$A$1:$O$97</definedName>
    <definedName name="октябрь" localSheetId="1">#REF!</definedName>
    <definedName name="октябрь">#REF!</definedName>
    <definedName name="пппп" localSheetId="1">#REF!</definedName>
    <definedName name="пппп">#REF!</definedName>
    <definedName name="ыфва" localSheetId="1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E95" i="10"/>
  <c r="G95" s="1"/>
  <c r="I95" s="1"/>
  <c r="K95" s="1"/>
  <c r="M95" s="1"/>
  <c r="N94"/>
  <c r="L94"/>
  <c r="J94"/>
  <c r="H94"/>
  <c r="F94"/>
  <c r="C94"/>
  <c r="E94" s="1"/>
  <c r="G94" s="1"/>
  <c r="E93"/>
  <c r="G93" s="1"/>
  <c r="I93" s="1"/>
  <c r="K93" s="1"/>
  <c r="M93" s="1"/>
  <c r="N92"/>
  <c r="L92"/>
  <c r="J92"/>
  <c r="H92"/>
  <c r="F92"/>
  <c r="C92"/>
  <c r="E92" s="1"/>
  <c r="G91"/>
  <c r="I91" s="1"/>
  <c r="E91"/>
  <c r="L90"/>
  <c r="H90"/>
  <c r="F90"/>
  <c r="C90"/>
  <c r="E90" s="1"/>
  <c r="O89"/>
  <c r="O88"/>
  <c r="O87"/>
  <c r="O86"/>
  <c r="M85"/>
  <c r="O85" s="1"/>
  <c r="M84"/>
  <c r="O84" s="1"/>
  <c r="M83"/>
  <c r="O83" s="1"/>
  <c r="M82"/>
  <c r="O82" s="1"/>
  <c r="E81"/>
  <c r="G81" s="1"/>
  <c r="I81" s="1"/>
  <c r="K81" s="1"/>
  <c r="M81" s="1"/>
  <c r="O81" s="1"/>
  <c r="E80"/>
  <c r="G80" s="1"/>
  <c r="I80" s="1"/>
  <c r="K80" s="1"/>
  <c r="N79"/>
  <c r="L79"/>
  <c r="J79"/>
  <c r="H79"/>
  <c r="F79"/>
  <c r="D79"/>
  <c r="C79"/>
  <c r="E78"/>
  <c r="G78" s="1"/>
  <c r="I78" s="1"/>
  <c r="K78" s="1"/>
  <c r="M78" s="1"/>
  <c r="O78" s="1"/>
  <c r="E77"/>
  <c r="G77" s="1"/>
  <c r="I77" s="1"/>
  <c r="K77" s="1"/>
  <c r="M77" s="1"/>
  <c r="O77" s="1"/>
  <c r="E76"/>
  <c r="G76" s="1"/>
  <c r="I76" s="1"/>
  <c r="K76" s="1"/>
  <c r="M76" s="1"/>
  <c r="O76" s="1"/>
  <c r="D75"/>
  <c r="E75" s="1"/>
  <c r="F75" s="1"/>
  <c r="D74"/>
  <c r="E74" s="1"/>
  <c r="E73"/>
  <c r="G73" s="1"/>
  <c r="I73" s="1"/>
  <c r="K73" s="1"/>
  <c r="M73" s="1"/>
  <c r="O73" s="1"/>
  <c r="E72"/>
  <c r="G72" s="1"/>
  <c r="I72" s="1"/>
  <c r="K72" s="1"/>
  <c r="M72" s="1"/>
  <c r="O72" s="1"/>
  <c r="E71"/>
  <c r="G71" s="1"/>
  <c r="I71" s="1"/>
  <c r="K71" s="1"/>
  <c r="M71" s="1"/>
  <c r="O71" s="1"/>
  <c r="E70"/>
  <c r="G70" s="1"/>
  <c r="I70" s="1"/>
  <c r="K70" s="1"/>
  <c r="M70" s="1"/>
  <c r="O70" s="1"/>
  <c r="E69"/>
  <c r="G69" s="1"/>
  <c r="I69" s="1"/>
  <c r="K69" s="1"/>
  <c r="M69" s="1"/>
  <c r="O69" s="1"/>
  <c r="E68"/>
  <c r="G68" s="1"/>
  <c r="I68" s="1"/>
  <c r="K68" s="1"/>
  <c r="M68" s="1"/>
  <c r="O68" s="1"/>
  <c r="E67"/>
  <c r="G67" s="1"/>
  <c r="I67" s="1"/>
  <c r="K67" s="1"/>
  <c r="M67" s="1"/>
  <c r="O67" s="1"/>
  <c r="E66"/>
  <c r="G66" s="1"/>
  <c r="I66" s="1"/>
  <c r="K66" s="1"/>
  <c r="M66" s="1"/>
  <c r="N65"/>
  <c r="L65"/>
  <c r="J65"/>
  <c r="C65"/>
  <c r="E64"/>
  <c r="G64" s="1"/>
  <c r="I64" s="1"/>
  <c r="K64" s="1"/>
  <c r="M64" s="1"/>
  <c r="O64" s="1"/>
  <c r="D63"/>
  <c r="D42" s="1"/>
  <c r="E62"/>
  <c r="G62" s="1"/>
  <c r="I62" s="1"/>
  <c r="K62" s="1"/>
  <c r="M62" s="1"/>
  <c r="O62" s="1"/>
  <c r="E61"/>
  <c r="G61" s="1"/>
  <c r="I61" s="1"/>
  <c r="K61" s="1"/>
  <c r="M61" s="1"/>
  <c r="O61" s="1"/>
  <c r="E60"/>
  <c r="G60" s="1"/>
  <c r="I60" s="1"/>
  <c r="K60" s="1"/>
  <c r="M60" s="1"/>
  <c r="O60" s="1"/>
  <c r="E59"/>
  <c r="G59" s="1"/>
  <c r="I59" s="1"/>
  <c r="K59" s="1"/>
  <c r="M59" s="1"/>
  <c r="O59" s="1"/>
  <c r="E58"/>
  <c r="G58" s="1"/>
  <c r="I58" s="1"/>
  <c r="M57"/>
  <c r="O57" s="1"/>
  <c r="E56"/>
  <c r="G56" s="1"/>
  <c r="I56" s="1"/>
  <c r="K56" s="1"/>
  <c r="M56" s="1"/>
  <c r="O56" s="1"/>
  <c r="I55"/>
  <c r="K55" s="1"/>
  <c r="M55" s="1"/>
  <c r="O55" s="1"/>
  <c r="K54"/>
  <c r="M54" s="1"/>
  <c r="O54" s="1"/>
  <c r="E53"/>
  <c r="G53" s="1"/>
  <c r="I53" s="1"/>
  <c r="K53" s="1"/>
  <c r="M53" s="1"/>
  <c r="O53" s="1"/>
  <c r="I52"/>
  <c r="K52" s="1"/>
  <c r="M52" s="1"/>
  <c r="O52" s="1"/>
  <c r="I51"/>
  <c r="K51" s="1"/>
  <c r="M51" s="1"/>
  <c r="O51" s="1"/>
  <c r="E50"/>
  <c r="G50" s="1"/>
  <c r="I50" s="1"/>
  <c r="K49"/>
  <c r="M49" s="1"/>
  <c r="O49" s="1"/>
  <c r="K48"/>
  <c r="M48" s="1"/>
  <c r="O48" s="1"/>
  <c r="I47"/>
  <c r="K47" s="1"/>
  <c r="M47" s="1"/>
  <c r="O47" s="1"/>
  <c r="K46"/>
  <c r="M46" s="1"/>
  <c r="O46" s="1"/>
  <c r="E46"/>
  <c r="G46" s="1"/>
  <c r="M45"/>
  <c r="O45" s="1"/>
  <c r="I44"/>
  <c r="K44" s="1"/>
  <c r="M44" s="1"/>
  <c r="I43"/>
  <c r="K43" s="1"/>
  <c r="M43" s="1"/>
  <c r="L42"/>
  <c r="C42"/>
  <c r="E42" s="1"/>
  <c r="M41"/>
  <c r="O41" s="1"/>
  <c r="E40"/>
  <c r="G40" s="1"/>
  <c r="I40" s="1"/>
  <c r="K40" s="1"/>
  <c r="N39"/>
  <c r="L39"/>
  <c r="J39"/>
  <c r="H39"/>
  <c r="F39"/>
  <c r="D39"/>
  <c r="C39"/>
  <c r="E36"/>
  <c r="G36" s="1"/>
  <c r="I36" s="1"/>
  <c r="K36" s="1"/>
  <c r="M36" s="1"/>
  <c r="O36" s="1"/>
  <c r="E35"/>
  <c r="G35" s="1"/>
  <c r="I35" s="1"/>
  <c r="K35" s="1"/>
  <c r="M35" s="1"/>
  <c r="O35" s="1"/>
  <c r="E34"/>
  <c r="G34" s="1"/>
  <c r="I34" s="1"/>
  <c r="K34" s="1"/>
  <c r="M34" s="1"/>
  <c r="N33"/>
  <c r="L33"/>
  <c r="J33"/>
  <c r="H33"/>
  <c r="F33"/>
  <c r="D33"/>
  <c r="C33"/>
  <c r="E32"/>
  <c r="G32" s="1"/>
  <c r="I32" s="1"/>
  <c r="K32" s="1"/>
  <c r="M32" s="1"/>
  <c r="N31"/>
  <c r="L31"/>
  <c r="J31"/>
  <c r="H31"/>
  <c r="F31"/>
  <c r="D31"/>
  <c r="C31"/>
  <c r="G30"/>
  <c r="I30" s="1"/>
  <c r="K30" s="1"/>
  <c r="M30" s="1"/>
  <c r="E30"/>
  <c r="N29"/>
  <c r="L29"/>
  <c r="J29"/>
  <c r="H29"/>
  <c r="F29"/>
  <c r="D29"/>
  <c r="C29"/>
  <c r="E29" s="1"/>
  <c r="G29" s="1"/>
  <c r="I29" s="1"/>
  <c r="E28"/>
  <c r="G28" s="1"/>
  <c r="I28" s="1"/>
  <c r="K28" s="1"/>
  <c r="M28" s="1"/>
  <c r="O28" s="1"/>
  <c r="E27"/>
  <c r="G27" s="1"/>
  <c r="I27" s="1"/>
  <c r="K27" s="1"/>
  <c r="M27" s="1"/>
  <c r="O27" s="1"/>
  <c r="E26"/>
  <c r="G26" s="1"/>
  <c r="I26" s="1"/>
  <c r="K26" s="1"/>
  <c r="M26" s="1"/>
  <c r="O26" s="1"/>
  <c r="E25"/>
  <c r="G25" s="1"/>
  <c r="I25" s="1"/>
  <c r="K25" s="1"/>
  <c r="M25" s="1"/>
  <c r="O25" s="1"/>
  <c r="E24"/>
  <c r="G24" s="1"/>
  <c r="I24" s="1"/>
  <c r="K24" s="1"/>
  <c r="M24" s="1"/>
  <c r="N23"/>
  <c r="L23"/>
  <c r="J23"/>
  <c r="H23"/>
  <c r="F23"/>
  <c r="D23"/>
  <c r="C23"/>
  <c r="E23" s="1"/>
  <c r="G23" s="1"/>
  <c r="I23" s="1"/>
  <c r="K23" s="1"/>
  <c r="E22"/>
  <c r="G22" s="1"/>
  <c r="I22" s="1"/>
  <c r="K22" s="1"/>
  <c r="M22" s="1"/>
  <c r="O22" s="1"/>
  <c r="C21"/>
  <c r="E21" s="1"/>
  <c r="G21" s="1"/>
  <c r="I21" s="1"/>
  <c r="K21" s="1"/>
  <c r="M21" s="1"/>
  <c r="N20"/>
  <c r="L20"/>
  <c r="J20"/>
  <c r="H20"/>
  <c r="F20"/>
  <c r="D20"/>
  <c r="E19"/>
  <c r="G19" s="1"/>
  <c r="I19" s="1"/>
  <c r="K19" s="1"/>
  <c r="M19" s="1"/>
  <c r="O19" s="1"/>
  <c r="E18"/>
  <c r="G18" s="1"/>
  <c r="I18" s="1"/>
  <c r="K18" s="1"/>
  <c r="M18" s="1"/>
  <c r="O18" s="1"/>
  <c r="E17"/>
  <c r="G17" s="1"/>
  <c r="I17" s="1"/>
  <c r="K17" s="1"/>
  <c r="M17" s="1"/>
  <c r="N16"/>
  <c r="L16"/>
  <c r="J16"/>
  <c r="H16"/>
  <c r="F16"/>
  <c r="D16"/>
  <c r="C16"/>
  <c r="E15"/>
  <c r="G15" s="1"/>
  <c r="I15" s="1"/>
  <c r="K15" s="1"/>
  <c r="M15" s="1"/>
  <c r="N14"/>
  <c r="L14"/>
  <c r="J14"/>
  <c r="H14"/>
  <c r="F14"/>
  <c r="D14"/>
  <c r="C14"/>
  <c r="E13"/>
  <c r="G13" s="1"/>
  <c r="I13" s="1"/>
  <c r="K13" s="1"/>
  <c r="M13" s="1"/>
  <c r="N12"/>
  <c r="N11" s="1"/>
  <c r="L12"/>
  <c r="J12"/>
  <c r="H12"/>
  <c r="F12"/>
  <c r="D12"/>
  <c r="C12"/>
  <c r="F11"/>
  <c r="O87" i="4"/>
  <c r="K76"/>
  <c r="L76"/>
  <c r="M76"/>
  <c r="N76"/>
  <c r="O76"/>
  <c r="D11" i="10" l="1"/>
  <c r="L11"/>
  <c r="C38"/>
  <c r="C37" s="1"/>
  <c r="C96" s="1"/>
  <c r="D65"/>
  <c r="D38" s="1"/>
  <c r="D37" s="1"/>
  <c r="D96" s="1"/>
  <c r="G92"/>
  <c r="I92" s="1"/>
  <c r="K92" s="1"/>
  <c r="I94"/>
  <c r="K94" s="1"/>
  <c r="H11"/>
  <c r="L38"/>
  <c r="L37" s="1"/>
  <c r="G90"/>
  <c r="I90" s="1"/>
  <c r="J11"/>
  <c r="E14"/>
  <c r="G14" s="1"/>
  <c r="I14" s="1"/>
  <c r="K14" s="1"/>
  <c r="E16"/>
  <c r="G16"/>
  <c r="I16" s="1"/>
  <c r="K16" s="1"/>
  <c r="E31"/>
  <c r="G31" s="1"/>
  <c r="I31" s="1"/>
  <c r="K31" s="1"/>
  <c r="E33"/>
  <c r="G33" s="1"/>
  <c r="I33" s="1"/>
  <c r="K33" s="1"/>
  <c r="K29"/>
  <c r="E79"/>
  <c r="G79" s="1"/>
  <c r="I79" s="1"/>
  <c r="E39"/>
  <c r="G39" s="1"/>
  <c r="E65"/>
  <c r="O15"/>
  <c r="O14" s="1"/>
  <c r="M14"/>
  <c r="O24"/>
  <c r="O23" s="1"/>
  <c r="M23"/>
  <c r="O43"/>
  <c r="K50"/>
  <c r="J58"/>
  <c r="J42" s="1"/>
  <c r="J38" s="1"/>
  <c r="K79"/>
  <c r="M80"/>
  <c r="O17"/>
  <c r="O16" s="1"/>
  <c r="M16"/>
  <c r="K39"/>
  <c r="M40"/>
  <c r="O95"/>
  <c r="O94" s="1"/>
  <c r="M94"/>
  <c r="O13"/>
  <c r="O12" s="1"/>
  <c r="M12"/>
  <c r="M20"/>
  <c r="O21"/>
  <c r="O20" s="1"/>
  <c r="M33"/>
  <c r="O34"/>
  <c r="O33" s="1"/>
  <c r="N44"/>
  <c r="O93"/>
  <c r="O92" s="1"/>
  <c r="M92"/>
  <c r="O30"/>
  <c r="O29" s="1"/>
  <c r="M29"/>
  <c r="O32"/>
  <c r="O31" s="1"/>
  <c r="M31"/>
  <c r="L96"/>
  <c r="L97" s="1"/>
  <c r="L99" s="1"/>
  <c r="O66"/>
  <c r="F74"/>
  <c r="F65" s="1"/>
  <c r="J91"/>
  <c r="J90" s="1"/>
  <c r="K90" s="1"/>
  <c r="E12"/>
  <c r="G12" s="1"/>
  <c r="I12" s="1"/>
  <c r="K12" s="1"/>
  <c r="C20"/>
  <c r="E20" s="1"/>
  <c r="G20" s="1"/>
  <c r="I20" s="1"/>
  <c r="K20" s="1"/>
  <c r="E63"/>
  <c r="G75"/>
  <c r="O80" i="4"/>
  <c r="O81"/>
  <c r="O82"/>
  <c r="O83"/>
  <c r="O84"/>
  <c r="O85"/>
  <c r="O86"/>
  <c r="D97" i="10" l="1"/>
  <c r="E96"/>
  <c r="E38"/>
  <c r="E37" s="1"/>
  <c r="J37"/>
  <c r="J96" s="1"/>
  <c r="J97" s="1"/>
  <c r="J99" s="1"/>
  <c r="G65"/>
  <c r="K91"/>
  <c r="M91" s="1"/>
  <c r="M90" s="1"/>
  <c r="K58"/>
  <c r="M58" s="1"/>
  <c r="N58" s="1"/>
  <c r="O58" s="1"/>
  <c r="H75"/>
  <c r="I75" s="1"/>
  <c r="K75" s="1"/>
  <c r="M75" s="1"/>
  <c r="O75" s="1"/>
  <c r="O40"/>
  <c r="O39" s="1"/>
  <c r="M39"/>
  <c r="M50"/>
  <c r="I39"/>
  <c r="O11"/>
  <c r="O80"/>
  <c r="O79" s="1"/>
  <c r="M79"/>
  <c r="F63"/>
  <c r="F42" s="1"/>
  <c r="F38" s="1"/>
  <c r="F37" s="1"/>
  <c r="F96" s="1"/>
  <c r="F97" s="1"/>
  <c r="M11"/>
  <c r="G74"/>
  <c r="O44"/>
  <c r="C11"/>
  <c r="N91" l="1"/>
  <c r="N90" s="1"/>
  <c r="N42"/>
  <c r="N38" s="1"/>
  <c r="N37" s="1"/>
  <c r="E11"/>
  <c r="G11" s="1"/>
  <c r="I11" s="1"/>
  <c r="K11" s="1"/>
  <c r="C97"/>
  <c r="E97" s="1"/>
  <c r="H74"/>
  <c r="H65" s="1"/>
  <c r="I65" s="1"/>
  <c r="K65" s="1"/>
  <c r="O50"/>
  <c r="G63"/>
  <c r="O91"/>
  <c r="O90" s="1"/>
  <c r="I74" l="1"/>
  <c r="K74" s="1"/>
  <c r="M74" s="1"/>
  <c r="O74" s="1"/>
  <c r="O65" s="1"/>
  <c r="N96"/>
  <c r="N97" s="1"/>
  <c r="N99" s="1"/>
  <c r="M65"/>
  <c r="H63"/>
  <c r="H42" s="1"/>
  <c r="H38" s="1"/>
  <c r="H37" s="1"/>
  <c r="H96" s="1"/>
  <c r="H97" s="1"/>
  <c r="G42"/>
  <c r="G38" s="1"/>
  <c r="G37" s="1"/>
  <c r="G96" s="1"/>
  <c r="I96" l="1"/>
  <c r="K96" s="1"/>
  <c r="M96" s="1"/>
  <c r="O96" s="1"/>
  <c r="G97"/>
  <c r="I63"/>
  <c r="G98" l="1"/>
  <c r="I97"/>
  <c r="K97" s="1"/>
  <c r="M97" s="1"/>
  <c r="O97" s="1"/>
  <c r="K63"/>
  <c r="I42"/>
  <c r="I38" s="1"/>
  <c r="I37" s="1"/>
  <c r="I99" l="1"/>
  <c r="M63"/>
  <c r="K42"/>
  <c r="K38" s="1"/>
  <c r="K37" s="1"/>
  <c r="K99" s="1"/>
  <c r="O63" l="1"/>
  <c r="O42" s="1"/>
  <c r="O38" s="1"/>
  <c r="O37" s="1"/>
  <c r="O99" s="1"/>
  <c r="M42"/>
  <c r="M38" s="1"/>
  <c r="M37" s="1"/>
  <c r="M99" s="1"/>
  <c r="N88" i="4" l="1"/>
  <c r="O88" s="1"/>
  <c r="N55"/>
  <c r="N41"/>
  <c r="O41"/>
  <c r="O42"/>
  <c r="O78"/>
  <c r="O79"/>
  <c r="O77"/>
  <c r="O64"/>
  <c r="O65"/>
  <c r="O66"/>
  <c r="O67"/>
  <c r="O68"/>
  <c r="O69"/>
  <c r="O70"/>
  <c r="O71"/>
  <c r="O72"/>
  <c r="O73"/>
  <c r="O74"/>
  <c r="O75"/>
  <c r="O63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M38"/>
  <c r="O38"/>
  <c r="O36" s="1"/>
  <c r="O37"/>
  <c r="O92"/>
  <c r="O91"/>
  <c r="N91"/>
  <c r="O90"/>
  <c r="O89" s="1"/>
  <c r="N89"/>
  <c r="O62"/>
  <c r="N62"/>
  <c r="O40"/>
  <c r="N36"/>
  <c r="O33"/>
  <c r="O32"/>
  <c r="O31"/>
  <c r="O30"/>
  <c r="N30"/>
  <c r="O29"/>
  <c r="O28" s="1"/>
  <c r="N28"/>
  <c r="O27"/>
  <c r="O26"/>
  <c r="N26"/>
  <c r="O25"/>
  <c r="O24"/>
  <c r="O23"/>
  <c r="O22"/>
  <c r="O21"/>
  <c r="O20" s="1"/>
  <c r="N20"/>
  <c r="O19"/>
  <c r="O18"/>
  <c r="O17" s="1"/>
  <c r="N17"/>
  <c r="O16"/>
  <c r="O15"/>
  <c r="O14"/>
  <c r="O13"/>
  <c r="N13"/>
  <c r="O12"/>
  <c r="O11" s="1"/>
  <c r="N11"/>
  <c r="O10"/>
  <c r="O9" s="1"/>
  <c r="N9"/>
  <c r="N87" l="1"/>
  <c r="N39"/>
  <c r="N35" s="1"/>
  <c r="N8"/>
  <c r="O39"/>
  <c r="O8"/>
  <c r="N34" l="1"/>
  <c r="N93" s="1"/>
  <c r="N94" s="1"/>
  <c r="O35"/>
  <c r="O34" s="1"/>
  <c r="L36"/>
  <c r="N96" l="1"/>
  <c r="M82"/>
  <c r="M80"/>
  <c r="M81"/>
  <c r="M79"/>
  <c r="M54"/>
  <c r="M42"/>
  <c r="L91" l="1"/>
  <c r="L89"/>
  <c r="L87"/>
  <c r="L62"/>
  <c r="L39"/>
  <c r="L30"/>
  <c r="L28"/>
  <c r="L26"/>
  <c r="L20"/>
  <c r="L17"/>
  <c r="L13"/>
  <c r="L11"/>
  <c r="L9"/>
  <c r="J36"/>
  <c r="L8" l="1"/>
  <c r="L35"/>
  <c r="L34" s="1"/>
  <c r="J76"/>
  <c r="J62"/>
  <c r="K51"/>
  <c r="M51" s="1"/>
  <c r="I48"/>
  <c r="K48" s="1"/>
  <c r="M48" s="1"/>
  <c r="I49"/>
  <c r="K49" s="1"/>
  <c r="M49" s="1"/>
  <c r="I44"/>
  <c r="L93" l="1"/>
  <c r="L94"/>
  <c r="L96" l="1"/>
  <c r="K45" l="1"/>
  <c r="M45" s="1"/>
  <c r="K46"/>
  <c r="M46" s="1"/>
  <c r="K43" l="1"/>
  <c r="M43" s="1"/>
  <c r="K44"/>
  <c r="M44" s="1"/>
  <c r="J91"/>
  <c r="J89"/>
  <c r="J30"/>
  <c r="J28"/>
  <c r="J26"/>
  <c r="J20"/>
  <c r="J17"/>
  <c r="J13"/>
  <c r="J11"/>
  <c r="J9"/>
  <c r="J8" s="1"/>
  <c r="E43"/>
  <c r="G43" s="1"/>
  <c r="I52" l="1"/>
  <c r="K52" s="1"/>
  <c r="M52" s="1"/>
  <c r="I41"/>
  <c r="K41" s="1"/>
  <c r="M41" s="1"/>
  <c r="I40"/>
  <c r="H89"/>
  <c r="H91"/>
  <c r="H87"/>
  <c r="H76"/>
  <c r="H36"/>
  <c r="H30"/>
  <c r="H28"/>
  <c r="H26"/>
  <c r="H20"/>
  <c r="H17"/>
  <c r="H13"/>
  <c r="H11"/>
  <c r="H9"/>
  <c r="F87"/>
  <c r="F89"/>
  <c r="F91"/>
  <c r="K40" l="1"/>
  <c r="M40" s="1"/>
  <c r="H8"/>
  <c r="E53" l="1"/>
  <c r="G53" s="1"/>
  <c r="I53" s="1"/>
  <c r="K53" s="1"/>
  <c r="M53" s="1"/>
  <c r="E47"/>
  <c r="G47" s="1"/>
  <c r="E50"/>
  <c r="G50" s="1"/>
  <c r="I50" s="1"/>
  <c r="K50" s="1"/>
  <c r="M50" s="1"/>
  <c r="F76"/>
  <c r="F36"/>
  <c r="F30"/>
  <c r="F28"/>
  <c r="F26"/>
  <c r="F20"/>
  <c r="F17"/>
  <c r="F13"/>
  <c r="F11"/>
  <c r="F9"/>
  <c r="D76"/>
  <c r="E77"/>
  <c r="G77" s="1"/>
  <c r="I77" s="1"/>
  <c r="K77" s="1"/>
  <c r="M77" s="1"/>
  <c r="E78"/>
  <c r="I47" l="1"/>
  <c r="E76"/>
  <c r="G78"/>
  <c r="I78" s="1"/>
  <c r="K78" s="1"/>
  <c r="M78" s="1"/>
  <c r="G76"/>
  <c r="F8"/>
  <c r="E55"/>
  <c r="G55" s="1"/>
  <c r="I55" s="1"/>
  <c r="E56"/>
  <c r="G56" s="1"/>
  <c r="I56" s="1"/>
  <c r="K56" s="1"/>
  <c r="M56" s="1"/>
  <c r="J55" l="1"/>
  <c r="K55"/>
  <c r="M55" s="1"/>
  <c r="K47"/>
  <c r="M47" s="1"/>
  <c r="I76"/>
  <c r="D60" l="1"/>
  <c r="E73"/>
  <c r="G73" s="1"/>
  <c r="I73" s="1"/>
  <c r="K73" s="1"/>
  <c r="M73" s="1"/>
  <c r="D72"/>
  <c r="D71"/>
  <c r="C91"/>
  <c r="E91" s="1"/>
  <c r="G91" s="1"/>
  <c r="I91" s="1"/>
  <c r="K91" s="1"/>
  <c r="C89"/>
  <c r="E89" s="1"/>
  <c r="G89" s="1"/>
  <c r="I89" s="1"/>
  <c r="K89" s="1"/>
  <c r="C87"/>
  <c r="E87" s="1"/>
  <c r="G87" s="1"/>
  <c r="E88"/>
  <c r="G88" s="1"/>
  <c r="I88" s="1"/>
  <c r="E90"/>
  <c r="G90" s="1"/>
  <c r="I90" s="1"/>
  <c r="K90" s="1"/>
  <c r="M90" s="1"/>
  <c r="M89" s="1"/>
  <c r="E92"/>
  <c r="G92" s="1"/>
  <c r="I92" s="1"/>
  <c r="K92" s="1"/>
  <c r="M92" s="1"/>
  <c r="M91" s="1"/>
  <c r="J88" l="1"/>
  <c r="J87" s="1"/>
  <c r="K88"/>
  <c r="M88" s="1"/>
  <c r="M87" s="1"/>
  <c r="I87"/>
  <c r="K87" s="1"/>
  <c r="E10"/>
  <c r="G10" s="1"/>
  <c r="I10" s="1"/>
  <c r="K10" s="1"/>
  <c r="M10" s="1"/>
  <c r="M9" s="1"/>
  <c r="E12"/>
  <c r="G12" s="1"/>
  <c r="I12" s="1"/>
  <c r="K12" s="1"/>
  <c r="M12" s="1"/>
  <c r="M11" s="1"/>
  <c r="E14"/>
  <c r="G14" s="1"/>
  <c r="I14" s="1"/>
  <c r="K14" s="1"/>
  <c r="M14" s="1"/>
  <c r="E15"/>
  <c r="G15" s="1"/>
  <c r="I15" s="1"/>
  <c r="K15" s="1"/>
  <c r="M15" s="1"/>
  <c r="E16"/>
  <c r="G16" s="1"/>
  <c r="I16" s="1"/>
  <c r="K16" s="1"/>
  <c r="M16" s="1"/>
  <c r="E19"/>
  <c r="G19" s="1"/>
  <c r="I19" s="1"/>
  <c r="K19" s="1"/>
  <c r="M19" s="1"/>
  <c r="E21"/>
  <c r="G21" s="1"/>
  <c r="I21" s="1"/>
  <c r="K21" s="1"/>
  <c r="M21" s="1"/>
  <c r="E22"/>
  <c r="G22" s="1"/>
  <c r="I22" s="1"/>
  <c r="K22" s="1"/>
  <c r="M22" s="1"/>
  <c r="E23"/>
  <c r="G23" s="1"/>
  <c r="I23" s="1"/>
  <c r="K23" s="1"/>
  <c r="M23" s="1"/>
  <c r="E24"/>
  <c r="G24" s="1"/>
  <c r="I24" s="1"/>
  <c r="K24" s="1"/>
  <c r="M24" s="1"/>
  <c r="E25"/>
  <c r="G25" s="1"/>
  <c r="I25" s="1"/>
  <c r="K25" s="1"/>
  <c r="M25" s="1"/>
  <c r="E27"/>
  <c r="G27" s="1"/>
  <c r="I27" s="1"/>
  <c r="K27" s="1"/>
  <c r="M27" s="1"/>
  <c r="M26" s="1"/>
  <c r="E29"/>
  <c r="G29" s="1"/>
  <c r="I29" s="1"/>
  <c r="K29" s="1"/>
  <c r="M29" s="1"/>
  <c r="M28" s="1"/>
  <c r="E31"/>
  <c r="G31" s="1"/>
  <c r="I31" s="1"/>
  <c r="K31" s="1"/>
  <c r="M31" s="1"/>
  <c r="E32"/>
  <c r="G32" s="1"/>
  <c r="I32" s="1"/>
  <c r="K32" s="1"/>
  <c r="M32" s="1"/>
  <c r="E33"/>
  <c r="G33" s="1"/>
  <c r="I33" s="1"/>
  <c r="K33" s="1"/>
  <c r="M33" s="1"/>
  <c r="E37"/>
  <c r="G37" s="1"/>
  <c r="I37" s="1"/>
  <c r="K37" s="1"/>
  <c r="E57"/>
  <c r="G57" s="1"/>
  <c r="E58"/>
  <c r="G58" s="1"/>
  <c r="I58" s="1"/>
  <c r="K58" s="1"/>
  <c r="M58" s="1"/>
  <c r="E59"/>
  <c r="G59" s="1"/>
  <c r="I59" s="1"/>
  <c r="K59" s="1"/>
  <c r="M59" s="1"/>
  <c r="E60"/>
  <c r="F60" s="1"/>
  <c r="E61"/>
  <c r="G61" s="1"/>
  <c r="I61" s="1"/>
  <c r="E63"/>
  <c r="G63" s="1"/>
  <c r="I63" s="1"/>
  <c r="K63" s="1"/>
  <c r="M63" s="1"/>
  <c r="E64"/>
  <c r="G64" s="1"/>
  <c r="I64" s="1"/>
  <c r="K64" s="1"/>
  <c r="M64" s="1"/>
  <c r="E65"/>
  <c r="G65" s="1"/>
  <c r="I65" s="1"/>
  <c r="K65" s="1"/>
  <c r="M65" s="1"/>
  <c r="E66"/>
  <c r="G66" s="1"/>
  <c r="I66" s="1"/>
  <c r="K66" s="1"/>
  <c r="M66" s="1"/>
  <c r="E67"/>
  <c r="G67" s="1"/>
  <c r="I67" s="1"/>
  <c r="K67" s="1"/>
  <c r="M67" s="1"/>
  <c r="E68"/>
  <c r="G68" s="1"/>
  <c r="I68" s="1"/>
  <c r="K68" s="1"/>
  <c r="M68" s="1"/>
  <c r="E69"/>
  <c r="G69" s="1"/>
  <c r="I69" s="1"/>
  <c r="K69" s="1"/>
  <c r="M69" s="1"/>
  <c r="E70"/>
  <c r="G70" s="1"/>
  <c r="I70" s="1"/>
  <c r="K70" s="1"/>
  <c r="M70" s="1"/>
  <c r="E71"/>
  <c r="F71" s="1"/>
  <c r="E72"/>
  <c r="E74"/>
  <c r="G74" s="1"/>
  <c r="I74" s="1"/>
  <c r="K74" s="1"/>
  <c r="M74" s="1"/>
  <c r="E75"/>
  <c r="G75" s="1"/>
  <c r="I75" s="1"/>
  <c r="K75" s="1"/>
  <c r="M75" s="1"/>
  <c r="D62"/>
  <c r="D39"/>
  <c r="D36"/>
  <c r="D30"/>
  <c r="D28"/>
  <c r="D26"/>
  <c r="D20"/>
  <c r="D17"/>
  <c r="D13"/>
  <c r="D11"/>
  <c r="D9"/>
  <c r="M30" l="1"/>
  <c r="K36"/>
  <c r="M37"/>
  <c r="M36" s="1"/>
  <c r="M20"/>
  <c r="M13"/>
  <c r="J39"/>
  <c r="J35" s="1"/>
  <c r="J34" s="1"/>
  <c r="K61"/>
  <c r="M61" s="1"/>
  <c r="I57"/>
  <c r="F72"/>
  <c r="G72" s="1"/>
  <c r="G71"/>
  <c r="F62"/>
  <c r="G60"/>
  <c r="H60" s="1"/>
  <c r="H39" s="1"/>
  <c r="F39"/>
  <c r="F35" s="1"/>
  <c r="F34" s="1"/>
  <c r="F93" s="1"/>
  <c r="F94" s="1"/>
  <c r="D35"/>
  <c r="D34" s="1"/>
  <c r="D8"/>
  <c r="K57" l="1"/>
  <c r="M57" s="1"/>
  <c r="J93"/>
  <c r="J94" s="1"/>
  <c r="J96" s="1"/>
  <c r="G39"/>
  <c r="H72"/>
  <c r="I72" s="1"/>
  <c r="K72" s="1"/>
  <c r="M72" s="1"/>
  <c r="I60"/>
  <c r="K60" s="1"/>
  <c r="M60" s="1"/>
  <c r="H71"/>
  <c r="D93"/>
  <c r="D94" s="1"/>
  <c r="M39" l="1"/>
  <c r="H62"/>
  <c r="K39"/>
  <c r="I71"/>
  <c r="K71" s="1"/>
  <c r="M71" s="1"/>
  <c r="M62" s="1"/>
  <c r="I39"/>
  <c r="C76"/>
  <c r="C62"/>
  <c r="E62" s="1"/>
  <c r="G62" s="1"/>
  <c r="C39"/>
  <c r="E39" s="1"/>
  <c r="C36"/>
  <c r="C30"/>
  <c r="E30" s="1"/>
  <c r="G30" s="1"/>
  <c r="I30" s="1"/>
  <c r="K30" s="1"/>
  <c r="C28"/>
  <c r="C26"/>
  <c r="E26" s="1"/>
  <c r="G26" s="1"/>
  <c r="I26" s="1"/>
  <c r="K26" s="1"/>
  <c r="C20"/>
  <c r="E20" s="1"/>
  <c r="G20" s="1"/>
  <c r="I20" s="1"/>
  <c r="K20" s="1"/>
  <c r="C18"/>
  <c r="E18" s="1"/>
  <c r="G18" s="1"/>
  <c r="I18" s="1"/>
  <c r="K18" s="1"/>
  <c r="M18" s="1"/>
  <c r="M17" s="1"/>
  <c r="M8" s="1"/>
  <c r="C13"/>
  <c r="E13" s="1"/>
  <c r="G13" s="1"/>
  <c r="I13" s="1"/>
  <c r="K13" s="1"/>
  <c r="C11"/>
  <c r="E11" s="1"/>
  <c r="G11" s="1"/>
  <c r="I11" s="1"/>
  <c r="K11" s="1"/>
  <c r="C9"/>
  <c r="E9" s="1"/>
  <c r="G9" s="1"/>
  <c r="I9" s="1"/>
  <c r="K9" s="1"/>
  <c r="M35" l="1"/>
  <c r="M34" s="1"/>
  <c r="I62"/>
  <c r="K62" s="1"/>
  <c r="K35" s="1"/>
  <c r="C35"/>
  <c r="C34" s="1"/>
  <c r="E28"/>
  <c r="G28" s="1"/>
  <c r="I28" s="1"/>
  <c r="K28" s="1"/>
  <c r="E36"/>
  <c r="C17"/>
  <c r="E17" s="1"/>
  <c r="G17" s="1"/>
  <c r="I17" s="1"/>
  <c r="K17" s="1"/>
  <c r="K34" l="1"/>
  <c r="E35"/>
  <c r="E34" s="1"/>
  <c r="G36"/>
  <c r="C93"/>
  <c r="C8"/>
  <c r="E8" s="1"/>
  <c r="G8" s="1"/>
  <c r="I8" s="1"/>
  <c r="K8" s="1"/>
  <c r="I36" l="1"/>
  <c r="G35"/>
  <c r="G34" s="1"/>
  <c r="G93" s="1"/>
  <c r="G94" s="1"/>
  <c r="C94"/>
  <c r="E94" s="1"/>
  <c r="E93"/>
  <c r="G95" l="1"/>
  <c r="I35" l="1"/>
  <c r="H35"/>
  <c r="H34" s="1"/>
  <c r="H93" s="1"/>
  <c r="I34" l="1"/>
  <c r="I93"/>
  <c r="K93" s="1"/>
  <c r="H94"/>
  <c r="I94" s="1"/>
  <c r="M93" l="1"/>
  <c r="O93" s="1"/>
  <c r="I96"/>
  <c r="K94"/>
  <c r="M94" l="1"/>
  <c r="K96"/>
  <c r="M96" l="1"/>
  <c r="O94"/>
  <c r="O96" s="1"/>
</calcChain>
</file>

<file path=xl/sharedStrings.xml><?xml version="1.0" encoding="utf-8"?>
<sst xmlns="http://schemas.openxmlformats.org/spreadsheetml/2006/main" count="383" uniqueCount="153">
  <si>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</si>
  <si>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</si>
  <si>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</si>
  <si>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</si>
  <si>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</si>
  <si>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</si>
  <si>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</si>
  <si>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</si>
  <si>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</si>
  <si>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</si>
  <si>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</si>
  <si>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</si>
  <si>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</si>
  <si>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</si>
  <si>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</si>
  <si>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</si>
  <si>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</si>
  <si>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</si>
  <si>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</si>
  <si>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</si>
  <si>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</si>
  <si>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</si>
  <si>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</si>
  <si>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</si>
  <si>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</si>
  <si>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</si>
  <si>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</si>
  <si>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</si>
  <si>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</si>
  <si>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</si>
  <si>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</si>
  <si>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</si>
  <si>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</si>
  <si>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</si>
  <si>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</si>
  <si>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</si>
  <si>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</si>
  <si>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</si>
  <si>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</si>
  <si>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</si>
  <si>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</si>
  <si>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</si>
  <si>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</si>
  <si>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</si>
  <si>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</si>
  <si>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</si>
  <si>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</si>
  <si>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</si>
  <si>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</si>
  <si>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</si>
  <si>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</si>
  <si>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</si>
  <si>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</si>
  <si>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</si>
  <si>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</si>
  <si>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</si>
  <si>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</si>
  <si>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</si>
  <si>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</si>
  <si>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</si>
  <si>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</si>
  <si>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</si>
  <si>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Субвенции бюджетам субъектов Российской Федерации и муниципальных образований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</si>
  <si>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</si>
  <si>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</si>
  <si>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</si>
  <si>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</si>
  <si>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</si>
  <si>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</si>
  <si>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 xml:space="preserve">ВСЕГО ДОХОДОВ </t>
  </si>
  <si>
    <t>ВСЕГО безвозмездных поступлений</t>
  </si>
  <si>
    <t>2 02 35118 00 0000 151</t>
  </si>
  <si>
    <t>Субсидии на создание условий для обеспечения поселений и жителей городских округов услугами торговли</t>
  </si>
  <si>
    <t>2 02 30000 00 0000 151</t>
  </si>
  <si>
    <t>2 02 20000 00 0000 151</t>
  </si>
  <si>
    <t>2 02 30024 05 0000 151</t>
  </si>
  <si>
    <t>2 02 30029 05 0000 151</t>
  </si>
  <si>
    <t>2 02 10000 00 0000 151</t>
  </si>
  <si>
    <t>Субсидии на мероприятия по проведению оздоровительной кампании детей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</si>
  <si>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</si>
  <si>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</si>
  <si>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</si>
  <si>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</si>
  <si>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</si>
  <si>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Иные межбюджетные трансферты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</si>
  <si>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</si>
  <si>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</si>
  <si>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</si>
  <si>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</si>
  <si>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</si>
  <si>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</si>
  <si>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</si>
  <si>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</si>
  <si>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</si>
  <si>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</si>
  <si>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</si>
  <si>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Прочие безвозмездные поступления</t>
  </si>
  <si>
    <t>Прочие безвозмездные поступления в бюджеты муниципальных районов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</si>
  <si>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</si>
  <si>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</si>
  <si>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Возврат остатков, имеющих целевое назначение, прошлых лет</t>
  </si>
  <si>
    <t>2 19 00000 00 0000 000</t>
  </si>
  <si>
    <t>2 19 60010 05 0000 151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</si>
  <si>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</si>
  <si>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</si>
  <si>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</si>
  <si>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20705030050000180</t>
  </si>
  <si>
    <t>2 07 00000 00 0000 000</t>
  </si>
  <si>
    <t xml:space="preserve">Субсидия для возмещения расходов, по предоставлению мер социальной поддержки по компенсации расходов на оплату жилых помещений, отопления и освещения педработникам образовательных организаций  в сельских населенных пунктах, рабочих посёлках </t>
  </si>
  <si>
    <t>Дотации  бюджетам субъектов  Российской Федерации и муниципальных образований</t>
  </si>
  <si>
    <t>Прочие безвозмездные поступления от других бюджетов бюджетной системы</t>
  </si>
  <si>
    <t>2 02 20216 05 0000 151</t>
  </si>
  <si>
    <t>2 02 29999 05 0000 151</t>
  </si>
  <si>
    <t>2 02 04014 05 0000 151</t>
  </si>
  <si>
    <t>Субсидии бюджетам муниципальных районов на поддержку отрасли культуры</t>
  </si>
  <si>
    <t>2 02 25519 05 0000 151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</si>
  <si>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</si>
  <si>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</si>
  <si>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Субсидии на общественно-значимые культурные мероприятия в рамках проекта "ЛЮБО-ДОРОГО</t>
  </si>
  <si>
    <t xml:space="preserve">Средства, передаваемые бюджетам муниципальных районов из бюджетов поселений по соглашениями </t>
  </si>
  <si>
    <t>2 02 20051 05 0000 151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</si>
  <si>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</si>
  <si>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2 02 25027 05 0000 151</t>
  </si>
  <si>
    <t>Субсидии бюджетам муниципальных районов на мероприятия по реализации молодежной политики в муниципальных образованиях</t>
  </si>
  <si>
    <t>2 02 25555 05 0000 151</t>
  </si>
  <si>
    <t>Субсидии бюджетам муниципальных районов на реализацию федеральных целевых программ: на реализацию ФЦП "Устойчивое развитие сельских территорий"обеспечение жильем граждан, прожив.в с/местности. Улучшение жилищных условий</t>
  </si>
  <si>
    <t>Субсидии бюджету МО на реализацию мероприятий ФЦП "Устойчивое развитие сельских территорий"обеспечение жильем граждан,прожив.в с/местности. Обеспечение жильем молодых семей и молод.спец.</t>
  </si>
  <si>
    <t>Субсидии бюджетам муниципальных районов на создание в общеобразовательных организациях, расположенных в сельской местности условий для занятий физкультурой и спортом</t>
  </si>
  <si>
    <t>2 02 25097 05 0000 151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</si>
  <si>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среды, ФБ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</si>
  <si>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среды, ОБ</t>
  </si>
  <si>
    <t>Субсидии на реализацию муниципальных программ поддержки социально ориентированных некоммерческих организаций</t>
  </si>
  <si>
    <t>Субсидии бюджетам МО на реализацию ФЦП "Жилище" на 2015-2020гг. ПП "Обеспечение жильем молодых семей"</t>
  </si>
  <si>
    <t>Субсидии бюджетам муниципальных районов на повышение средней заработной платы работников учреждений культуры ГП "Культура Русского Севера"</t>
  </si>
  <si>
    <t>Дотации бюджетам муниципальных районов на поддержку мер по обеспечению сбалансированности бюджетов</t>
  </si>
  <si>
    <t>2 02 15002 05 0000 151</t>
  </si>
  <si>
    <t>Приложение № 1 к решению сессии                     пятого созыва Собрания депутатов                      № 452 от 31.03.2017 года</t>
  </si>
  <si>
    <t>Приложение № 1 к решению сессии                     пятого созыва Собрания депутатов                      № 436 от 17.02.2017 года</t>
  </si>
  <si>
    <t>Приложение № 4 к решению сессии                     пятого созыва Собрания депутатов                      № 426 от 23.12.2016 года</t>
  </si>
  <si>
    <t>Приложение № 1 к решению сессии                     пятого созыва Собрания депутатов                      № 462 от 28.04.2017 года</t>
  </si>
  <si>
    <t>Приложение № 1 к решению сессии                     пятого созыва Собрания депутатов                      № 485 от 30.06.2017 года</t>
  </si>
  <si>
    <t>Приложение № 1 к решению сессии                     пятого созыва Собрания депутатов                      № 489 от 25.08.2017 года</t>
  </si>
  <si>
    <t>Межбюджетные трансферты: резервный фонд ПАО и НАО (Ремонт системы водоснабжения в п.Кизема)</t>
  </si>
  <si>
    <t>Межбюджетные трансферты: резервный фонд ПАО и НАО (для управления культуры)</t>
  </si>
  <si>
    <t>Межбюджетные трансферты: резервный фонд ПАО и НАО (для МО "Дмитриевское" ремонт подвес.моста)</t>
  </si>
  <si>
    <t>Межбюджетные трансферты: резервный фонд ПАО и НАО (Ремонт полов ДОЛ "Колос")</t>
  </si>
  <si>
    <t>Межбюджетные трансферты: резервный фонд ПАО и НАО (Ремонт кровли МБОУ УСШ)</t>
  </si>
  <si>
    <t>Межбюджетные трансферты: резервный фонд ПАО и НАО (Ремонт колодца и артез.скважины)</t>
  </si>
  <si>
    <t>Межбюджетные трансферты: резервный фонд ПАО и НАО (Приобретение стр.материалов для Березницкого ДК 3 000 000=)</t>
  </si>
  <si>
    <t>Межбюджетные трансферты,передаваемые бюджету муниц.района на решение вопросов дорожной деятельности (дорожный фонд- остатки) МО: Бер.-233940,66; Шанг-119842,47</t>
  </si>
  <si>
    <t>Прогнозируемое поступление доходов бюджета                                                                                                            МО "Устьянский муниципальный район" на 2017 год.</t>
  </si>
  <si>
    <t>Прогнозируемое поступление доходов бюджета                                                                                                                              МО "Устьянский муниципальный район" на 2017 год.</t>
  </si>
  <si>
    <t>Приложение № 1 к решению сессии                     пятого созыва Собрания депутатов                      № 525 от 27.10.2017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</si>
</sst>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97">
    <xf numFmtId="0" fontId="0" fillId="0" borderId="0" xfId="0"/>
    <xf numFmtId="0" fontId="4" fillId="2" borderId="2" xfId="1" applyFont="1" applyFill="1" applyBorder="1" applyAlignment="1">
      <alignment horizontal="center" vertical="center"/>
    </xf>
    <xf numFmtId="4" fontId="9" fillId="2" borderId="2" xfId="2" applyNumberFormat="1" applyFont="1" applyFill="1" applyBorder="1" applyAlignment="1">
      <alignment vertical="center" wrapText="1"/>
    </xf>
    <xf numFmtId="4" fontId="9" fillId="2" borderId="2" xfId="2" applyNumberFormat="1" applyFont="1" applyFill="1" applyBorder="1" applyAlignment="1"/>
    <xf numFmtId="4" fontId="4" fillId="2" borderId="2" xfId="2" applyNumberFormat="1" applyFont="1" applyFill="1" applyBorder="1" applyAlignment="1"/>
    <xf numFmtId="4" fontId="6" fillId="2" borderId="2" xfId="2" applyNumberFormat="1" applyFont="1" applyFill="1" applyBorder="1" applyAlignment="1"/>
    <xf numFmtId="4" fontId="6" fillId="2" borderId="2" xfId="2" applyNumberFormat="1" applyFont="1" applyFill="1" applyBorder="1" applyAlignment="1">
      <alignment wrapText="1"/>
    </xf>
    <xf numFmtId="4" fontId="4" fillId="2" borderId="2" xfId="2" applyNumberFormat="1" applyFont="1" applyFill="1" applyBorder="1" applyAlignment="1">
      <alignment wrapText="1"/>
    </xf>
    <xf numFmtId="4" fontId="4" fillId="2" borderId="0" xfId="2" applyNumberFormat="1" applyFont="1" applyFill="1" applyAlignment="1">
      <alignment wrapText="1"/>
    </xf>
    <xf numFmtId="4" fontId="9" fillId="2" borderId="2" xfId="2" applyNumberFormat="1" applyFont="1" applyFill="1" applyBorder="1" applyAlignment="1">
      <alignment wrapText="1"/>
    </xf>
    <xf numFmtId="4" fontId="9" fillId="2" borderId="2" xfId="2" applyNumberFormat="1" applyFont="1" applyFill="1" applyBorder="1" applyAlignment="1">
      <alignment vertical="center"/>
    </xf>
    <xf numFmtId="4" fontId="9" fillId="2" borderId="2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wrapText="1"/>
    </xf>
    <xf numFmtId="0" fontId="6" fillId="2" borderId="0" xfId="1" applyFont="1" applyFill="1"/>
    <xf numFmtId="0" fontId="4" fillId="2" borderId="0" xfId="1" applyNumberFormat="1" applyFont="1" applyFill="1" applyAlignment="1">
      <alignment horizontal="left"/>
    </xf>
    <xf numFmtId="4" fontId="5" fillId="2" borderId="0" xfId="1" applyNumberFormat="1" applyFont="1" applyFill="1" applyBorder="1" applyAlignment="1">
      <alignment horizontal="right"/>
    </xf>
    <xf numFmtId="0" fontId="4" fillId="2" borderId="0" xfId="1" applyFont="1" applyFill="1"/>
    <xf numFmtId="0" fontId="9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0" xfId="1" applyFont="1" applyFill="1"/>
    <xf numFmtId="0" fontId="9" fillId="2" borderId="2" xfId="1" applyFont="1" applyFill="1" applyBorder="1" applyAlignment="1">
      <alignment horizontal="left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justify"/>
    </xf>
    <xf numFmtId="49" fontId="5" fillId="2" borderId="2" xfId="1" applyNumberFormat="1" applyFont="1" applyFill="1" applyBorder="1" applyAlignment="1">
      <alignment horizontal="center" wrapText="1"/>
    </xf>
    <xf numFmtId="0" fontId="4" fillId="2" borderId="2" xfId="1" applyFont="1" applyFill="1" applyBorder="1" applyAlignment="1">
      <alignment wrapText="1"/>
    </xf>
    <xf numFmtId="0" fontId="4" fillId="2" borderId="2" xfId="1" applyNumberFormat="1" applyFont="1" applyFill="1" applyBorder="1" applyAlignment="1">
      <alignment horizontal="justify" wrapText="1"/>
    </xf>
    <xf numFmtId="49" fontId="4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/>
    </xf>
    <xf numFmtId="49" fontId="4" fillId="2" borderId="2" xfId="3" applyNumberFormat="1" applyFont="1" applyFill="1" applyBorder="1" applyAlignment="1">
      <alignment vertical="center" wrapText="1"/>
    </xf>
    <xf numFmtId="49" fontId="5" fillId="2" borderId="2" xfId="3" applyNumberFormat="1" applyFont="1" applyFill="1" applyBorder="1" applyAlignment="1">
      <alignment horizontal="center"/>
    </xf>
    <xf numFmtId="0" fontId="4" fillId="2" borderId="2" xfId="3" applyNumberFormat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wrapText="1"/>
    </xf>
    <xf numFmtId="0" fontId="12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wrapText="1"/>
    </xf>
    <xf numFmtId="0" fontId="9" fillId="2" borderId="0" xfId="1" applyFont="1" applyFill="1" applyAlignment="1">
      <alignment horizontal="center"/>
    </xf>
    <xf numFmtId="0" fontId="4" fillId="2" borderId="2" xfId="3" applyFont="1" applyFill="1" applyBorder="1" applyAlignment="1">
      <alignment horizontal="left" vertical="center" wrapText="1"/>
    </xf>
    <xf numFmtId="0" fontId="5" fillId="2" borderId="2" xfId="4" applyFont="1" applyFill="1" applyBorder="1" applyAlignment="1">
      <alignment horizontal="center" wrapText="1"/>
    </xf>
    <xf numFmtId="2" fontId="14" fillId="2" borderId="2" xfId="0" applyNumberFormat="1" applyFont="1" applyFill="1" applyBorder="1" applyAlignment="1">
      <alignment vertical="top" wrapText="1"/>
    </xf>
    <xf numFmtId="0" fontId="9" fillId="2" borderId="2" xfId="1" applyFont="1" applyFill="1" applyBorder="1" applyAlignment="1">
      <alignment horizontal="justify" vertical="center" wrapText="1"/>
    </xf>
    <xf numFmtId="0" fontId="9" fillId="2" borderId="0" xfId="1" applyFont="1" applyFill="1" applyAlignment="1">
      <alignment vertical="center"/>
    </xf>
    <xf numFmtId="0" fontId="4" fillId="2" borderId="2" xfId="3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4" fillId="2" borderId="2" xfId="1" applyFont="1" applyFill="1" applyBorder="1" applyAlignment="1">
      <alignment horizontal="justify" vertical="center" wrapText="1"/>
    </xf>
    <xf numFmtId="1" fontId="5" fillId="2" borderId="2" xfId="4" applyNumberFormat="1" applyFont="1" applyFill="1" applyBorder="1" applyAlignment="1">
      <alignment horizontal="center" wrapText="1"/>
    </xf>
    <xf numFmtId="0" fontId="4" fillId="2" borderId="2" xfId="4" applyFont="1" applyFill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0" fontId="9" fillId="2" borderId="2" xfId="1" applyFont="1" applyFill="1" applyBorder="1" applyAlignment="1">
      <alignment vertical="center"/>
    </xf>
    <xf numFmtId="0" fontId="5" fillId="2" borderId="0" xfId="1" applyFont="1" applyFill="1" applyAlignment="1">
      <alignment horizontal="center"/>
    </xf>
    <xf numFmtId="0" fontId="13" fillId="2" borderId="2" xfId="10" applyFont="1" applyFill="1" applyBorder="1" applyAlignment="1">
      <alignment horizontal="center"/>
    </xf>
    <xf numFmtId="0" fontId="13" fillId="2" borderId="2" xfId="10" applyFont="1" applyFill="1" applyBorder="1" applyAlignment="1">
      <alignment horizontal="center" vertical="center"/>
    </xf>
    <xf numFmtId="4" fontId="4" fillId="2" borderId="2" xfId="1" applyNumberFormat="1" applyFont="1" applyFill="1" applyBorder="1"/>
    <xf numFmtId="2" fontId="9" fillId="2" borderId="2" xfId="0" applyNumberFormat="1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wrapText="1"/>
    </xf>
    <xf numFmtId="4" fontId="9" fillId="2" borderId="2" xfId="1" applyNumberFormat="1" applyFont="1" applyFill="1" applyBorder="1"/>
    <xf numFmtId="4" fontId="16" fillId="2" borderId="2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/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  <xf numFmtId="0" fontId="9" fillId="2" borderId="2" xfId="1" applyFont="1" applyFill="1" applyBorder="1"/>
    <xf numFmtId="0" fontId="9" fillId="2" borderId="0" xfId="1" applyFont="1" applyFill="1"/>
    <xf numFmtId="4" fontId="4" fillId="2" borderId="2" xfId="3" applyNumberFormat="1" applyFont="1" applyFill="1" applyBorder="1" applyAlignment="1"/>
    <xf numFmtId="4" fontId="9" fillId="2" borderId="2" xfId="3" applyNumberFormat="1" applyFont="1" applyFill="1" applyBorder="1" applyAlignment="1"/>
    <xf numFmtId="4" fontId="4" fillId="2" borderId="0" xfId="1" applyNumberFormat="1" applyFont="1" applyFill="1" applyBorder="1" applyAlignment="1"/>
    <xf numFmtId="4" fontId="4" fillId="2" borderId="0" xfId="1" applyNumberFormat="1" applyFont="1" applyFill="1"/>
    <xf numFmtId="0" fontId="4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vertical="center" wrapText="1"/>
    </xf>
    <xf numFmtId="1" fontId="10" fillId="2" borderId="2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5" fillId="0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wrapText="1"/>
    </xf>
    <xf numFmtId="4" fontId="4" fillId="2" borderId="2" xfId="0" applyNumberFormat="1" applyFont="1" applyFill="1" applyBorder="1" applyAlignment="1">
      <alignment horizontal="right"/>
    </xf>
    <xf numFmtId="4" fontId="9" fillId="2" borderId="0" xfId="1" applyNumberFormat="1" applyFont="1" applyFill="1" applyAlignment="1">
      <alignment vertical="center"/>
    </xf>
    <xf numFmtId="4" fontId="9" fillId="2" borderId="0" xfId="1" applyNumberFormat="1" applyFont="1" applyFill="1"/>
    <xf numFmtId="0" fontId="4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justify" vertical="top" wrapText="1"/>
    </xf>
    <xf numFmtId="4" fontId="4" fillId="2" borderId="2" xfId="1" applyNumberFormat="1" applyFont="1" applyFill="1" applyBorder="1" applyAlignment="1">
      <alignment wrapText="1"/>
    </xf>
    <xf numFmtId="0" fontId="4" fillId="2" borderId="0" xfId="1" applyFont="1" applyFill="1" applyBorder="1" applyAlignment="1">
      <alignment wrapText="1"/>
    </xf>
    <xf numFmtId="0" fontId="0" fillId="0" borderId="0" xfId="0" applyAlignment="1">
      <alignment wrapText="1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wrapText="1"/>
    </xf>
    <xf numFmtId="0" fontId="5" fillId="2" borderId="0" xfId="1" applyFont="1" applyFill="1"/>
    <xf numFmtId="0" fontId="16" fillId="2" borderId="2" xfId="1" applyFont="1" applyFill="1" applyBorder="1" applyAlignment="1">
      <alignment horizontal="center" vertical="center"/>
    </xf>
    <xf numFmtId="4" fontId="16" fillId="2" borderId="2" xfId="1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right" wrapText="1"/>
    </xf>
    <xf numFmtId="0" fontId="6" fillId="2" borderId="0" xfId="1" applyFont="1" applyFill="1" applyAlignment="1">
      <alignment horizontal="right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 wrapText="1"/>
    </xf>
  </cellXfs>
  <cellStyles count="12">
    <cellStyle name="Обычный" xfId="0" builtinId="0"/>
    <cellStyle name="Обычный 2" xfId="3"/>
    <cellStyle name="Обычный 3" xfId="5"/>
    <cellStyle name="Обычный 3 2" xfId="6"/>
    <cellStyle name="Обычный 3 3" xfId="10"/>
    <cellStyle name="Обычный_Приложение 5 - прогноз доходов" xfId="1"/>
    <cellStyle name="Обычный_Таб.к пояснительной записке 2013г.МР" xfId="4"/>
    <cellStyle name="Процентный 2" xfId="7"/>
    <cellStyle name="Процентный 3" xfId="8"/>
    <cellStyle name="Финансовый 2" xfId="2"/>
    <cellStyle name="Финансовый 3" xfId="9"/>
    <cellStyle name="Финансовый 3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"/>
  <sheetViews>
    <sheetView topLeftCell="A92" workbookViewId="0">
      <selection activeCell="N88" sqref="N88"/>
    </sheetView>
  </sheetViews>
  <sheetFormatPr defaultColWidth="8" defaultRowHeight="12.75"/>
  <cols>
    <col min="1" max="1" width="44" style="16" customWidth="1"/>
    <col min="2" max="2" width="18.5703125" style="51" customWidth="1"/>
    <col min="3" max="4" width="16.140625" style="8" hidden="1" customWidth="1"/>
    <col min="5" max="5" width="15.140625" style="8" hidden="1" customWidth="1"/>
    <col min="6" max="6" width="12" style="8" hidden="1" customWidth="1"/>
    <col min="7" max="7" width="14.42578125" style="8" hidden="1" customWidth="1"/>
    <col min="8" max="8" width="12.5703125" style="8" hidden="1" customWidth="1"/>
    <col min="9" max="9" width="14.42578125" style="8" hidden="1" customWidth="1"/>
    <col min="10" max="10" width="12.5703125" style="8" hidden="1" customWidth="1"/>
    <col min="11" max="11" width="14.42578125" style="8" hidden="1" customWidth="1"/>
    <col min="12" max="12" width="13.5703125" style="8" hidden="1" customWidth="1"/>
    <col min="13" max="13" width="14.42578125" style="8" customWidth="1"/>
    <col min="14" max="14" width="13.5703125" style="8" customWidth="1"/>
    <col min="15" max="15" width="14.42578125" style="8" customWidth="1"/>
    <col min="16" max="16" width="17.5703125" style="16" customWidth="1"/>
    <col min="17" max="227" width="8" style="16"/>
    <col min="228" max="228" width="69.85546875" style="16" customWidth="1"/>
    <col min="229" max="229" width="21.7109375" style="16" customWidth="1"/>
    <col min="230" max="230" width="0" style="16" hidden="1" customWidth="1"/>
    <col min="231" max="231" width="15.5703125" style="16" customWidth="1"/>
    <col min="232" max="235" width="0" style="16" hidden="1" customWidth="1"/>
    <col min="236" max="236" width="8" style="16"/>
    <col min="237" max="237" width="13.7109375" style="16" customWidth="1"/>
    <col min="238" max="483" width="8" style="16"/>
    <col min="484" max="484" width="69.85546875" style="16" customWidth="1"/>
    <col min="485" max="485" width="21.7109375" style="16" customWidth="1"/>
    <col min="486" max="486" width="0" style="16" hidden="1" customWidth="1"/>
    <col min="487" max="487" width="15.5703125" style="16" customWidth="1"/>
    <col min="488" max="491" width="0" style="16" hidden="1" customWidth="1"/>
    <col min="492" max="492" width="8" style="16"/>
    <col min="493" max="493" width="13.7109375" style="16" customWidth="1"/>
    <col min="494" max="739" width="8" style="16"/>
    <col min="740" max="740" width="69.85546875" style="16" customWidth="1"/>
    <col min="741" max="741" width="21.7109375" style="16" customWidth="1"/>
    <col min="742" max="742" width="0" style="16" hidden="1" customWidth="1"/>
    <col min="743" max="743" width="15.5703125" style="16" customWidth="1"/>
    <col min="744" max="747" width="0" style="16" hidden="1" customWidth="1"/>
    <col min="748" max="748" width="8" style="16"/>
    <col min="749" max="749" width="13.7109375" style="16" customWidth="1"/>
    <col min="750" max="995" width="8" style="16"/>
    <col min="996" max="996" width="69.85546875" style="16" customWidth="1"/>
    <col min="997" max="997" width="21.7109375" style="16" customWidth="1"/>
    <col min="998" max="998" width="0" style="16" hidden="1" customWidth="1"/>
    <col min="999" max="999" width="15.5703125" style="16" customWidth="1"/>
    <col min="1000" max="1003" width="0" style="16" hidden="1" customWidth="1"/>
    <col min="1004" max="1004" width="8" style="16"/>
    <col min="1005" max="1005" width="13.7109375" style="16" customWidth="1"/>
    <col min="1006" max="1251" width="8" style="16"/>
    <col min="1252" max="1252" width="69.85546875" style="16" customWidth="1"/>
    <col min="1253" max="1253" width="21.7109375" style="16" customWidth="1"/>
    <col min="1254" max="1254" width="0" style="16" hidden="1" customWidth="1"/>
    <col min="1255" max="1255" width="15.5703125" style="16" customWidth="1"/>
    <col min="1256" max="1259" width="0" style="16" hidden="1" customWidth="1"/>
    <col min="1260" max="1260" width="8" style="16"/>
    <col min="1261" max="1261" width="13.7109375" style="16" customWidth="1"/>
    <col min="1262" max="1507" width="8" style="16"/>
    <col min="1508" max="1508" width="69.85546875" style="16" customWidth="1"/>
    <col min="1509" max="1509" width="21.7109375" style="16" customWidth="1"/>
    <col min="1510" max="1510" width="0" style="16" hidden="1" customWidth="1"/>
    <col min="1511" max="1511" width="15.5703125" style="16" customWidth="1"/>
    <col min="1512" max="1515" width="0" style="16" hidden="1" customWidth="1"/>
    <col min="1516" max="1516" width="8" style="16"/>
    <col min="1517" max="1517" width="13.7109375" style="16" customWidth="1"/>
    <col min="1518" max="1763" width="8" style="16"/>
    <col min="1764" max="1764" width="69.85546875" style="16" customWidth="1"/>
    <col min="1765" max="1765" width="21.7109375" style="16" customWidth="1"/>
    <col min="1766" max="1766" width="0" style="16" hidden="1" customWidth="1"/>
    <col min="1767" max="1767" width="15.5703125" style="16" customWidth="1"/>
    <col min="1768" max="1771" width="0" style="16" hidden="1" customWidth="1"/>
    <col min="1772" max="1772" width="8" style="16"/>
    <col min="1773" max="1773" width="13.7109375" style="16" customWidth="1"/>
    <col min="1774" max="2019" width="8" style="16"/>
    <col min="2020" max="2020" width="69.85546875" style="16" customWidth="1"/>
    <col min="2021" max="2021" width="21.7109375" style="16" customWidth="1"/>
    <col min="2022" max="2022" width="0" style="16" hidden="1" customWidth="1"/>
    <col min="2023" max="2023" width="15.5703125" style="16" customWidth="1"/>
    <col min="2024" max="2027" width="0" style="16" hidden="1" customWidth="1"/>
    <col min="2028" max="2028" width="8" style="16"/>
    <col min="2029" max="2029" width="13.7109375" style="16" customWidth="1"/>
    <col min="2030" max="2275" width="8" style="16"/>
    <col min="2276" max="2276" width="69.85546875" style="16" customWidth="1"/>
    <col min="2277" max="2277" width="21.7109375" style="16" customWidth="1"/>
    <col min="2278" max="2278" width="0" style="16" hidden="1" customWidth="1"/>
    <col min="2279" max="2279" width="15.5703125" style="16" customWidth="1"/>
    <col min="2280" max="2283" width="0" style="16" hidden="1" customWidth="1"/>
    <col min="2284" max="2284" width="8" style="16"/>
    <col min="2285" max="2285" width="13.7109375" style="16" customWidth="1"/>
    <col min="2286" max="2531" width="8" style="16"/>
    <col min="2532" max="2532" width="69.85546875" style="16" customWidth="1"/>
    <col min="2533" max="2533" width="21.7109375" style="16" customWidth="1"/>
    <col min="2534" max="2534" width="0" style="16" hidden="1" customWidth="1"/>
    <col min="2535" max="2535" width="15.5703125" style="16" customWidth="1"/>
    <col min="2536" max="2539" width="0" style="16" hidden="1" customWidth="1"/>
    <col min="2540" max="2540" width="8" style="16"/>
    <col min="2541" max="2541" width="13.7109375" style="16" customWidth="1"/>
    <col min="2542" max="2787" width="8" style="16"/>
    <col min="2788" max="2788" width="69.85546875" style="16" customWidth="1"/>
    <col min="2789" max="2789" width="21.7109375" style="16" customWidth="1"/>
    <col min="2790" max="2790" width="0" style="16" hidden="1" customWidth="1"/>
    <col min="2791" max="2791" width="15.5703125" style="16" customWidth="1"/>
    <col min="2792" max="2795" width="0" style="16" hidden="1" customWidth="1"/>
    <col min="2796" max="2796" width="8" style="16"/>
    <col min="2797" max="2797" width="13.7109375" style="16" customWidth="1"/>
    <col min="2798" max="3043" width="8" style="16"/>
    <col min="3044" max="3044" width="69.85546875" style="16" customWidth="1"/>
    <col min="3045" max="3045" width="21.7109375" style="16" customWidth="1"/>
    <col min="3046" max="3046" width="0" style="16" hidden="1" customWidth="1"/>
    <col min="3047" max="3047" width="15.5703125" style="16" customWidth="1"/>
    <col min="3048" max="3051" width="0" style="16" hidden="1" customWidth="1"/>
    <col min="3052" max="3052" width="8" style="16"/>
    <col min="3053" max="3053" width="13.7109375" style="16" customWidth="1"/>
    <col min="3054" max="3299" width="8" style="16"/>
    <col min="3300" max="3300" width="69.85546875" style="16" customWidth="1"/>
    <col min="3301" max="3301" width="21.7109375" style="16" customWidth="1"/>
    <col min="3302" max="3302" width="0" style="16" hidden="1" customWidth="1"/>
    <col min="3303" max="3303" width="15.5703125" style="16" customWidth="1"/>
    <col min="3304" max="3307" width="0" style="16" hidden="1" customWidth="1"/>
    <col min="3308" max="3308" width="8" style="16"/>
    <col min="3309" max="3309" width="13.7109375" style="16" customWidth="1"/>
    <col min="3310" max="3555" width="8" style="16"/>
    <col min="3556" max="3556" width="69.85546875" style="16" customWidth="1"/>
    <col min="3557" max="3557" width="21.7109375" style="16" customWidth="1"/>
    <col min="3558" max="3558" width="0" style="16" hidden="1" customWidth="1"/>
    <col min="3559" max="3559" width="15.5703125" style="16" customWidth="1"/>
    <col min="3560" max="3563" width="0" style="16" hidden="1" customWidth="1"/>
    <col min="3564" max="3564" width="8" style="16"/>
    <col min="3565" max="3565" width="13.7109375" style="16" customWidth="1"/>
    <col min="3566" max="3811" width="8" style="16"/>
    <col min="3812" max="3812" width="69.85546875" style="16" customWidth="1"/>
    <col min="3813" max="3813" width="21.7109375" style="16" customWidth="1"/>
    <col min="3814" max="3814" width="0" style="16" hidden="1" customWidth="1"/>
    <col min="3815" max="3815" width="15.5703125" style="16" customWidth="1"/>
    <col min="3816" max="3819" width="0" style="16" hidden="1" customWidth="1"/>
    <col min="3820" max="3820" width="8" style="16"/>
    <col min="3821" max="3821" width="13.7109375" style="16" customWidth="1"/>
    <col min="3822" max="4067" width="8" style="16"/>
    <col min="4068" max="4068" width="69.85546875" style="16" customWidth="1"/>
    <col min="4069" max="4069" width="21.7109375" style="16" customWidth="1"/>
    <col min="4070" max="4070" width="0" style="16" hidden="1" customWidth="1"/>
    <col min="4071" max="4071" width="15.5703125" style="16" customWidth="1"/>
    <col min="4072" max="4075" width="0" style="16" hidden="1" customWidth="1"/>
    <col min="4076" max="4076" width="8" style="16"/>
    <col min="4077" max="4077" width="13.7109375" style="16" customWidth="1"/>
    <col min="4078" max="4323" width="8" style="16"/>
    <col min="4324" max="4324" width="69.85546875" style="16" customWidth="1"/>
    <col min="4325" max="4325" width="21.7109375" style="16" customWidth="1"/>
    <col min="4326" max="4326" width="0" style="16" hidden="1" customWidth="1"/>
    <col min="4327" max="4327" width="15.5703125" style="16" customWidth="1"/>
    <col min="4328" max="4331" width="0" style="16" hidden="1" customWidth="1"/>
    <col min="4332" max="4332" width="8" style="16"/>
    <col min="4333" max="4333" width="13.7109375" style="16" customWidth="1"/>
    <col min="4334" max="4579" width="8" style="16"/>
    <col min="4580" max="4580" width="69.85546875" style="16" customWidth="1"/>
    <col min="4581" max="4581" width="21.7109375" style="16" customWidth="1"/>
    <col min="4582" max="4582" width="0" style="16" hidden="1" customWidth="1"/>
    <col min="4583" max="4583" width="15.5703125" style="16" customWidth="1"/>
    <col min="4584" max="4587" width="0" style="16" hidden="1" customWidth="1"/>
    <col min="4588" max="4588" width="8" style="16"/>
    <col min="4589" max="4589" width="13.7109375" style="16" customWidth="1"/>
    <col min="4590" max="4835" width="8" style="16"/>
    <col min="4836" max="4836" width="69.85546875" style="16" customWidth="1"/>
    <col min="4837" max="4837" width="21.7109375" style="16" customWidth="1"/>
    <col min="4838" max="4838" width="0" style="16" hidden="1" customWidth="1"/>
    <col min="4839" max="4839" width="15.5703125" style="16" customWidth="1"/>
    <col min="4840" max="4843" width="0" style="16" hidden="1" customWidth="1"/>
    <col min="4844" max="4844" width="8" style="16"/>
    <col min="4845" max="4845" width="13.7109375" style="16" customWidth="1"/>
    <col min="4846" max="5091" width="8" style="16"/>
    <col min="5092" max="5092" width="69.85546875" style="16" customWidth="1"/>
    <col min="5093" max="5093" width="21.7109375" style="16" customWidth="1"/>
    <col min="5094" max="5094" width="0" style="16" hidden="1" customWidth="1"/>
    <col min="5095" max="5095" width="15.5703125" style="16" customWidth="1"/>
    <col min="5096" max="5099" width="0" style="16" hidden="1" customWidth="1"/>
    <col min="5100" max="5100" width="8" style="16"/>
    <col min="5101" max="5101" width="13.7109375" style="16" customWidth="1"/>
    <col min="5102" max="5347" width="8" style="16"/>
    <col min="5348" max="5348" width="69.85546875" style="16" customWidth="1"/>
    <col min="5349" max="5349" width="21.7109375" style="16" customWidth="1"/>
    <col min="5350" max="5350" width="0" style="16" hidden="1" customWidth="1"/>
    <col min="5351" max="5351" width="15.5703125" style="16" customWidth="1"/>
    <col min="5352" max="5355" width="0" style="16" hidden="1" customWidth="1"/>
    <col min="5356" max="5356" width="8" style="16"/>
    <col min="5357" max="5357" width="13.7109375" style="16" customWidth="1"/>
    <col min="5358" max="5603" width="8" style="16"/>
    <col min="5604" max="5604" width="69.85546875" style="16" customWidth="1"/>
    <col min="5605" max="5605" width="21.7109375" style="16" customWidth="1"/>
    <col min="5606" max="5606" width="0" style="16" hidden="1" customWidth="1"/>
    <col min="5607" max="5607" width="15.5703125" style="16" customWidth="1"/>
    <col min="5608" max="5611" width="0" style="16" hidden="1" customWidth="1"/>
    <col min="5612" max="5612" width="8" style="16"/>
    <col min="5613" max="5613" width="13.7109375" style="16" customWidth="1"/>
    <col min="5614" max="5859" width="8" style="16"/>
    <col min="5860" max="5860" width="69.85546875" style="16" customWidth="1"/>
    <col min="5861" max="5861" width="21.7109375" style="16" customWidth="1"/>
    <col min="5862" max="5862" width="0" style="16" hidden="1" customWidth="1"/>
    <col min="5863" max="5863" width="15.5703125" style="16" customWidth="1"/>
    <col min="5864" max="5867" width="0" style="16" hidden="1" customWidth="1"/>
    <col min="5868" max="5868" width="8" style="16"/>
    <col min="5869" max="5869" width="13.7109375" style="16" customWidth="1"/>
    <col min="5870" max="6115" width="8" style="16"/>
    <col min="6116" max="6116" width="69.85546875" style="16" customWidth="1"/>
    <col min="6117" max="6117" width="21.7109375" style="16" customWidth="1"/>
    <col min="6118" max="6118" width="0" style="16" hidden="1" customWidth="1"/>
    <col min="6119" max="6119" width="15.5703125" style="16" customWidth="1"/>
    <col min="6120" max="6123" width="0" style="16" hidden="1" customWidth="1"/>
    <col min="6124" max="6124" width="8" style="16"/>
    <col min="6125" max="6125" width="13.7109375" style="16" customWidth="1"/>
    <col min="6126" max="6371" width="8" style="16"/>
    <col min="6372" max="6372" width="69.85546875" style="16" customWidth="1"/>
    <col min="6373" max="6373" width="21.7109375" style="16" customWidth="1"/>
    <col min="6374" max="6374" width="0" style="16" hidden="1" customWidth="1"/>
    <col min="6375" max="6375" width="15.5703125" style="16" customWidth="1"/>
    <col min="6376" max="6379" width="0" style="16" hidden="1" customWidth="1"/>
    <col min="6380" max="6380" width="8" style="16"/>
    <col min="6381" max="6381" width="13.7109375" style="16" customWidth="1"/>
    <col min="6382" max="6627" width="8" style="16"/>
    <col min="6628" max="6628" width="69.85546875" style="16" customWidth="1"/>
    <col min="6629" max="6629" width="21.7109375" style="16" customWidth="1"/>
    <col min="6630" max="6630" width="0" style="16" hidden="1" customWidth="1"/>
    <col min="6631" max="6631" width="15.5703125" style="16" customWidth="1"/>
    <col min="6632" max="6635" width="0" style="16" hidden="1" customWidth="1"/>
    <col min="6636" max="6636" width="8" style="16"/>
    <col min="6637" max="6637" width="13.7109375" style="16" customWidth="1"/>
    <col min="6638" max="6883" width="8" style="16"/>
    <col min="6884" max="6884" width="69.85546875" style="16" customWidth="1"/>
    <col min="6885" max="6885" width="21.7109375" style="16" customWidth="1"/>
    <col min="6886" max="6886" width="0" style="16" hidden="1" customWidth="1"/>
    <col min="6887" max="6887" width="15.5703125" style="16" customWidth="1"/>
    <col min="6888" max="6891" width="0" style="16" hidden="1" customWidth="1"/>
    <col min="6892" max="6892" width="8" style="16"/>
    <col min="6893" max="6893" width="13.7109375" style="16" customWidth="1"/>
    <col min="6894" max="7139" width="8" style="16"/>
    <col min="7140" max="7140" width="69.85546875" style="16" customWidth="1"/>
    <col min="7141" max="7141" width="21.7109375" style="16" customWidth="1"/>
    <col min="7142" max="7142" width="0" style="16" hidden="1" customWidth="1"/>
    <col min="7143" max="7143" width="15.5703125" style="16" customWidth="1"/>
    <col min="7144" max="7147" width="0" style="16" hidden="1" customWidth="1"/>
    <col min="7148" max="7148" width="8" style="16"/>
    <col min="7149" max="7149" width="13.7109375" style="16" customWidth="1"/>
    <col min="7150" max="7395" width="8" style="16"/>
    <col min="7396" max="7396" width="69.85546875" style="16" customWidth="1"/>
    <col min="7397" max="7397" width="21.7109375" style="16" customWidth="1"/>
    <col min="7398" max="7398" width="0" style="16" hidden="1" customWidth="1"/>
    <col min="7399" max="7399" width="15.5703125" style="16" customWidth="1"/>
    <col min="7400" max="7403" width="0" style="16" hidden="1" customWidth="1"/>
    <col min="7404" max="7404" width="8" style="16"/>
    <col min="7405" max="7405" width="13.7109375" style="16" customWidth="1"/>
    <col min="7406" max="7651" width="8" style="16"/>
    <col min="7652" max="7652" width="69.85546875" style="16" customWidth="1"/>
    <col min="7653" max="7653" width="21.7109375" style="16" customWidth="1"/>
    <col min="7654" max="7654" width="0" style="16" hidden="1" customWidth="1"/>
    <col min="7655" max="7655" width="15.5703125" style="16" customWidth="1"/>
    <col min="7656" max="7659" width="0" style="16" hidden="1" customWidth="1"/>
    <col min="7660" max="7660" width="8" style="16"/>
    <col min="7661" max="7661" width="13.7109375" style="16" customWidth="1"/>
    <col min="7662" max="7907" width="8" style="16"/>
    <col min="7908" max="7908" width="69.85546875" style="16" customWidth="1"/>
    <col min="7909" max="7909" width="21.7109375" style="16" customWidth="1"/>
    <col min="7910" max="7910" width="0" style="16" hidden="1" customWidth="1"/>
    <col min="7911" max="7911" width="15.5703125" style="16" customWidth="1"/>
    <col min="7912" max="7915" width="0" style="16" hidden="1" customWidth="1"/>
    <col min="7916" max="7916" width="8" style="16"/>
    <col min="7917" max="7917" width="13.7109375" style="16" customWidth="1"/>
    <col min="7918" max="8163" width="8" style="16"/>
    <col min="8164" max="8164" width="69.85546875" style="16" customWidth="1"/>
    <col min="8165" max="8165" width="21.7109375" style="16" customWidth="1"/>
    <col min="8166" max="8166" width="0" style="16" hidden="1" customWidth="1"/>
    <col min="8167" max="8167" width="15.5703125" style="16" customWidth="1"/>
    <col min="8168" max="8171" width="0" style="16" hidden="1" customWidth="1"/>
    <col min="8172" max="8172" width="8" style="16"/>
    <col min="8173" max="8173" width="13.7109375" style="16" customWidth="1"/>
    <col min="8174" max="8419" width="8" style="16"/>
    <col min="8420" max="8420" width="69.85546875" style="16" customWidth="1"/>
    <col min="8421" max="8421" width="21.7109375" style="16" customWidth="1"/>
    <col min="8422" max="8422" width="0" style="16" hidden="1" customWidth="1"/>
    <col min="8423" max="8423" width="15.5703125" style="16" customWidth="1"/>
    <col min="8424" max="8427" width="0" style="16" hidden="1" customWidth="1"/>
    <col min="8428" max="8428" width="8" style="16"/>
    <col min="8429" max="8429" width="13.7109375" style="16" customWidth="1"/>
    <col min="8430" max="8675" width="8" style="16"/>
    <col min="8676" max="8676" width="69.85546875" style="16" customWidth="1"/>
    <col min="8677" max="8677" width="21.7109375" style="16" customWidth="1"/>
    <col min="8678" max="8678" width="0" style="16" hidden="1" customWidth="1"/>
    <col min="8679" max="8679" width="15.5703125" style="16" customWidth="1"/>
    <col min="8680" max="8683" width="0" style="16" hidden="1" customWidth="1"/>
    <col min="8684" max="8684" width="8" style="16"/>
    <col min="8685" max="8685" width="13.7109375" style="16" customWidth="1"/>
    <col min="8686" max="8931" width="8" style="16"/>
    <col min="8932" max="8932" width="69.85546875" style="16" customWidth="1"/>
    <col min="8933" max="8933" width="21.7109375" style="16" customWidth="1"/>
    <col min="8934" max="8934" width="0" style="16" hidden="1" customWidth="1"/>
    <col min="8935" max="8935" width="15.5703125" style="16" customWidth="1"/>
    <col min="8936" max="8939" width="0" style="16" hidden="1" customWidth="1"/>
    <col min="8940" max="8940" width="8" style="16"/>
    <col min="8941" max="8941" width="13.7109375" style="16" customWidth="1"/>
    <col min="8942" max="9187" width="8" style="16"/>
    <col min="9188" max="9188" width="69.85546875" style="16" customWidth="1"/>
    <col min="9189" max="9189" width="21.7109375" style="16" customWidth="1"/>
    <col min="9190" max="9190" width="0" style="16" hidden="1" customWidth="1"/>
    <col min="9191" max="9191" width="15.5703125" style="16" customWidth="1"/>
    <col min="9192" max="9195" width="0" style="16" hidden="1" customWidth="1"/>
    <col min="9196" max="9196" width="8" style="16"/>
    <col min="9197" max="9197" width="13.7109375" style="16" customWidth="1"/>
    <col min="9198" max="9443" width="8" style="16"/>
    <col min="9444" max="9444" width="69.85546875" style="16" customWidth="1"/>
    <col min="9445" max="9445" width="21.7109375" style="16" customWidth="1"/>
    <col min="9446" max="9446" width="0" style="16" hidden="1" customWidth="1"/>
    <col min="9447" max="9447" width="15.5703125" style="16" customWidth="1"/>
    <col min="9448" max="9451" width="0" style="16" hidden="1" customWidth="1"/>
    <col min="9452" max="9452" width="8" style="16"/>
    <col min="9453" max="9453" width="13.7109375" style="16" customWidth="1"/>
    <col min="9454" max="9699" width="8" style="16"/>
    <col min="9700" max="9700" width="69.85546875" style="16" customWidth="1"/>
    <col min="9701" max="9701" width="21.7109375" style="16" customWidth="1"/>
    <col min="9702" max="9702" width="0" style="16" hidden="1" customWidth="1"/>
    <col min="9703" max="9703" width="15.5703125" style="16" customWidth="1"/>
    <col min="9704" max="9707" width="0" style="16" hidden="1" customWidth="1"/>
    <col min="9708" max="9708" width="8" style="16"/>
    <col min="9709" max="9709" width="13.7109375" style="16" customWidth="1"/>
    <col min="9710" max="9955" width="8" style="16"/>
    <col min="9956" max="9956" width="69.85546875" style="16" customWidth="1"/>
    <col min="9957" max="9957" width="21.7109375" style="16" customWidth="1"/>
    <col min="9958" max="9958" width="0" style="16" hidden="1" customWidth="1"/>
    <col min="9959" max="9959" width="15.5703125" style="16" customWidth="1"/>
    <col min="9960" max="9963" width="0" style="16" hidden="1" customWidth="1"/>
    <col min="9964" max="9964" width="8" style="16"/>
    <col min="9965" max="9965" width="13.7109375" style="16" customWidth="1"/>
    <col min="9966" max="10211" width="8" style="16"/>
    <col min="10212" max="10212" width="69.85546875" style="16" customWidth="1"/>
    <col min="10213" max="10213" width="21.7109375" style="16" customWidth="1"/>
    <col min="10214" max="10214" width="0" style="16" hidden="1" customWidth="1"/>
    <col min="10215" max="10215" width="15.5703125" style="16" customWidth="1"/>
    <col min="10216" max="10219" width="0" style="16" hidden="1" customWidth="1"/>
    <col min="10220" max="10220" width="8" style="16"/>
    <col min="10221" max="10221" width="13.7109375" style="16" customWidth="1"/>
    <col min="10222" max="10467" width="8" style="16"/>
    <col min="10468" max="10468" width="69.85546875" style="16" customWidth="1"/>
    <col min="10469" max="10469" width="21.7109375" style="16" customWidth="1"/>
    <col min="10470" max="10470" width="0" style="16" hidden="1" customWidth="1"/>
    <col min="10471" max="10471" width="15.5703125" style="16" customWidth="1"/>
    <col min="10472" max="10475" width="0" style="16" hidden="1" customWidth="1"/>
    <col min="10476" max="10476" width="8" style="16"/>
    <col min="10477" max="10477" width="13.7109375" style="16" customWidth="1"/>
    <col min="10478" max="10723" width="8" style="16"/>
    <col min="10724" max="10724" width="69.85546875" style="16" customWidth="1"/>
    <col min="10725" max="10725" width="21.7109375" style="16" customWidth="1"/>
    <col min="10726" max="10726" width="0" style="16" hidden="1" customWidth="1"/>
    <col min="10727" max="10727" width="15.5703125" style="16" customWidth="1"/>
    <col min="10728" max="10731" width="0" style="16" hidden="1" customWidth="1"/>
    <col min="10732" max="10732" width="8" style="16"/>
    <col min="10733" max="10733" width="13.7109375" style="16" customWidth="1"/>
    <col min="10734" max="10979" width="8" style="16"/>
    <col min="10980" max="10980" width="69.85546875" style="16" customWidth="1"/>
    <col min="10981" max="10981" width="21.7109375" style="16" customWidth="1"/>
    <col min="10982" max="10982" width="0" style="16" hidden="1" customWidth="1"/>
    <col min="10983" max="10983" width="15.5703125" style="16" customWidth="1"/>
    <col min="10984" max="10987" width="0" style="16" hidden="1" customWidth="1"/>
    <col min="10988" max="10988" width="8" style="16"/>
    <col min="10989" max="10989" width="13.7109375" style="16" customWidth="1"/>
    <col min="10990" max="11235" width="8" style="16"/>
    <col min="11236" max="11236" width="69.85546875" style="16" customWidth="1"/>
    <col min="11237" max="11237" width="21.7109375" style="16" customWidth="1"/>
    <col min="11238" max="11238" width="0" style="16" hidden="1" customWidth="1"/>
    <col min="11239" max="11239" width="15.5703125" style="16" customWidth="1"/>
    <col min="11240" max="11243" width="0" style="16" hidden="1" customWidth="1"/>
    <col min="11244" max="11244" width="8" style="16"/>
    <col min="11245" max="11245" width="13.7109375" style="16" customWidth="1"/>
    <col min="11246" max="11491" width="8" style="16"/>
    <col min="11492" max="11492" width="69.85546875" style="16" customWidth="1"/>
    <col min="11493" max="11493" width="21.7109375" style="16" customWidth="1"/>
    <col min="11494" max="11494" width="0" style="16" hidden="1" customWidth="1"/>
    <col min="11495" max="11495" width="15.5703125" style="16" customWidth="1"/>
    <col min="11496" max="11499" width="0" style="16" hidden="1" customWidth="1"/>
    <col min="11500" max="11500" width="8" style="16"/>
    <col min="11501" max="11501" width="13.7109375" style="16" customWidth="1"/>
    <col min="11502" max="11747" width="8" style="16"/>
    <col min="11748" max="11748" width="69.85546875" style="16" customWidth="1"/>
    <col min="11749" max="11749" width="21.7109375" style="16" customWidth="1"/>
    <col min="11750" max="11750" width="0" style="16" hidden="1" customWidth="1"/>
    <col min="11751" max="11751" width="15.5703125" style="16" customWidth="1"/>
    <col min="11752" max="11755" width="0" style="16" hidden="1" customWidth="1"/>
    <col min="11756" max="11756" width="8" style="16"/>
    <col min="11757" max="11757" width="13.7109375" style="16" customWidth="1"/>
    <col min="11758" max="12003" width="8" style="16"/>
    <col min="12004" max="12004" width="69.85546875" style="16" customWidth="1"/>
    <col min="12005" max="12005" width="21.7109375" style="16" customWidth="1"/>
    <col min="12006" max="12006" width="0" style="16" hidden="1" customWidth="1"/>
    <col min="12007" max="12007" width="15.5703125" style="16" customWidth="1"/>
    <col min="12008" max="12011" width="0" style="16" hidden="1" customWidth="1"/>
    <col min="12012" max="12012" width="8" style="16"/>
    <col min="12013" max="12013" width="13.7109375" style="16" customWidth="1"/>
    <col min="12014" max="12259" width="8" style="16"/>
    <col min="12260" max="12260" width="69.85546875" style="16" customWidth="1"/>
    <col min="12261" max="12261" width="21.7109375" style="16" customWidth="1"/>
    <col min="12262" max="12262" width="0" style="16" hidden="1" customWidth="1"/>
    <col min="12263" max="12263" width="15.5703125" style="16" customWidth="1"/>
    <col min="12264" max="12267" width="0" style="16" hidden="1" customWidth="1"/>
    <col min="12268" max="12268" width="8" style="16"/>
    <col min="12269" max="12269" width="13.7109375" style="16" customWidth="1"/>
    <col min="12270" max="12515" width="8" style="16"/>
    <col min="12516" max="12516" width="69.85546875" style="16" customWidth="1"/>
    <col min="12517" max="12517" width="21.7109375" style="16" customWidth="1"/>
    <col min="12518" max="12518" width="0" style="16" hidden="1" customWidth="1"/>
    <col min="12519" max="12519" width="15.5703125" style="16" customWidth="1"/>
    <col min="12520" max="12523" width="0" style="16" hidden="1" customWidth="1"/>
    <col min="12524" max="12524" width="8" style="16"/>
    <col min="12525" max="12525" width="13.7109375" style="16" customWidth="1"/>
    <col min="12526" max="12771" width="8" style="16"/>
    <col min="12772" max="12772" width="69.85546875" style="16" customWidth="1"/>
    <col min="12773" max="12773" width="21.7109375" style="16" customWidth="1"/>
    <col min="12774" max="12774" width="0" style="16" hidden="1" customWidth="1"/>
    <col min="12775" max="12775" width="15.5703125" style="16" customWidth="1"/>
    <col min="12776" max="12779" width="0" style="16" hidden="1" customWidth="1"/>
    <col min="12780" max="12780" width="8" style="16"/>
    <col min="12781" max="12781" width="13.7109375" style="16" customWidth="1"/>
    <col min="12782" max="13027" width="8" style="16"/>
    <col min="13028" max="13028" width="69.85546875" style="16" customWidth="1"/>
    <col min="13029" max="13029" width="21.7109375" style="16" customWidth="1"/>
    <col min="13030" max="13030" width="0" style="16" hidden="1" customWidth="1"/>
    <col min="13031" max="13031" width="15.5703125" style="16" customWidth="1"/>
    <col min="13032" max="13035" width="0" style="16" hidden="1" customWidth="1"/>
    <col min="13036" max="13036" width="8" style="16"/>
    <col min="13037" max="13037" width="13.7109375" style="16" customWidth="1"/>
    <col min="13038" max="13283" width="8" style="16"/>
    <col min="13284" max="13284" width="69.85546875" style="16" customWidth="1"/>
    <col min="13285" max="13285" width="21.7109375" style="16" customWidth="1"/>
    <col min="13286" max="13286" width="0" style="16" hidden="1" customWidth="1"/>
    <col min="13287" max="13287" width="15.5703125" style="16" customWidth="1"/>
    <col min="13288" max="13291" width="0" style="16" hidden="1" customWidth="1"/>
    <col min="13292" max="13292" width="8" style="16"/>
    <col min="13293" max="13293" width="13.7109375" style="16" customWidth="1"/>
    <col min="13294" max="13539" width="8" style="16"/>
    <col min="13540" max="13540" width="69.85546875" style="16" customWidth="1"/>
    <col min="13541" max="13541" width="21.7109375" style="16" customWidth="1"/>
    <col min="13542" max="13542" width="0" style="16" hidden="1" customWidth="1"/>
    <col min="13543" max="13543" width="15.5703125" style="16" customWidth="1"/>
    <col min="13544" max="13547" width="0" style="16" hidden="1" customWidth="1"/>
    <col min="13548" max="13548" width="8" style="16"/>
    <col min="13549" max="13549" width="13.7109375" style="16" customWidth="1"/>
    <col min="13550" max="13795" width="8" style="16"/>
    <col min="13796" max="13796" width="69.85546875" style="16" customWidth="1"/>
    <col min="13797" max="13797" width="21.7109375" style="16" customWidth="1"/>
    <col min="13798" max="13798" width="0" style="16" hidden="1" customWidth="1"/>
    <col min="13799" max="13799" width="15.5703125" style="16" customWidth="1"/>
    <col min="13800" max="13803" width="0" style="16" hidden="1" customWidth="1"/>
    <col min="13804" max="13804" width="8" style="16"/>
    <col min="13805" max="13805" width="13.7109375" style="16" customWidth="1"/>
    <col min="13806" max="14051" width="8" style="16"/>
    <col min="14052" max="14052" width="69.85546875" style="16" customWidth="1"/>
    <col min="14053" max="14053" width="21.7109375" style="16" customWidth="1"/>
    <col min="14054" max="14054" width="0" style="16" hidden="1" customWidth="1"/>
    <col min="14055" max="14055" width="15.5703125" style="16" customWidth="1"/>
    <col min="14056" max="14059" width="0" style="16" hidden="1" customWidth="1"/>
    <col min="14060" max="14060" width="8" style="16"/>
    <col min="14061" max="14061" width="13.7109375" style="16" customWidth="1"/>
    <col min="14062" max="14307" width="8" style="16"/>
    <col min="14308" max="14308" width="69.85546875" style="16" customWidth="1"/>
    <col min="14309" max="14309" width="21.7109375" style="16" customWidth="1"/>
    <col min="14310" max="14310" width="0" style="16" hidden="1" customWidth="1"/>
    <col min="14311" max="14311" width="15.5703125" style="16" customWidth="1"/>
    <col min="14312" max="14315" width="0" style="16" hidden="1" customWidth="1"/>
    <col min="14316" max="14316" width="8" style="16"/>
    <col min="14317" max="14317" width="13.7109375" style="16" customWidth="1"/>
    <col min="14318" max="14563" width="8" style="16"/>
    <col min="14564" max="14564" width="69.85546875" style="16" customWidth="1"/>
    <col min="14565" max="14565" width="21.7109375" style="16" customWidth="1"/>
    <col min="14566" max="14566" width="0" style="16" hidden="1" customWidth="1"/>
    <col min="14567" max="14567" width="15.5703125" style="16" customWidth="1"/>
    <col min="14568" max="14571" width="0" style="16" hidden="1" customWidth="1"/>
    <col min="14572" max="14572" width="8" style="16"/>
    <col min="14573" max="14573" width="13.7109375" style="16" customWidth="1"/>
    <col min="14574" max="14819" width="8" style="16"/>
    <col min="14820" max="14820" width="69.85546875" style="16" customWidth="1"/>
    <col min="14821" max="14821" width="21.7109375" style="16" customWidth="1"/>
    <col min="14822" max="14822" width="0" style="16" hidden="1" customWidth="1"/>
    <col min="14823" max="14823" width="15.5703125" style="16" customWidth="1"/>
    <col min="14824" max="14827" width="0" style="16" hidden="1" customWidth="1"/>
    <col min="14828" max="14828" width="8" style="16"/>
    <col min="14829" max="14829" width="13.7109375" style="16" customWidth="1"/>
    <col min="14830" max="15075" width="8" style="16"/>
    <col min="15076" max="15076" width="69.85546875" style="16" customWidth="1"/>
    <col min="15077" max="15077" width="21.7109375" style="16" customWidth="1"/>
    <col min="15078" max="15078" width="0" style="16" hidden="1" customWidth="1"/>
    <col min="15079" max="15079" width="15.5703125" style="16" customWidth="1"/>
    <col min="15080" max="15083" width="0" style="16" hidden="1" customWidth="1"/>
    <col min="15084" max="15084" width="8" style="16"/>
    <col min="15085" max="15085" width="13.7109375" style="16" customWidth="1"/>
    <col min="15086" max="15331" width="8" style="16"/>
    <col min="15332" max="15332" width="69.85546875" style="16" customWidth="1"/>
    <col min="15333" max="15333" width="21.7109375" style="16" customWidth="1"/>
    <col min="15334" max="15334" width="0" style="16" hidden="1" customWidth="1"/>
    <col min="15335" max="15335" width="15.5703125" style="16" customWidth="1"/>
    <col min="15336" max="15339" width="0" style="16" hidden="1" customWidth="1"/>
    <col min="15340" max="15340" width="8" style="16"/>
    <col min="15341" max="15341" width="13.7109375" style="16" customWidth="1"/>
    <col min="15342" max="15587" width="8" style="16"/>
    <col min="15588" max="15588" width="69.85546875" style="16" customWidth="1"/>
    <col min="15589" max="15589" width="21.7109375" style="16" customWidth="1"/>
    <col min="15590" max="15590" width="0" style="16" hidden="1" customWidth="1"/>
    <col min="15591" max="15591" width="15.5703125" style="16" customWidth="1"/>
    <col min="15592" max="15595" width="0" style="16" hidden="1" customWidth="1"/>
    <col min="15596" max="15596" width="8" style="16"/>
    <col min="15597" max="15597" width="13.7109375" style="16" customWidth="1"/>
    <col min="15598" max="15843" width="8" style="16"/>
    <col min="15844" max="15844" width="69.85546875" style="16" customWidth="1"/>
    <col min="15845" max="15845" width="21.7109375" style="16" customWidth="1"/>
    <col min="15846" max="15846" width="0" style="16" hidden="1" customWidth="1"/>
    <col min="15847" max="15847" width="15.5703125" style="16" customWidth="1"/>
    <col min="15848" max="15851" width="0" style="16" hidden="1" customWidth="1"/>
    <col min="15852" max="15852" width="8" style="16"/>
    <col min="15853" max="15853" width="13.7109375" style="16" customWidth="1"/>
    <col min="15854" max="16099" width="8" style="16"/>
    <col min="16100" max="16100" width="69.85546875" style="16" customWidth="1"/>
    <col min="16101" max="16101" width="21.7109375" style="16" customWidth="1"/>
    <col min="16102" max="16102" width="0" style="16" hidden="1" customWidth="1"/>
    <col min="16103" max="16103" width="15.5703125" style="16" customWidth="1"/>
    <col min="16104" max="16107" width="0" style="16" hidden="1" customWidth="1"/>
    <col min="16108" max="16108" width="8" style="16"/>
    <col min="16109" max="16109" width="13.7109375" style="16" customWidth="1"/>
    <col min="16110" max="16384" width="8" style="16"/>
  </cols>
  <sheetData>
    <row r="1" spans="1:15" s="13" customFormat="1" hidden="1">
      <c r="A1" s="93"/>
      <c r="B1" s="93"/>
      <c r="C1" s="93"/>
    </row>
    <row r="2" spans="1:15" s="13" customFormat="1" hidden="1">
      <c r="A2" s="93"/>
      <c r="B2" s="93"/>
      <c r="C2" s="93"/>
    </row>
    <row r="3" spans="1:15" s="13" customFormat="1" ht="27" hidden="1" customHeight="1">
      <c r="A3" s="67"/>
      <c r="B3" s="67"/>
      <c r="C3" s="94"/>
      <c r="D3" s="94"/>
      <c r="E3" s="94"/>
    </row>
    <row r="4" spans="1:15" s="13" customFormat="1" hidden="1">
      <c r="A4" s="14"/>
      <c r="B4" s="15"/>
    </row>
    <row r="5" spans="1:15" ht="33" customHeight="1">
      <c r="A5" s="95" t="s">
        <v>151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5" s="19" customFormat="1" ht="35.25" customHeight="1">
      <c r="A6" s="17" t="s">
        <v>0</v>
      </c>
      <c r="B6" s="18" t="s">
        <v>1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11" t="s">
        <v>2</v>
      </c>
      <c r="L6" s="11" t="s">
        <v>2</v>
      </c>
      <c r="M6" s="11" t="s">
        <v>2</v>
      </c>
      <c r="N6" s="11" t="s">
        <v>2</v>
      </c>
      <c r="O6" s="11" t="s">
        <v>2</v>
      </c>
    </row>
    <row r="7" spans="1:15" s="21" customFormat="1">
      <c r="A7" s="1">
        <v>1</v>
      </c>
      <c r="B7" s="20">
        <v>2</v>
      </c>
      <c r="C7" s="1">
        <v>3</v>
      </c>
      <c r="D7" s="1">
        <v>3</v>
      </c>
      <c r="E7" s="1">
        <v>3</v>
      </c>
      <c r="F7" s="1">
        <v>3</v>
      </c>
      <c r="G7" s="1">
        <v>3</v>
      </c>
      <c r="H7" s="1">
        <v>3</v>
      </c>
      <c r="I7" s="1">
        <v>3</v>
      </c>
      <c r="J7" s="1">
        <v>3</v>
      </c>
      <c r="K7" s="1">
        <v>3</v>
      </c>
      <c r="L7" s="1">
        <v>3</v>
      </c>
      <c r="M7" s="1">
        <v>3</v>
      </c>
      <c r="N7" s="1">
        <v>3</v>
      </c>
      <c r="O7" s="1">
        <v>3</v>
      </c>
    </row>
    <row r="8" spans="1:15" s="19" customFormat="1">
      <c r="A8" s="22" t="s">
        <v>3</v>
      </c>
      <c r="B8" s="23" t="s">
        <v>4</v>
      </c>
      <c r="C8" s="2">
        <f>C9+C11+C13+C17+C20+C26+C28+C30+C33</f>
        <v>181390854</v>
      </c>
      <c r="D8" s="2">
        <f t="shared" ref="D8:F8" si="0">D9+D11+D13+D17+D20+D26+D28+D30+D33</f>
        <v>-326406</v>
      </c>
      <c r="E8" s="2">
        <f>SUM(C8:D8)</f>
        <v>181064448</v>
      </c>
      <c r="F8" s="2">
        <f t="shared" si="0"/>
        <v>0</v>
      </c>
      <c r="G8" s="2">
        <f>SUM(E8:F8)</f>
        <v>181064448</v>
      </c>
      <c r="H8" s="2">
        <f t="shared" ref="H8:J8" si="1">H9+H11+H13+H17+H20+H26+H28+H30+H33</f>
        <v>1580000</v>
      </c>
      <c r="I8" s="2">
        <f>SUM(G8:H8)</f>
        <v>182644448</v>
      </c>
      <c r="J8" s="2">
        <f t="shared" si="1"/>
        <v>0</v>
      </c>
      <c r="K8" s="2">
        <f>SUM(I8:J8)</f>
        <v>182644448</v>
      </c>
      <c r="L8" s="2">
        <f t="shared" ref="L8:N8" si="2">L9+L11+L13+L17+L20+L26+L28+L30+L33</f>
        <v>12214114.619999999</v>
      </c>
      <c r="M8" s="2">
        <f>M9+M11+M13+M17+M20+M26+M28+M30+M33</f>
        <v>194858562.62</v>
      </c>
      <c r="N8" s="2">
        <f t="shared" si="2"/>
        <v>5500000</v>
      </c>
      <c r="O8" s="2">
        <f>O9+O11+O13+O17+O20+O26+O28+O30+O33</f>
        <v>200358562.62</v>
      </c>
    </row>
    <row r="9" spans="1:15" ht="14.25" customHeight="1">
      <c r="A9" s="24" t="s">
        <v>5</v>
      </c>
      <c r="B9" s="25" t="s">
        <v>6</v>
      </c>
      <c r="C9" s="3">
        <f>C10</f>
        <v>114927784</v>
      </c>
      <c r="D9" s="3">
        <f t="shared" ref="D9:J9" si="3">D10</f>
        <v>0</v>
      </c>
      <c r="E9" s="3">
        <f t="shared" ref="E9:E75" si="4">SUM(C9:D9)</f>
        <v>114927784</v>
      </c>
      <c r="F9" s="3">
        <f t="shared" si="3"/>
        <v>0</v>
      </c>
      <c r="G9" s="3">
        <f t="shared" ref="G9:G33" si="5">SUM(E9:F9)</f>
        <v>114927784</v>
      </c>
      <c r="H9" s="3">
        <f t="shared" si="3"/>
        <v>0</v>
      </c>
      <c r="I9" s="3">
        <f t="shared" ref="I9:I33" si="6">SUM(G9:H9)</f>
        <v>114927784</v>
      </c>
      <c r="J9" s="3">
        <f t="shared" si="3"/>
        <v>0</v>
      </c>
      <c r="K9" s="3">
        <f t="shared" ref="K9:K33" si="7">SUM(I9:J9)</f>
        <v>114927784</v>
      </c>
      <c r="L9" s="3">
        <f t="shared" ref="L9:N9" si="8">L10</f>
        <v>12214114.619999999</v>
      </c>
      <c r="M9" s="3">
        <f>M10</f>
        <v>127141898.62</v>
      </c>
      <c r="N9" s="3">
        <f t="shared" si="8"/>
        <v>5000000</v>
      </c>
      <c r="O9" s="3">
        <f>O10</f>
        <v>132141898.62</v>
      </c>
    </row>
    <row r="10" spans="1:15" ht="15.75" customHeight="1">
      <c r="A10" s="24" t="s">
        <v>7</v>
      </c>
      <c r="B10" s="25" t="s">
        <v>8</v>
      </c>
      <c r="C10" s="4">
        <v>114927784</v>
      </c>
      <c r="D10" s="4"/>
      <c r="E10" s="4">
        <f t="shared" si="4"/>
        <v>114927784</v>
      </c>
      <c r="F10" s="4"/>
      <c r="G10" s="4">
        <f t="shared" si="5"/>
        <v>114927784</v>
      </c>
      <c r="H10" s="4"/>
      <c r="I10" s="4">
        <f t="shared" si="6"/>
        <v>114927784</v>
      </c>
      <c r="J10" s="4"/>
      <c r="K10" s="4">
        <f t="shared" si="7"/>
        <v>114927784</v>
      </c>
      <c r="L10" s="4">
        <v>12214114.619999999</v>
      </c>
      <c r="M10" s="4">
        <f>SUM(K10:L10)</f>
        <v>127141898.62</v>
      </c>
      <c r="N10" s="4">
        <v>5000000</v>
      </c>
      <c r="O10" s="4">
        <f>SUM(M10:N10)</f>
        <v>132141898.62</v>
      </c>
    </row>
    <row r="11" spans="1:15" ht="38.25">
      <c r="A11" s="26" t="s">
        <v>9</v>
      </c>
      <c r="B11" s="25" t="s">
        <v>10</v>
      </c>
      <c r="C11" s="3">
        <f>C12</f>
        <v>17770595</v>
      </c>
      <c r="D11" s="3">
        <f t="shared" ref="D11:J11" si="9">D12</f>
        <v>-326406</v>
      </c>
      <c r="E11" s="3">
        <f t="shared" si="4"/>
        <v>17444189</v>
      </c>
      <c r="F11" s="3">
        <f t="shared" si="9"/>
        <v>0</v>
      </c>
      <c r="G11" s="3">
        <f t="shared" si="5"/>
        <v>17444189</v>
      </c>
      <c r="H11" s="3">
        <f t="shared" si="9"/>
        <v>0</v>
      </c>
      <c r="I11" s="3">
        <f t="shared" si="6"/>
        <v>17444189</v>
      </c>
      <c r="J11" s="3">
        <f t="shared" si="9"/>
        <v>0</v>
      </c>
      <c r="K11" s="3">
        <f t="shared" si="7"/>
        <v>17444189</v>
      </c>
      <c r="L11" s="3">
        <f t="shared" ref="L11:N11" si="10">L12</f>
        <v>0</v>
      </c>
      <c r="M11" s="3">
        <f>M12</f>
        <v>17444189</v>
      </c>
      <c r="N11" s="3">
        <f t="shared" si="10"/>
        <v>0</v>
      </c>
      <c r="O11" s="3">
        <f>O12</f>
        <v>17444189</v>
      </c>
    </row>
    <row r="12" spans="1:15" ht="38.25">
      <c r="A12" s="27" t="s">
        <v>11</v>
      </c>
      <c r="B12" s="25" t="s">
        <v>12</v>
      </c>
      <c r="C12" s="4">
        <v>17770595</v>
      </c>
      <c r="D12" s="4">
        <v>-326406</v>
      </c>
      <c r="E12" s="4">
        <f t="shared" si="4"/>
        <v>17444189</v>
      </c>
      <c r="F12" s="4"/>
      <c r="G12" s="4">
        <f t="shared" si="5"/>
        <v>17444189</v>
      </c>
      <c r="H12" s="4"/>
      <c r="I12" s="4">
        <f t="shared" si="6"/>
        <v>17444189</v>
      </c>
      <c r="J12" s="4"/>
      <c r="K12" s="4">
        <f t="shared" si="7"/>
        <v>17444189</v>
      </c>
      <c r="L12" s="4"/>
      <c r="M12" s="4">
        <f>SUM(K12:L12)</f>
        <v>17444189</v>
      </c>
      <c r="N12" s="4"/>
      <c r="O12" s="4">
        <f>SUM(M12:N12)</f>
        <v>17444189</v>
      </c>
    </row>
    <row r="13" spans="1:15">
      <c r="A13" s="24" t="s">
        <v>13</v>
      </c>
      <c r="B13" s="25" t="s">
        <v>14</v>
      </c>
      <c r="C13" s="3">
        <f>SUM(C14:C16)</f>
        <v>23616653</v>
      </c>
      <c r="D13" s="3">
        <f t="shared" ref="D13:F13" si="11">SUM(D14:D16)</f>
        <v>0</v>
      </c>
      <c r="E13" s="3">
        <f t="shared" si="4"/>
        <v>23616653</v>
      </c>
      <c r="F13" s="3">
        <f t="shared" si="11"/>
        <v>0</v>
      </c>
      <c r="G13" s="3">
        <f t="shared" si="5"/>
        <v>23616653</v>
      </c>
      <c r="H13" s="3">
        <f t="shared" ref="H13:J13" si="12">SUM(H14:H16)</f>
        <v>0</v>
      </c>
      <c r="I13" s="3">
        <f t="shared" si="6"/>
        <v>23616653</v>
      </c>
      <c r="J13" s="3">
        <f t="shared" si="12"/>
        <v>0</v>
      </c>
      <c r="K13" s="3">
        <f t="shared" si="7"/>
        <v>23616653</v>
      </c>
      <c r="L13" s="3">
        <f t="shared" ref="L13:N13" si="13">SUM(L14:L16)</f>
        <v>0</v>
      </c>
      <c r="M13" s="3">
        <f>SUM(M14:M16)</f>
        <v>23616653</v>
      </c>
      <c r="N13" s="3">
        <f t="shared" si="13"/>
        <v>0</v>
      </c>
      <c r="O13" s="3">
        <f>SUM(O14:O16)</f>
        <v>23616653</v>
      </c>
    </row>
    <row r="14" spans="1:15" ht="25.5">
      <c r="A14" s="28" t="s">
        <v>15</v>
      </c>
      <c r="B14" s="29" t="s">
        <v>16</v>
      </c>
      <c r="C14" s="4">
        <v>23393000</v>
      </c>
      <c r="D14" s="4"/>
      <c r="E14" s="4">
        <f t="shared" si="4"/>
        <v>23393000</v>
      </c>
      <c r="F14" s="4"/>
      <c r="G14" s="4">
        <f t="shared" si="5"/>
        <v>23393000</v>
      </c>
      <c r="H14" s="4"/>
      <c r="I14" s="4">
        <f t="shared" si="6"/>
        <v>23393000</v>
      </c>
      <c r="J14" s="4"/>
      <c r="K14" s="4">
        <f t="shared" si="7"/>
        <v>23393000</v>
      </c>
      <c r="L14" s="4"/>
      <c r="M14" s="4">
        <f>SUM(K14:L14)</f>
        <v>23393000</v>
      </c>
      <c r="N14" s="4"/>
      <c r="O14" s="4">
        <f>SUM(M14:N14)</f>
        <v>23393000</v>
      </c>
    </row>
    <row r="15" spans="1:15">
      <c r="A15" s="28" t="s">
        <v>17</v>
      </c>
      <c r="B15" s="29" t="s">
        <v>18</v>
      </c>
      <c r="C15" s="4">
        <v>220653</v>
      </c>
      <c r="D15" s="4"/>
      <c r="E15" s="4">
        <f t="shared" si="4"/>
        <v>220653</v>
      </c>
      <c r="F15" s="4"/>
      <c r="G15" s="4">
        <f t="shared" si="5"/>
        <v>220653</v>
      </c>
      <c r="H15" s="4"/>
      <c r="I15" s="4">
        <f t="shared" si="6"/>
        <v>220653</v>
      </c>
      <c r="J15" s="4"/>
      <c r="K15" s="4">
        <f t="shared" si="7"/>
        <v>220653</v>
      </c>
      <c r="L15" s="4"/>
      <c r="M15" s="4">
        <f t="shared" ref="M15:M16" si="14">SUM(K15:L15)</f>
        <v>220653</v>
      </c>
      <c r="N15" s="4"/>
      <c r="O15" s="4">
        <f t="shared" ref="O15:O16" si="15">SUM(M15:N15)</f>
        <v>220653</v>
      </c>
    </row>
    <row r="16" spans="1:15" ht="25.5">
      <c r="A16" s="28" t="s">
        <v>19</v>
      </c>
      <c r="B16" s="29" t="s">
        <v>20</v>
      </c>
      <c r="C16" s="4">
        <v>3000</v>
      </c>
      <c r="D16" s="4"/>
      <c r="E16" s="4">
        <f t="shared" si="4"/>
        <v>3000</v>
      </c>
      <c r="F16" s="4"/>
      <c r="G16" s="4">
        <f t="shared" si="5"/>
        <v>3000</v>
      </c>
      <c r="H16" s="4"/>
      <c r="I16" s="4">
        <f t="shared" si="6"/>
        <v>3000</v>
      </c>
      <c r="J16" s="4"/>
      <c r="K16" s="4">
        <f t="shared" si="7"/>
        <v>3000</v>
      </c>
      <c r="L16" s="4"/>
      <c r="M16" s="4">
        <f t="shared" si="14"/>
        <v>3000</v>
      </c>
      <c r="N16" s="4"/>
      <c r="O16" s="4">
        <f t="shared" si="15"/>
        <v>3000</v>
      </c>
    </row>
    <row r="17" spans="1:15" ht="13.5" customHeight="1">
      <c r="A17" s="24" t="s">
        <v>21</v>
      </c>
      <c r="B17" s="25" t="s">
        <v>22</v>
      </c>
      <c r="C17" s="3">
        <f>C18+C19</f>
        <v>3624822</v>
      </c>
      <c r="D17" s="3">
        <f t="shared" ref="D17:F17" si="16">D18+D19</f>
        <v>0</v>
      </c>
      <c r="E17" s="3">
        <f t="shared" si="4"/>
        <v>3624822</v>
      </c>
      <c r="F17" s="3">
        <f t="shared" si="16"/>
        <v>0</v>
      </c>
      <c r="G17" s="3">
        <f t="shared" si="5"/>
        <v>3624822</v>
      </c>
      <c r="H17" s="3">
        <f t="shared" ref="H17:J17" si="17">H18+H19</f>
        <v>0</v>
      </c>
      <c r="I17" s="3">
        <f t="shared" si="6"/>
        <v>3624822</v>
      </c>
      <c r="J17" s="3">
        <f t="shared" si="17"/>
        <v>0</v>
      </c>
      <c r="K17" s="3">
        <f t="shared" si="7"/>
        <v>3624822</v>
      </c>
      <c r="L17" s="3">
        <f t="shared" ref="L17:N17" si="18">L18+L19</f>
        <v>0</v>
      </c>
      <c r="M17" s="3">
        <f>SUM(M18:M19)</f>
        <v>3624822</v>
      </c>
      <c r="N17" s="3">
        <f t="shared" si="18"/>
        <v>0</v>
      </c>
      <c r="O17" s="3">
        <f>SUM(O18:O19)</f>
        <v>3624822</v>
      </c>
    </row>
    <row r="18" spans="1:15" ht="38.25">
      <c r="A18" s="24" t="s">
        <v>23</v>
      </c>
      <c r="B18" s="25" t="s">
        <v>24</v>
      </c>
      <c r="C18" s="4">
        <f>3624822-C19</f>
        <v>2824822</v>
      </c>
      <c r="D18" s="4"/>
      <c r="E18" s="4">
        <f t="shared" si="4"/>
        <v>2824822</v>
      </c>
      <c r="F18" s="4"/>
      <c r="G18" s="4">
        <f t="shared" si="5"/>
        <v>2824822</v>
      </c>
      <c r="H18" s="4"/>
      <c r="I18" s="4">
        <f t="shared" si="6"/>
        <v>2824822</v>
      </c>
      <c r="J18" s="4"/>
      <c r="K18" s="4">
        <f t="shared" si="7"/>
        <v>2824822</v>
      </c>
      <c r="L18" s="4"/>
      <c r="M18" s="4">
        <f>SUM(K18:L18)</f>
        <v>2824822</v>
      </c>
      <c r="N18" s="4"/>
      <c r="O18" s="4">
        <f>SUM(M18:N18)</f>
        <v>2824822</v>
      </c>
    </row>
    <row r="19" spans="1:15" ht="38.25">
      <c r="A19" s="30" t="s">
        <v>25</v>
      </c>
      <c r="B19" s="31" t="s">
        <v>26</v>
      </c>
      <c r="C19" s="4">
        <v>800000</v>
      </c>
      <c r="D19" s="4"/>
      <c r="E19" s="4">
        <f t="shared" si="4"/>
        <v>800000</v>
      </c>
      <c r="F19" s="4"/>
      <c r="G19" s="4">
        <f t="shared" si="5"/>
        <v>800000</v>
      </c>
      <c r="H19" s="4"/>
      <c r="I19" s="4">
        <f t="shared" si="6"/>
        <v>800000</v>
      </c>
      <c r="J19" s="4"/>
      <c r="K19" s="4">
        <f t="shared" si="7"/>
        <v>800000</v>
      </c>
      <c r="L19" s="4"/>
      <c r="M19" s="4">
        <f>SUM(K19:L19)</f>
        <v>800000</v>
      </c>
      <c r="N19" s="4"/>
      <c r="O19" s="4">
        <f>SUM(M19:N19)</f>
        <v>800000</v>
      </c>
    </row>
    <row r="20" spans="1:15" ht="28.5" customHeight="1">
      <c r="A20" s="24" t="s">
        <v>27</v>
      </c>
      <c r="B20" s="25" t="s">
        <v>28</v>
      </c>
      <c r="C20" s="3">
        <f>SUM(C21:C25)</f>
        <v>14391000</v>
      </c>
      <c r="D20" s="3">
        <f t="shared" ref="D20:F20" si="19">SUM(D21:D25)</f>
        <v>0</v>
      </c>
      <c r="E20" s="3">
        <f t="shared" si="4"/>
        <v>14391000</v>
      </c>
      <c r="F20" s="3">
        <f t="shared" si="19"/>
        <v>0</v>
      </c>
      <c r="G20" s="3">
        <f t="shared" si="5"/>
        <v>14391000</v>
      </c>
      <c r="H20" s="3">
        <f t="shared" ref="H20:J20" si="20">SUM(H21:H25)</f>
        <v>0</v>
      </c>
      <c r="I20" s="3">
        <f t="shared" si="6"/>
        <v>14391000</v>
      </c>
      <c r="J20" s="3">
        <f t="shared" si="20"/>
        <v>0</v>
      </c>
      <c r="K20" s="3">
        <f t="shared" si="7"/>
        <v>14391000</v>
      </c>
      <c r="L20" s="3">
        <f t="shared" ref="L20:N20" si="21">SUM(L21:L25)</f>
        <v>0</v>
      </c>
      <c r="M20" s="3">
        <f>SUM(M21:M25)</f>
        <v>14391000</v>
      </c>
      <c r="N20" s="3">
        <f t="shared" si="21"/>
        <v>0</v>
      </c>
      <c r="O20" s="3">
        <f>SUM(O21:O25)</f>
        <v>14391000</v>
      </c>
    </row>
    <row r="21" spans="1:15" s="13" customFormat="1" ht="38.25">
      <c r="A21" s="32" t="s">
        <v>29</v>
      </c>
      <c r="B21" s="31" t="s">
        <v>30</v>
      </c>
      <c r="C21" s="5">
        <v>10460000</v>
      </c>
      <c r="D21" s="5"/>
      <c r="E21" s="5">
        <f t="shared" si="4"/>
        <v>10460000</v>
      </c>
      <c r="F21" s="5"/>
      <c r="G21" s="5">
        <f t="shared" si="5"/>
        <v>10460000</v>
      </c>
      <c r="H21" s="5"/>
      <c r="I21" s="5">
        <f t="shared" si="6"/>
        <v>10460000</v>
      </c>
      <c r="J21" s="5"/>
      <c r="K21" s="5">
        <f t="shared" si="7"/>
        <v>10460000</v>
      </c>
      <c r="L21" s="5"/>
      <c r="M21" s="5">
        <f>SUM(K21:L21)</f>
        <v>10460000</v>
      </c>
      <c r="N21" s="5"/>
      <c r="O21" s="5">
        <f>SUM(M21:N21)</f>
        <v>10460000</v>
      </c>
    </row>
    <row r="22" spans="1:15" s="13" customFormat="1" ht="38.25" customHeight="1">
      <c r="A22" s="32" t="s">
        <v>31</v>
      </c>
      <c r="B22" s="31" t="s">
        <v>32</v>
      </c>
      <c r="C22" s="5">
        <v>243000</v>
      </c>
      <c r="D22" s="5"/>
      <c r="E22" s="5">
        <f t="shared" si="4"/>
        <v>243000</v>
      </c>
      <c r="F22" s="5"/>
      <c r="G22" s="5">
        <f t="shared" si="5"/>
        <v>243000</v>
      </c>
      <c r="H22" s="5"/>
      <c r="I22" s="5">
        <f t="shared" si="6"/>
        <v>243000</v>
      </c>
      <c r="J22" s="5"/>
      <c r="K22" s="5">
        <f t="shared" si="7"/>
        <v>243000</v>
      </c>
      <c r="L22" s="5"/>
      <c r="M22" s="5">
        <f t="shared" ref="M22:M25" si="22">SUM(K22:L22)</f>
        <v>243000</v>
      </c>
      <c r="N22" s="5"/>
      <c r="O22" s="5">
        <f t="shared" ref="O22:O25" si="23">SUM(M22:N22)</f>
        <v>243000</v>
      </c>
    </row>
    <row r="23" spans="1:15" s="13" customFormat="1" ht="38.25">
      <c r="A23" s="32" t="s">
        <v>33</v>
      </c>
      <c r="B23" s="31" t="s">
        <v>34</v>
      </c>
      <c r="C23" s="5">
        <v>1114000</v>
      </c>
      <c r="D23" s="5"/>
      <c r="E23" s="5">
        <f t="shared" si="4"/>
        <v>1114000</v>
      </c>
      <c r="F23" s="5"/>
      <c r="G23" s="5">
        <f t="shared" si="5"/>
        <v>1114000</v>
      </c>
      <c r="H23" s="5"/>
      <c r="I23" s="5">
        <f t="shared" si="6"/>
        <v>1114000</v>
      </c>
      <c r="J23" s="5"/>
      <c r="K23" s="5">
        <f t="shared" si="7"/>
        <v>1114000</v>
      </c>
      <c r="L23" s="5"/>
      <c r="M23" s="5">
        <f t="shared" si="22"/>
        <v>1114000</v>
      </c>
      <c r="N23" s="5"/>
      <c r="O23" s="5">
        <f t="shared" si="23"/>
        <v>1114000</v>
      </c>
    </row>
    <row r="24" spans="1:15" s="12" customFormat="1" ht="63.75">
      <c r="A24" s="30" t="s">
        <v>35</v>
      </c>
      <c r="B24" s="31" t="s">
        <v>36</v>
      </c>
      <c r="C24" s="6">
        <v>1000</v>
      </c>
      <c r="D24" s="6"/>
      <c r="E24" s="6">
        <f t="shared" si="4"/>
        <v>1000</v>
      </c>
      <c r="F24" s="6"/>
      <c r="G24" s="6">
        <f t="shared" si="5"/>
        <v>1000</v>
      </c>
      <c r="H24" s="6"/>
      <c r="I24" s="6">
        <f t="shared" si="6"/>
        <v>1000</v>
      </c>
      <c r="J24" s="6"/>
      <c r="K24" s="6">
        <f t="shared" si="7"/>
        <v>1000</v>
      </c>
      <c r="L24" s="6"/>
      <c r="M24" s="5">
        <f t="shared" si="22"/>
        <v>1000</v>
      </c>
      <c r="N24" s="6"/>
      <c r="O24" s="5">
        <f t="shared" si="23"/>
        <v>1000</v>
      </c>
    </row>
    <row r="25" spans="1:15" s="12" customFormat="1" ht="51.75" customHeight="1">
      <c r="A25" s="30" t="s">
        <v>37</v>
      </c>
      <c r="B25" s="33" t="s">
        <v>38</v>
      </c>
      <c r="C25" s="6">
        <v>2573000</v>
      </c>
      <c r="D25" s="6"/>
      <c r="E25" s="6">
        <f t="shared" si="4"/>
        <v>2573000</v>
      </c>
      <c r="F25" s="6"/>
      <c r="G25" s="6">
        <f t="shared" si="5"/>
        <v>2573000</v>
      </c>
      <c r="H25" s="6"/>
      <c r="I25" s="6">
        <f t="shared" si="6"/>
        <v>2573000</v>
      </c>
      <c r="J25" s="6"/>
      <c r="K25" s="6">
        <f t="shared" si="7"/>
        <v>2573000</v>
      </c>
      <c r="L25" s="6"/>
      <c r="M25" s="5">
        <f t="shared" si="22"/>
        <v>2573000</v>
      </c>
      <c r="N25" s="6"/>
      <c r="O25" s="5">
        <f t="shared" si="23"/>
        <v>2573000</v>
      </c>
    </row>
    <row r="26" spans="1:15" ht="14.25" customHeight="1">
      <c r="A26" s="24" t="s">
        <v>39</v>
      </c>
      <c r="B26" s="25" t="s">
        <v>40</v>
      </c>
      <c r="C26" s="3">
        <f>C27</f>
        <v>1254000</v>
      </c>
      <c r="D26" s="3">
        <f t="shared" ref="D26:J26" si="24">D27</f>
        <v>0</v>
      </c>
      <c r="E26" s="3">
        <f t="shared" si="4"/>
        <v>1254000</v>
      </c>
      <c r="F26" s="3">
        <f t="shared" si="24"/>
        <v>0</v>
      </c>
      <c r="G26" s="3">
        <f t="shared" si="5"/>
        <v>1254000</v>
      </c>
      <c r="H26" s="3">
        <f t="shared" si="24"/>
        <v>0</v>
      </c>
      <c r="I26" s="3">
        <f t="shared" si="6"/>
        <v>1254000</v>
      </c>
      <c r="J26" s="3">
        <f t="shared" si="24"/>
        <v>0</v>
      </c>
      <c r="K26" s="3">
        <f t="shared" si="7"/>
        <v>1254000</v>
      </c>
      <c r="L26" s="3">
        <f t="shared" ref="L26:N26" si="25">L27</f>
        <v>0</v>
      </c>
      <c r="M26" s="3">
        <f>M27</f>
        <v>1254000</v>
      </c>
      <c r="N26" s="3">
        <f t="shared" si="25"/>
        <v>0</v>
      </c>
      <c r="O26" s="3">
        <f>O27</f>
        <v>1254000</v>
      </c>
    </row>
    <row r="27" spans="1:15" s="13" customFormat="1" ht="12.75" customHeight="1">
      <c r="A27" s="24" t="s">
        <v>41</v>
      </c>
      <c r="B27" s="25" t="s">
        <v>42</v>
      </c>
      <c r="C27" s="5">
        <v>1254000</v>
      </c>
      <c r="D27" s="5"/>
      <c r="E27" s="5">
        <f t="shared" si="4"/>
        <v>1254000</v>
      </c>
      <c r="F27" s="5"/>
      <c r="G27" s="5">
        <f t="shared" si="5"/>
        <v>1254000</v>
      </c>
      <c r="H27" s="5"/>
      <c r="I27" s="5">
        <f t="shared" si="6"/>
        <v>1254000</v>
      </c>
      <c r="J27" s="5"/>
      <c r="K27" s="5">
        <f t="shared" si="7"/>
        <v>1254000</v>
      </c>
      <c r="L27" s="5"/>
      <c r="M27" s="5">
        <f>SUM(K27:L27)</f>
        <v>1254000</v>
      </c>
      <c r="N27" s="5"/>
      <c r="O27" s="5">
        <f>SUM(M27:N27)</f>
        <v>1254000</v>
      </c>
    </row>
    <row r="28" spans="1:15" ht="25.5">
      <c r="A28" s="24" t="s">
        <v>43</v>
      </c>
      <c r="B28" s="34" t="s">
        <v>44</v>
      </c>
      <c r="C28" s="3">
        <f>C29</f>
        <v>0</v>
      </c>
      <c r="D28" s="3">
        <f t="shared" ref="D28:J28" si="26">D29</f>
        <v>0</v>
      </c>
      <c r="E28" s="3">
        <f t="shared" si="4"/>
        <v>0</v>
      </c>
      <c r="F28" s="3">
        <f t="shared" si="26"/>
        <v>0</v>
      </c>
      <c r="G28" s="3">
        <f t="shared" si="5"/>
        <v>0</v>
      </c>
      <c r="H28" s="3">
        <f t="shared" si="26"/>
        <v>0</v>
      </c>
      <c r="I28" s="3">
        <f t="shared" si="6"/>
        <v>0</v>
      </c>
      <c r="J28" s="3">
        <f t="shared" si="26"/>
        <v>0</v>
      </c>
      <c r="K28" s="3">
        <f t="shared" si="7"/>
        <v>0</v>
      </c>
      <c r="L28" s="3">
        <f t="shared" ref="L28:N28" si="27">L29</f>
        <v>0</v>
      </c>
      <c r="M28" s="3">
        <f>M29</f>
        <v>0</v>
      </c>
      <c r="N28" s="3">
        <f t="shared" si="27"/>
        <v>500000</v>
      </c>
      <c r="O28" s="3">
        <f>O29</f>
        <v>500000</v>
      </c>
    </row>
    <row r="29" spans="1:15">
      <c r="A29" s="30" t="s">
        <v>45</v>
      </c>
      <c r="B29" s="31" t="s">
        <v>46</v>
      </c>
      <c r="C29" s="4"/>
      <c r="D29" s="4"/>
      <c r="E29" s="4">
        <f t="shared" si="4"/>
        <v>0</v>
      </c>
      <c r="F29" s="4"/>
      <c r="G29" s="4">
        <f t="shared" si="5"/>
        <v>0</v>
      </c>
      <c r="H29" s="4"/>
      <c r="I29" s="4">
        <f t="shared" si="6"/>
        <v>0</v>
      </c>
      <c r="J29" s="4"/>
      <c r="K29" s="4">
        <f t="shared" si="7"/>
        <v>0</v>
      </c>
      <c r="L29" s="4"/>
      <c r="M29" s="4">
        <f>SUM(K29:L29)</f>
        <v>0</v>
      </c>
      <c r="N29" s="4">
        <v>500000</v>
      </c>
      <c r="O29" s="4">
        <f>SUM(M29:N29)</f>
        <v>500000</v>
      </c>
    </row>
    <row r="30" spans="1:15" ht="25.5">
      <c r="A30" s="24" t="s">
        <v>47</v>
      </c>
      <c r="B30" s="34" t="s">
        <v>48</v>
      </c>
      <c r="C30" s="3">
        <f>SUM(C31:C32)</f>
        <v>2795000</v>
      </c>
      <c r="D30" s="3">
        <f t="shared" ref="D30:F30" si="28">SUM(D31:D32)</f>
        <v>0</v>
      </c>
      <c r="E30" s="3">
        <f t="shared" si="4"/>
        <v>2795000</v>
      </c>
      <c r="F30" s="3">
        <f t="shared" si="28"/>
        <v>0</v>
      </c>
      <c r="G30" s="3">
        <f t="shared" si="5"/>
        <v>2795000</v>
      </c>
      <c r="H30" s="3">
        <f t="shared" ref="H30:J30" si="29">SUM(H31:H32)</f>
        <v>1580000</v>
      </c>
      <c r="I30" s="3">
        <f t="shared" si="6"/>
        <v>4375000</v>
      </c>
      <c r="J30" s="3">
        <f t="shared" si="29"/>
        <v>0</v>
      </c>
      <c r="K30" s="3">
        <f t="shared" si="7"/>
        <v>4375000</v>
      </c>
      <c r="L30" s="3">
        <f t="shared" ref="L30:N30" si="30">SUM(L31:L32)</f>
        <v>0</v>
      </c>
      <c r="M30" s="3">
        <f>SUM(M31:M32)</f>
        <v>4375000</v>
      </c>
      <c r="N30" s="3">
        <f t="shared" si="30"/>
        <v>0</v>
      </c>
      <c r="O30" s="3">
        <f>SUM(O31:O32)</f>
        <v>4375000</v>
      </c>
    </row>
    <row r="31" spans="1:15" ht="76.5">
      <c r="A31" s="30" t="s">
        <v>49</v>
      </c>
      <c r="B31" s="31" t="s">
        <v>50</v>
      </c>
      <c r="C31" s="4">
        <v>2070000</v>
      </c>
      <c r="D31" s="4"/>
      <c r="E31" s="4">
        <f t="shared" si="4"/>
        <v>2070000</v>
      </c>
      <c r="F31" s="4"/>
      <c r="G31" s="4">
        <f t="shared" si="5"/>
        <v>2070000</v>
      </c>
      <c r="H31" s="4">
        <v>663400</v>
      </c>
      <c r="I31" s="4">
        <f t="shared" si="6"/>
        <v>2733400</v>
      </c>
      <c r="J31" s="4"/>
      <c r="K31" s="4">
        <f t="shared" si="7"/>
        <v>2733400</v>
      </c>
      <c r="L31" s="4"/>
      <c r="M31" s="4">
        <f>SUM(K31:L31)</f>
        <v>2733400</v>
      </c>
      <c r="N31" s="4"/>
      <c r="O31" s="4">
        <f>SUM(M31:N31)</f>
        <v>2733400</v>
      </c>
    </row>
    <row r="32" spans="1:15" ht="51">
      <c r="A32" s="30" t="s">
        <v>51</v>
      </c>
      <c r="B32" s="31" t="s">
        <v>52</v>
      </c>
      <c r="C32" s="4">
        <v>725000</v>
      </c>
      <c r="D32" s="4"/>
      <c r="E32" s="4">
        <f t="shared" si="4"/>
        <v>725000</v>
      </c>
      <c r="F32" s="4"/>
      <c r="G32" s="4">
        <f t="shared" si="5"/>
        <v>725000</v>
      </c>
      <c r="H32" s="4">
        <v>916600</v>
      </c>
      <c r="I32" s="4">
        <f t="shared" si="6"/>
        <v>1641600</v>
      </c>
      <c r="J32" s="4"/>
      <c r="K32" s="4">
        <f t="shared" si="7"/>
        <v>1641600</v>
      </c>
      <c r="L32" s="4"/>
      <c r="M32" s="4">
        <f t="shared" ref="M32:M33" si="31">SUM(K32:L32)</f>
        <v>1641600</v>
      </c>
      <c r="N32" s="4"/>
      <c r="O32" s="4">
        <f t="shared" ref="O32:O33" si="32">SUM(M32:N32)</f>
        <v>1641600</v>
      </c>
    </row>
    <row r="33" spans="1:16" ht="14.25" customHeight="1">
      <c r="A33" s="24" t="s">
        <v>53</v>
      </c>
      <c r="B33" s="34" t="s">
        <v>54</v>
      </c>
      <c r="C33" s="4">
        <v>3011000</v>
      </c>
      <c r="D33" s="4"/>
      <c r="E33" s="4">
        <f t="shared" si="4"/>
        <v>3011000</v>
      </c>
      <c r="F33" s="4"/>
      <c r="G33" s="4">
        <f t="shared" si="5"/>
        <v>3011000</v>
      </c>
      <c r="H33" s="4"/>
      <c r="I33" s="4">
        <f t="shared" si="6"/>
        <v>3011000</v>
      </c>
      <c r="J33" s="4"/>
      <c r="K33" s="3">
        <f t="shared" si="7"/>
        <v>3011000</v>
      </c>
      <c r="L33" s="3"/>
      <c r="M33" s="3">
        <f t="shared" si="31"/>
        <v>3011000</v>
      </c>
      <c r="N33" s="3"/>
      <c r="O33" s="3">
        <f t="shared" si="32"/>
        <v>3011000</v>
      </c>
    </row>
    <row r="34" spans="1:16" s="19" customFormat="1" ht="16.5" customHeight="1">
      <c r="A34" s="22" t="s">
        <v>55</v>
      </c>
      <c r="B34" s="35" t="s">
        <v>56</v>
      </c>
      <c r="C34" s="2">
        <f t="shared" ref="C34:K34" si="33">C35+C87+C89+C91</f>
        <v>667512400</v>
      </c>
      <c r="D34" s="2">
        <f t="shared" si="33"/>
        <v>4221128</v>
      </c>
      <c r="E34" s="2">
        <f t="shared" si="33"/>
        <v>671733528</v>
      </c>
      <c r="F34" s="2">
        <f t="shared" si="33"/>
        <v>8193678.7700000014</v>
      </c>
      <c r="G34" s="2">
        <f t="shared" si="33"/>
        <v>681465406.76999998</v>
      </c>
      <c r="H34" s="2">
        <f t="shared" si="33"/>
        <v>19206447.149999999</v>
      </c>
      <c r="I34" s="2">
        <f t="shared" si="33"/>
        <v>700671853.91999996</v>
      </c>
      <c r="J34" s="2">
        <f t="shared" si="33"/>
        <v>11039174.199999999</v>
      </c>
      <c r="K34" s="2">
        <f t="shared" si="33"/>
        <v>711711028.12</v>
      </c>
      <c r="L34" s="2">
        <f>L35+L87+L89+L91</f>
        <v>30184645.859999999</v>
      </c>
      <c r="M34" s="2">
        <f t="shared" ref="M34:N34" si="34">M35+M87+M89+M91</f>
        <v>741895673.98000002</v>
      </c>
      <c r="N34" s="2">
        <f t="shared" si="34"/>
        <v>13059548.239999998</v>
      </c>
      <c r="O34" s="2">
        <f>O35+O87+O89+O91</f>
        <v>754955222.21999991</v>
      </c>
      <c r="P34" s="73"/>
    </row>
    <row r="35" spans="1:16" s="37" customFormat="1" ht="25.5">
      <c r="A35" s="36" t="s">
        <v>86</v>
      </c>
      <c r="B35" s="33" t="s">
        <v>57</v>
      </c>
      <c r="C35" s="7">
        <f t="shared" ref="C35:K35" si="35">C36+C39+C62+C76</f>
        <v>667512400</v>
      </c>
      <c r="D35" s="7">
        <f t="shared" si="35"/>
        <v>4221128</v>
      </c>
      <c r="E35" s="7">
        <f t="shared" si="35"/>
        <v>671733528</v>
      </c>
      <c r="F35" s="7">
        <f t="shared" si="35"/>
        <v>9152190</v>
      </c>
      <c r="G35" s="7">
        <f t="shared" si="35"/>
        <v>682423918</v>
      </c>
      <c r="H35" s="7">
        <f t="shared" si="35"/>
        <v>16933497</v>
      </c>
      <c r="I35" s="7">
        <f t="shared" si="35"/>
        <v>699357415</v>
      </c>
      <c r="J35" s="7">
        <f t="shared" si="35"/>
        <v>9419318</v>
      </c>
      <c r="K35" s="7">
        <f t="shared" si="35"/>
        <v>708776733</v>
      </c>
      <c r="L35" s="7">
        <f t="shared" ref="L35" si="36">L36+L39+L62+L76</f>
        <v>29368799.009999998</v>
      </c>
      <c r="M35" s="7">
        <f>M36+M39+M62+M76</f>
        <v>738145532.00999999</v>
      </c>
      <c r="N35" s="7">
        <f>N36+N39+N62+N76</f>
        <v>13740451.439999999</v>
      </c>
      <c r="O35" s="7">
        <f>O36+O39+O62+O76</f>
        <v>751885983.44999993</v>
      </c>
    </row>
    <row r="36" spans="1:16" s="19" customFormat="1" ht="25.5">
      <c r="A36" s="22" t="s">
        <v>109</v>
      </c>
      <c r="B36" s="35" t="s">
        <v>77</v>
      </c>
      <c r="C36" s="2">
        <f>C37</f>
        <v>45601200</v>
      </c>
      <c r="D36" s="2">
        <f t="shared" ref="D36:H36" si="37">D37</f>
        <v>0</v>
      </c>
      <c r="E36" s="2">
        <f t="shared" si="4"/>
        <v>45601200</v>
      </c>
      <c r="F36" s="2">
        <f t="shared" si="37"/>
        <v>0</v>
      </c>
      <c r="G36" s="2">
        <f t="shared" ref="G36:G37" si="38">SUM(E36:F36)</f>
        <v>45601200</v>
      </c>
      <c r="H36" s="2">
        <f t="shared" si="37"/>
        <v>0</v>
      </c>
      <c r="I36" s="2">
        <f t="shared" ref="I36:I37" si="39">SUM(G36:H36)</f>
        <v>45601200</v>
      </c>
      <c r="J36" s="2">
        <f>SUM(J37:J37)</f>
        <v>0</v>
      </c>
      <c r="K36" s="2">
        <f>SUM(K37:K37)</f>
        <v>45601200</v>
      </c>
      <c r="L36" s="2">
        <f>SUM(L37:L38)</f>
        <v>28342400</v>
      </c>
      <c r="M36" s="2">
        <f>SUM(M37:M38)</f>
        <v>73943600</v>
      </c>
      <c r="N36" s="2">
        <f>SUM(N37:N38)</f>
        <v>0</v>
      </c>
      <c r="O36" s="2">
        <f>SUM(O37:O38)</f>
        <v>73943600</v>
      </c>
    </row>
    <row r="37" spans="1:16" s="37" customFormat="1" ht="25.5">
      <c r="A37" s="26" t="s">
        <v>79</v>
      </c>
      <c r="B37" s="52" t="s">
        <v>85</v>
      </c>
      <c r="C37" s="7">
        <v>45601200</v>
      </c>
      <c r="D37" s="7"/>
      <c r="E37" s="7">
        <f t="shared" si="4"/>
        <v>45601200</v>
      </c>
      <c r="F37" s="7"/>
      <c r="G37" s="7">
        <f t="shared" si="38"/>
        <v>45601200</v>
      </c>
      <c r="H37" s="7"/>
      <c r="I37" s="7">
        <f t="shared" si="39"/>
        <v>45601200</v>
      </c>
      <c r="J37" s="7"/>
      <c r="K37" s="7">
        <f t="shared" ref="K37" si="40">SUM(I37:J37)</f>
        <v>45601200</v>
      </c>
      <c r="L37" s="7"/>
      <c r="M37" s="7">
        <f>SUM(K37:L37)</f>
        <v>45601200</v>
      </c>
      <c r="N37" s="7"/>
      <c r="O37" s="7">
        <f>SUM(M37:N37)</f>
        <v>45601200</v>
      </c>
    </row>
    <row r="38" spans="1:16" s="37" customFormat="1" ht="29.25" customHeight="1">
      <c r="A38" s="61" t="s">
        <v>134</v>
      </c>
      <c r="B38" s="60" t="s">
        <v>135</v>
      </c>
      <c r="C38" s="7"/>
      <c r="D38" s="7"/>
      <c r="E38" s="7"/>
      <c r="F38" s="7"/>
      <c r="G38" s="7"/>
      <c r="H38" s="7"/>
      <c r="I38" s="7"/>
      <c r="J38" s="7"/>
      <c r="K38" s="7"/>
      <c r="L38" s="7">
        <v>28342400</v>
      </c>
      <c r="M38" s="7">
        <f>SUM(K38:L38)</f>
        <v>28342400</v>
      </c>
      <c r="N38" s="7"/>
      <c r="O38" s="7">
        <f>SUM(M38:N38)</f>
        <v>28342400</v>
      </c>
    </row>
    <row r="39" spans="1:16" s="19" customFormat="1" ht="25.5">
      <c r="A39" s="22" t="s">
        <v>58</v>
      </c>
      <c r="B39" s="35" t="s">
        <v>74</v>
      </c>
      <c r="C39" s="2">
        <f>SUM(C47:C61)</f>
        <v>123513000</v>
      </c>
      <c r="D39" s="2">
        <f>SUM(D47:D61)</f>
        <v>3548300</v>
      </c>
      <c r="E39" s="2">
        <f>SUM(C39:D39)</f>
        <v>127061300</v>
      </c>
      <c r="F39" s="2">
        <f>SUM(F47:F61)</f>
        <v>5506090</v>
      </c>
      <c r="G39" s="2">
        <f t="shared" ref="G39:M39" si="41">SUM(G40:G61)</f>
        <v>134105590</v>
      </c>
      <c r="H39" s="2">
        <f t="shared" si="41"/>
        <v>17283897</v>
      </c>
      <c r="I39" s="2">
        <f t="shared" si="41"/>
        <v>151389487</v>
      </c>
      <c r="J39" s="2">
        <f t="shared" si="41"/>
        <v>9419318</v>
      </c>
      <c r="K39" s="2">
        <f t="shared" si="41"/>
        <v>160808805</v>
      </c>
      <c r="L39" s="2">
        <f t="shared" si="41"/>
        <v>-607034.46000000089</v>
      </c>
      <c r="M39" s="2">
        <f t="shared" si="41"/>
        <v>160201770.53999999</v>
      </c>
      <c r="N39" s="2">
        <f t="shared" ref="N39:O39" si="42">SUM(N40:N61)</f>
        <v>10128609</v>
      </c>
      <c r="O39" s="2">
        <f t="shared" si="42"/>
        <v>170330379.53999999</v>
      </c>
      <c r="P39" s="73"/>
    </row>
    <row r="40" spans="1:16" s="19" customFormat="1" ht="51" customHeight="1">
      <c r="A40" s="74" t="s">
        <v>125</v>
      </c>
      <c r="B40" s="33" t="s">
        <v>120</v>
      </c>
      <c r="C40" s="2"/>
      <c r="D40" s="2"/>
      <c r="E40" s="2"/>
      <c r="F40" s="2"/>
      <c r="G40" s="9"/>
      <c r="H40" s="7">
        <v>2280167</v>
      </c>
      <c r="I40" s="7">
        <f>H40</f>
        <v>2280167</v>
      </c>
      <c r="J40" s="7"/>
      <c r="K40" s="7">
        <f t="shared" ref="K40:K46" si="43">SUM(I40:J40)</f>
        <v>2280167</v>
      </c>
      <c r="L40" s="7"/>
      <c r="M40" s="7">
        <f>SUM(K40:L40)</f>
        <v>2280167</v>
      </c>
      <c r="N40" s="7">
        <v>0</v>
      </c>
      <c r="O40" s="7">
        <f>SUM(M40:N40)</f>
        <v>2280167</v>
      </c>
    </row>
    <row r="41" spans="1:16" s="19" customFormat="1" ht="39" customHeight="1">
      <c r="A41" s="74" t="s">
        <v>126</v>
      </c>
      <c r="B41" s="33" t="s">
        <v>120</v>
      </c>
      <c r="C41" s="2"/>
      <c r="D41" s="2"/>
      <c r="E41" s="2"/>
      <c r="F41" s="2"/>
      <c r="G41" s="2"/>
      <c r="H41" s="7">
        <v>2496855</v>
      </c>
      <c r="I41" s="7">
        <f>H41</f>
        <v>2496855</v>
      </c>
      <c r="J41" s="7"/>
      <c r="K41" s="7">
        <f t="shared" si="43"/>
        <v>2496855</v>
      </c>
      <c r="L41" s="7"/>
      <c r="M41" s="7">
        <f t="shared" ref="M41:M60" si="44">SUM(K41:L41)</f>
        <v>2496855</v>
      </c>
      <c r="N41" s="7">
        <f>1941340+1684124-M41</f>
        <v>1128609</v>
      </c>
      <c r="O41" s="7">
        <f t="shared" ref="O41:O61" si="45">SUM(M41:N41)</f>
        <v>3625464</v>
      </c>
      <c r="P41" s="73"/>
    </row>
    <row r="42" spans="1:16" s="19" customFormat="1" ht="29.25" customHeight="1">
      <c r="A42" s="82" t="s">
        <v>132</v>
      </c>
      <c r="B42" s="33" t="s">
        <v>120</v>
      </c>
      <c r="C42" s="2"/>
      <c r="D42" s="2"/>
      <c r="E42" s="2"/>
      <c r="F42" s="2"/>
      <c r="G42" s="2"/>
      <c r="H42" s="7"/>
      <c r="I42" s="7"/>
      <c r="J42" s="7"/>
      <c r="K42" s="7"/>
      <c r="L42" s="7">
        <v>12063462</v>
      </c>
      <c r="M42" s="7">
        <f>L42</f>
        <v>12063462</v>
      </c>
      <c r="N42" s="7">
        <v>0</v>
      </c>
      <c r="O42" s="7">
        <f t="shared" si="45"/>
        <v>12063462</v>
      </c>
      <c r="P42" s="73"/>
    </row>
    <row r="43" spans="1:16" ht="114.75">
      <c r="A43" s="38" t="s">
        <v>92</v>
      </c>
      <c r="B43" s="39" t="s">
        <v>111</v>
      </c>
      <c r="C43" s="7">
        <v>1538200</v>
      </c>
      <c r="D43" s="7"/>
      <c r="E43" s="7">
        <f t="shared" ref="E43" si="46">SUM(C43:D43)</f>
        <v>1538200</v>
      </c>
      <c r="F43" s="7"/>
      <c r="G43" s="7">
        <f t="shared" ref="G43" si="47">SUM(E43:F43)</f>
        <v>1538200</v>
      </c>
      <c r="H43" s="7"/>
      <c r="I43" s="7">
        <v>1538200</v>
      </c>
      <c r="J43" s="7"/>
      <c r="K43" s="7">
        <f t="shared" si="43"/>
        <v>1538200</v>
      </c>
      <c r="L43" s="7"/>
      <c r="M43" s="7">
        <f t="shared" si="44"/>
        <v>1538200</v>
      </c>
      <c r="N43" s="7"/>
      <c r="O43" s="7">
        <f t="shared" si="45"/>
        <v>1538200</v>
      </c>
    </row>
    <row r="44" spans="1:16" s="19" customFormat="1" ht="38.25" customHeight="1">
      <c r="A44" s="78" t="s">
        <v>121</v>
      </c>
      <c r="B44" s="77" t="s">
        <v>122</v>
      </c>
      <c r="C44" s="2"/>
      <c r="D44" s="2"/>
      <c r="E44" s="2"/>
      <c r="F44" s="2"/>
      <c r="G44" s="2"/>
      <c r="H44" s="7">
        <v>1538000</v>
      </c>
      <c r="I44" s="7">
        <f>H44</f>
        <v>1538000</v>
      </c>
      <c r="J44" s="7"/>
      <c r="K44" s="7">
        <f t="shared" si="43"/>
        <v>1538000</v>
      </c>
      <c r="L44" s="7"/>
      <c r="M44" s="7">
        <f t="shared" si="44"/>
        <v>1538000</v>
      </c>
      <c r="N44" s="7"/>
      <c r="O44" s="7">
        <f t="shared" si="45"/>
        <v>1538000</v>
      </c>
    </row>
    <row r="45" spans="1:16" s="19" customFormat="1" ht="38.25" customHeight="1">
      <c r="A45" s="78" t="s">
        <v>127</v>
      </c>
      <c r="B45" s="75" t="s">
        <v>128</v>
      </c>
      <c r="C45" s="2"/>
      <c r="D45" s="2"/>
      <c r="E45" s="2"/>
      <c r="F45" s="2"/>
      <c r="G45" s="2"/>
      <c r="H45" s="7"/>
      <c r="I45" s="7"/>
      <c r="J45" s="7">
        <v>882207.75</v>
      </c>
      <c r="K45" s="7">
        <f t="shared" si="43"/>
        <v>882207.75</v>
      </c>
      <c r="L45" s="7"/>
      <c r="M45" s="7">
        <f t="shared" si="44"/>
        <v>882207.75</v>
      </c>
      <c r="N45" s="7"/>
      <c r="O45" s="7">
        <f t="shared" si="45"/>
        <v>882207.75</v>
      </c>
    </row>
    <row r="46" spans="1:16" s="19" customFormat="1" ht="38.25" customHeight="1">
      <c r="A46" s="78" t="s">
        <v>127</v>
      </c>
      <c r="B46" s="75" t="s">
        <v>128</v>
      </c>
      <c r="C46" s="2"/>
      <c r="D46" s="2"/>
      <c r="E46" s="2"/>
      <c r="F46" s="2"/>
      <c r="G46" s="2"/>
      <c r="H46" s="7"/>
      <c r="I46" s="7"/>
      <c r="J46" s="7">
        <v>210792.25</v>
      </c>
      <c r="K46" s="7">
        <f t="shared" si="43"/>
        <v>210792.25</v>
      </c>
      <c r="L46" s="7"/>
      <c r="M46" s="7">
        <f t="shared" si="44"/>
        <v>210792.25</v>
      </c>
      <c r="N46" s="7"/>
      <c r="O46" s="7">
        <f t="shared" si="45"/>
        <v>210792.25</v>
      </c>
    </row>
    <row r="47" spans="1:16" ht="31.5" customHeight="1">
      <c r="A47" s="38" t="s">
        <v>114</v>
      </c>
      <c r="B47" s="39" t="s">
        <v>115</v>
      </c>
      <c r="C47" s="7"/>
      <c r="D47" s="7"/>
      <c r="E47" s="7">
        <f t="shared" ref="E47:E53" si="48">SUM(C47:D47)</f>
        <v>0</v>
      </c>
      <c r="F47" s="7">
        <v>37760</v>
      </c>
      <c r="G47" s="7">
        <f t="shared" ref="G47:G53" si="49">SUM(E47:F47)</f>
        <v>37760</v>
      </c>
      <c r="H47" s="7"/>
      <c r="I47" s="7">
        <f>SUM(G47:H47)</f>
        <v>37760</v>
      </c>
      <c r="J47" s="7"/>
      <c r="K47" s="7">
        <f>SUM(I47:J47)</f>
        <v>37760</v>
      </c>
      <c r="L47" s="7"/>
      <c r="M47" s="7">
        <f t="shared" si="44"/>
        <v>37760</v>
      </c>
      <c r="N47" s="7"/>
      <c r="O47" s="7">
        <f t="shared" si="45"/>
        <v>37760</v>
      </c>
    </row>
    <row r="48" spans="1:16" ht="44.25" customHeight="1">
      <c r="A48" s="61" t="s">
        <v>129</v>
      </c>
      <c r="B48" s="75" t="s">
        <v>124</v>
      </c>
      <c r="C48" s="7"/>
      <c r="D48" s="7"/>
      <c r="E48" s="7"/>
      <c r="F48" s="7"/>
      <c r="G48" s="7"/>
      <c r="H48" s="7">
        <v>5424100</v>
      </c>
      <c r="I48" s="7">
        <f t="shared" ref="I48:I50" si="50">SUM(G48:H48)</f>
        <v>5424100</v>
      </c>
      <c r="J48" s="7"/>
      <c r="K48" s="7">
        <f t="shared" ref="K48:K51" si="51">SUM(I48:J48)</f>
        <v>5424100</v>
      </c>
      <c r="L48" s="7"/>
      <c r="M48" s="7">
        <f t="shared" si="44"/>
        <v>5424100</v>
      </c>
      <c r="N48" s="7"/>
      <c r="O48" s="7">
        <f t="shared" si="45"/>
        <v>5424100</v>
      </c>
    </row>
    <row r="49" spans="1:15" ht="44.25" customHeight="1">
      <c r="A49" s="61" t="s">
        <v>130</v>
      </c>
      <c r="B49" s="75" t="s">
        <v>124</v>
      </c>
      <c r="C49" s="7"/>
      <c r="D49" s="7"/>
      <c r="E49" s="7"/>
      <c r="F49" s="7"/>
      <c r="G49" s="7"/>
      <c r="H49" s="7">
        <v>957200</v>
      </c>
      <c r="I49" s="7">
        <f t="shared" si="50"/>
        <v>957200</v>
      </c>
      <c r="J49" s="7"/>
      <c r="K49" s="7">
        <f t="shared" si="51"/>
        <v>957200</v>
      </c>
      <c r="L49" s="7"/>
      <c r="M49" s="7">
        <f t="shared" si="44"/>
        <v>957200</v>
      </c>
      <c r="N49" s="7"/>
      <c r="O49" s="7">
        <f t="shared" si="45"/>
        <v>957200</v>
      </c>
    </row>
    <row r="50" spans="1:15" ht="53.25" customHeight="1">
      <c r="A50" s="38" t="s">
        <v>116</v>
      </c>
      <c r="B50" s="39" t="s">
        <v>117</v>
      </c>
      <c r="C50" s="7"/>
      <c r="D50" s="7"/>
      <c r="E50" s="7">
        <f t="shared" si="48"/>
        <v>0</v>
      </c>
      <c r="F50" s="7">
        <v>262130</v>
      </c>
      <c r="G50" s="7">
        <f t="shared" si="49"/>
        <v>262130</v>
      </c>
      <c r="H50" s="7"/>
      <c r="I50" s="7">
        <f t="shared" si="50"/>
        <v>262130</v>
      </c>
      <c r="J50" s="7"/>
      <c r="K50" s="7">
        <f t="shared" si="51"/>
        <v>262130</v>
      </c>
      <c r="L50" s="7"/>
      <c r="M50" s="7">
        <f t="shared" si="44"/>
        <v>262130</v>
      </c>
      <c r="N50" s="7"/>
      <c r="O50" s="7">
        <f t="shared" si="45"/>
        <v>262130</v>
      </c>
    </row>
    <row r="51" spans="1:15" s="19" customFormat="1" ht="31.5" customHeight="1">
      <c r="A51" s="61" t="s">
        <v>131</v>
      </c>
      <c r="B51" s="39" t="s">
        <v>112</v>
      </c>
      <c r="C51" s="2"/>
      <c r="D51" s="2"/>
      <c r="E51" s="2"/>
      <c r="F51" s="2"/>
      <c r="G51" s="2"/>
      <c r="H51" s="7"/>
      <c r="I51" s="7"/>
      <c r="J51" s="7">
        <v>201318</v>
      </c>
      <c r="K51" s="7">
        <f t="shared" si="51"/>
        <v>201318</v>
      </c>
      <c r="L51" s="7"/>
      <c r="M51" s="7">
        <f t="shared" si="44"/>
        <v>201318</v>
      </c>
      <c r="N51" s="7"/>
      <c r="O51" s="7">
        <f t="shared" si="45"/>
        <v>201318</v>
      </c>
    </row>
    <row r="52" spans="1:15" ht="28.5" customHeight="1">
      <c r="A52" s="76" t="s">
        <v>123</v>
      </c>
      <c r="B52" s="39" t="s">
        <v>112</v>
      </c>
      <c r="C52" s="7"/>
      <c r="D52" s="7"/>
      <c r="E52" s="7"/>
      <c r="F52" s="7"/>
      <c r="G52" s="7"/>
      <c r="H52" s="7">
        <v>497775</v>
      </c>
      <c r="I52" s="7">
        <f>H52</f>
        <v>497775</v>
      </c>
      <c r="J52" s="7">
        <v>125000</v>
      </c>
      <c r="K52" s="7">
        <f t="shared" ref="K52:K61" si="52">SUM(I52:J52)</f>
        <v>622775</v>
      </c>
      <c r="L52" s="7"/>
      <c r="M52" s="7">
        <f t="shared" si="44"/>
        <v>622775</v>
      </c>
      <c r="N52" s="7"/>
      <c r="O52" s="7">
        <f t="shared" si="45"/>
        <v>622775</v>
      </c>
    </row>
    <row r="53" spans="1:15" ht="25.5">
      <c r="A53" s="38" t="s">
        <v>118</v>
      </c>
      <c r="B53" s="39" t="s">
        <v>112</v>
      </c>
      <c r="C53" s="7"/>
      <c r="D53" s="7"/>
      <c r="E53" s="7">
        <f t="shared" si="48"/>
        <v>0</v>
      </c>
      <c r="F53" s="7">
        <v>206200</v>
      </c>
      <c r="G53" s="7">
        <f t="shared" si="49"/>
        <v>206200</v>
      </c>
      <c r="H53" s="7"/>
      <c r="I53" s="7">
        <f t="shared" ref="I53:I92" si="53">SUM(G53:H53)</f>
        <v>206200</v>
      </c>
      <c r="J53" s="7"/>
      <c r="K53" s="7">
        <f t="shared" si="52"/>
        <v>206200</v>
      </c>
      <c r="L53" s="7"/>
      <c r="M53" s="7">
        <f t="shared" si="44"/>
        <v>206200</v>
      </c>
      <c r="N53" s="7"/>
      <c r="O53" s="7">
        <f t="shared" si="45"/>
        <v>206200</v>
      </c>
    </row>
    <row r="54" spans="1:15" ht="41.25" customHeight="1">
      <c r="A54" s="74" t="s">
        <v>133</v>
      </c>
      <c r="B54" s="39" t="s">
        <v>112</v>
      </c>
      <c r="C54" s="7"/>
      <c r="D54" s="7"/>
      <c r="E54" s="7"/>
      <c r="F54" s="7"/>
      <c r="G54" s="7"/>
      <c r="H54" s="7"/>
      <c r="I54" s="7"/>
      <c r="J54" s="7"/>
      <c r="K54" s="7"/>
      <c r="L54" s="7">
        <v>20811031</v>
      </c>
      <c r="M54" s="7">
        <f>L54</f>
        <v>20811031</v>
      </c>
      <c r="N54" s="7"/>
      <c r="O54" s="7">
        <f t="shared" si="45"/>
        <v>20811031</v>
      </c>
    </row>
    <row r="55" spans="1:15" ht="39.75" customHeight="1">
      <c r="A55" s="38" t="s">
        <v>108</v>
      </c>
      <c r="B55" s="39" t="s">
        <v>112</v>
      </c>
      <c r="C55" s="7"/>
      <c r="D55" s="7">
        <v>3000000</v>
      </c>
      <c r="E55" s="7">
        <f t="shared" si="4"/>
        <v>3000000</v>
      </c>
      <c r="F55" s="7">
        <v>5000000</v>
      </c>
      <c r="G55" s="7">
        <f t="shared" ref="G55:G92" si="54">SUM(E55:F55)</f>
        <v>8000000</v>
      </c>
      <c r="H55" s="7">
        <v>5000000</v>
      </c>
      <c r="I55" s="7">
        <f t="shared" si="53"/>
        <v>13000000</v>
      </c>
      <c r="J55" s="7">
        <f>21000000-I55</f>
        <v>8000000</v>
      </c>
      <c r="K55" s="7">
        <f t="shared" si="52"/>
        <v>21000000</v>
      </c>
      <c r="L55" s="7">
        <v>8000000</v>
      </c>
      <c r="M55" s="7">
        <f t="shared" si="44"/>
        <v>29000000</v>
      </c>
      <c r="N55" s="7">
        <f>38000000-M55</f>
        <v>9000000</v>
      </c>
      <c r="O55" s="7">
        <f t="shared" si="45"/>
        <v>38000000</v>
      </c>
    </row>
    <row r="56" spans="1:15" ht="40.5" customHeight="1">
      <c r="A56" s="38" t="s">
        <v>80</v>
      </c>
      <c r="B56" s="39" t="s">
        <v>112</v>
      </c>
      <c r="C56" s="7">
        <v>23700</v>
      </c>
      <c r="D56" s="7"/>
      <c r="E56" s="7">
        <f t="shared" si="4"/>
        <v>23700</v>
      </c>
      <c r="F56" s="7"/>
      <c r="G56" s="7">
        <f t="shared" si="54"/>
        <v>23700</v>
      </c>
      <c r="H56" s="7"/>
      <c r="I56" s="7">
        <f t="shared" si="53"/>
        <v>23700</v>
      </c>
      <c r="J56" s="7"/>
      <c r="K56" s="7">
        <f t="shared" si="52"/>
        <v>23700</v>
      </c>
      <c r="L56" s="7"/>
      <c r="M56" s="7">
        <f t="shared" si="44"/>
        <v>23700</v>
      </c>
      <c r="N56" s="7"/>
      <c r="O56" s="7">
        <f t="shared" si="45"/>
        <v>23700</v>
      </c>
    </row>
    <row r="57" spans="1:15" ht="38.25">
      <c r="A57" s="40" t="s">
        <v>72</v>
      </c>
      <c r="B57" s="39" t="s">
        <v>112</v>
      </c>
      <c r="C57" s="7">
        <v>50400</v>
      </c>
      <c r="D57" s="7"/>
      <c r="E57" s="7">
        <f t="shared" si="4"/>
        <v>50400</v>
      </c>
      <c r="F57" s="7"/>
      <c r="G57" s="7">
        <f t="shared" si="54"/>
        <v>50400</v>
      </c>
      <c r="H57" s="7"/>
      <c r="I57" s="7">
        <f t="shared" si="53"/>
        <v>50400</v>
      </c>
      <c r="J57" s="7"/>
      <c r="K57" s="7">
        <f t="shared" si="52"/>
        <v>50400</v>
      </c>
      <c r="L57" s="7"/>
      <c r="M57" s="7">
        <f t="shared" si="44"/>
        <v>50400</v>
      </c>
      <c r="N57" s="7"/>
      <c r="O57" s="7">
        <f t="shared" si="45"/>
        <v>50400</v>
      </c>
    </row>
    <row r="58" spans="1:15" s="19" customFormat="1" ht="14.25" customHeight="1">
      <c r="A58" s="38" t="s">
        <v>78</v>
      </c>
      <c r="B58" s="39" t="s">
        <v>112</v>
      </c>
      <c r="C58" s="7">
        <v>5716000</v>
      </c>
      <c r="D58" s="7"/>
      <c r="E58" s="7">
        <f t="shared" si="4"/>
        <v>5716000</v>
      </c>
      <c r="F58" s="7"/>
      <c r="G58" s="7">
        <f t="shared" si="54"/>
        <v>5716000</v>
      </c>
      <c r="H58" s="7">
        <v>-910200</v>
      </c>
      <c r="I58" s="7">
        <f t="shared" si="53"/>
        <v>4805800</v>
      </c>
      <c r="J58" s="7"/>
      <c r="K58" s="7">
        <f t="shared" si="52"/>
        <v>4805800</v>
      </c>
      <c r="L58" s="7"/>
      <c r="M58" s="7">
        <f t="shared" si="44"/>
        <v>4805800</v>
      </c>
      <c r="N58" s="7"/>
      <c r="O58" s="7">
        <f t="shared" si="45"/>
        <v>4805800</v>
      </c>
    </row>
    <row r="59" spans="1:15" s="19" customFormat="1" ht="39.75" customHeight="1">
      <c r="A59" s="38" t="s">
        <v>59</v>
      </c>
      <c r="B59" s="39" t="s">
        <v>112</v>
      </c>
      <c r="C59" s="7">
        <v>278900</v>
      </c>
      <c r="D59" s="7"/>
      <c r="E59" s="7">
        <f t="shared" si="4"/>
        <v>278900</v>
      </c>
      <c r="F59" s="7"/>
      <c r="G59" s="7">
        <f t="shared" si="54"/>
        <v>278900</v>
      </c>
      <c r="H59" s="7"/>
      <c r="I59" s="7">
        <f t="shared" si="53"/>
        <v>278900</v>
      </c>
      <c r="J59" s="7"/>
      <c r="K59" s="7">
        <f t="shared" si="52"/>
        <v>278900</v>
      </c>
      <c r="L59" s="7"/>
      <c r="M59" s="7">
        <f t="shared" si="44"/>
        <v>278900</v>
      </c>
      <c r="N59" s="7"/>
      <c r="O59" s="7">
        <f t="shared" si="45"/>
        <v>278900</v>
      </c>
    </row>
    <row r="60" spans="1:15" ht="38.25">
      <c r="A60" s="38" t="s">
        <v>60</v>
      </c>
      <c r="B60" s="39" t="s">
        <v>112</v>
      </c>
      <c r="C60" s="7">
        <v>223000</v>
      </c>
      <c r="D60" s="7">
        <f>771300-C60</f>
        <v>548300</v>
      </c>
      <c r="E60" s="7">
        <f t="shared" si="4"/>
        <v>771300</v>
      </c>
      <c r="F60" s="7">
        <f>771300-E60</f>
        <v>0</v>
      </c>
      <c r="G60" s="7">
        <f t="shared" si="54"/>
        <v>771300</v>
      </c>
      <c r="H60" s="7">
        <f>771300-G60</f>
        <v>0</v>
      </c>
      <c r="I60" s="7">
        <f t="shared" si="53"/>
        <v>771300</v>
      </c>
      <c r="J60" s="7"/>
      <c r="K60" s="7">
        <f t="shared" si="52"/>
        <v>771300</v>
      </c>
      <c r="L60" s="7"/>
      <c r="M60" s="7">
        <f t="shared" si="44"/>
        <v>771300</v>
      </c>
      <c r="N60" s="7"/>
      <c r="O60" s="7">
        <f t="shared" si="45"/>
        <v>771300</v>
      </c>
    </row>
    <row r="61" spans="1:15" ht="15.75" customHeight="1">
      <c r="A61" s="38" t="s">
        <v>61</v>
      </c>
      <c r="B61" s="39" t="s">
        <v>112</v>
      </c>
      <c r="C61" s="7">
        <v>117221000</v>
      </c>
      <c r="D61" s="7"/>
      <c r="E61" s="7">
        <f t="shared" si="4"/>
        <v>117221000</v>
      </c>
      <c r="F61" s="7"/>
      <c r="G61" s="7">
        <f t="shared" si="54"/>
        <v>117221000</v>
      </c>
      <c r="H61" s="7"/>
      <c r="I61" s="7">
        <f t="shared" si="53"/>
        <v>117221000</v>
      </c>
      <c r="J61" s="7"/>
      <c r="K61" s="7">
        <f t="shared" si="52"/>
        <v>117221000</v>
      </c>
      <c r="L61" s="7">
        <v>-41481527.460000001</v>
      </c>
      <c r="M61" s="7">
        <f>SUM(K61:L61)</f>
        <v>75739472.539999992</v>
      </c>
      <c r="N61" s="7"/>
      <c r="O61" s="7">
        <f t="shared" si="45"/>
        <v>75739472.539999992</v>
      </c>
    </row>
    <row r="62" spans="1:15" s="42" customFormat="1" ht="25.5">
      <c r="A62" s="41" t="s">
        <v>62</v>
      </c>
      <c r="B62" s="35" t="s">
        <v>73</v>
      </c>
      <c r="C62" s="2">
        <f>SUM(C63:C75)</f>
        <v>498251500</v>
      </c>
      <c r="D62" s="2">
        <f t="shared" ref="D62:F62" si="55">SUM(D63:D75)</f>
        <v>564300</v>
      </c>
      <c r="E62" s="2">
        <f t="shared" si="4"/>
        <v>498815800</v>
      </c>
      <c r="F62" s="2">
        <f t="shared" si="55"/>
        <v>3616100</v>
      </c>
      <c r="G62" s="2">
        <f t="shared" si="54"/>
        <v>502431900</v>
      </c>
      <c r="H62" s="2">
        <f t="shared" ref="H62" si="56">SUM(H63:H75)</f>
        <v>-350400</v>
      </c>
      <c r="I62" s="2">
        <f t="shared" si="53"/>
        <v>502081500</v>
      </c>
      <c r="J62" s="2">
        <f t="shared" ref="J62" si="57">SUM(J63:J75)</f>
        <v>0</v>
      </c>
      <c r="K62" s="2">
        <f t="shared" ref="K62:K92" si="58">SUM(I62:J62)</f>
        <v>502081500</v>
      </c>
      <c r="L62" s="2">
        <f t="shared" ref="L62:N62" si="59">SUM(L63:L75)</f>
        <v>0</v>
      </c>
      <c r="M62" s="2">
        <f>SUM(M63:M75)</f>
        <v>502081500</v>
      </c>
      <c r="N62" s="2">
        <f t="shared" si="59"/>
        <v>0</v>
      </c>
      <c r="O62" s="2">
        <f>SUM(O63:O75)</f>
        <v>502081500</v>
      </c>
    </row>
    <row r="63" spans="1:15" s="45" customFormat="1" ht="27.75" customHeight="1">
      <c r="A63" s="43" t="s">
        <v>83</v>
      </c>
      <c r="B63" s="44" t="s">
        <v>75</v>
      </c>
      <c r="C63" s="7">
        <v>5786000</v>
      </c>
      <c r="D63" s="7"/>
      <c r="E63" s="7">
        <f t="shared" si="4"/>
        <v>5786000</v>
      </c>
      <c r="F63" s="7"/>
      <c r="G63" s="7">
        <f t="shared" si="54"/>
        <v>5786000</v>
      </c>
      <c r="H63" s="7"/>
      <c r="I63" s="7">
        <f t="shared" si="53"/>
        <v>5786000</v>
      </c>
      <c r="J63" s="7"/>
      <c r="K63" s="7">
        <f>SUM(I63:J63)</f>
        <v>5786000</v>
      </c>
      <c r="L63" s="7"/>
      <c r="M63" s="7">
        <f>SUM(K63:L63)</f>
        <v>5786000</v>
      </c>
      <c r="N63" s="7"/>
      <c r="O63" s="7">
        <f>SUM(M63:N63)</f>
        <v>5786000</v>
      </c>
    </row>
    <row r="64" spans="1:15" s="45" customFormat="1" ht="27" customHeight="1">
      <c r="A64" s="46" t="s">
        <v>81</v>
      </c>
      <c r="B64" s="44" t="s">
        <v>75</v>
      </c>
      <c r="C64" s="7">
        <v>3134300</v>
      </c>
      <c r="D64" s="7"/>
      <c r="E64" s="7">
        <f t="shared" si="4"/>
        <v>3134300</v>
      </c>
      <c r="F64" s="7"/>
      <c r="G64" s="7">
        <f t="shared" si="54"/>
        <v>3134300</v>
      </c>
      <c r="H64" s="7"/>
      <c r="I64" s="7">
        <f t="shared" si="53"/>
        <v>3134300</v>
      </c>
      <c r="J64" s="7"/>
      <c r="K64" s="7">
        <f t="shared" ref="K64:K75" si="60">SUM(I64:J64)</f>
        <v>3134300</v>
      </c>
      <c r="L64" s="7"/>
      <c r="M64" s="7">
        <f t="shared" ref="M64:M75" si="61">SUM(K64:L64)</f>
        <v>3134300</v>
      </c>
      <c r="N64" s="7"/>
      <c r="O64" s="7">
        <f t="shared" ref="O64:O75" si="62">SUM(M64:N64)</f>
        <v>3134300</v>
      </c>
    </row>
    <row r="65" spans="1:15" ht="27" customHeight="1">
      <c r="A65" s="38" t="s">
        <v>63</v>
      </c>
      <c r="B65" s="44" t="s">
        <v>75</v>
      </c>
      <c r="C65" s="7">
        <v>964400</v>
      </c>
      <c r="D65" s="7"/>
      <c r="E65" s="7">
        <f t="shared" si="4"/>
        <v>964400</v>
      </c>
      <c r="F65" s="7"/>
      <c r="G65" s="7">
        <f t="shared" si="54"/>
        <v>964400</v>
      </c>
      <c r="H65" s="7"/>
      <c r="I65" s="7">
        <f t="shared" si="53"/>
        <v>964400</v>
      </c>
      <c r="J65" s="7"/>
      <c r="K65" s="7">
        <f t="shared" si="60"/>
        <v>964400</v>
      </c>
      <c r="L65" s="7"/>
      <c r="M65" s="7">
        <f t="shared" si="61"/>
        <v>964400</v>
      </c>
      <c r="N65" s="7"/>
      <c r="O65" s="7">
        <f t="shared" si="62"/>
        <v>964400</v>
      </c>
    </row>
    <row r="66" spans="1:15" ht="27" customHeight="1">
      <c r="A66" s="38" t="s">
        <v>64</v>
      </c>
      <c r="B66" s="44" t="s">
        <v>75</v>
      </c>
      <c r="C66" s="7">
        <v>241100</v>
      </c>
      <c r="D66" s="7"/>
      <c r="E66" s="7">
        <f t="shared" si="4"/>
        <v>241100</v>
      </c>
      <c r="F66" s="7"/>
      <c r="G66" s="7">
        <f t="shared" si="54"/>
        <v>241100</v>
      </c>
      <c r="H66" s="7"/>
      <c r="I66" s="7">
        <f t="shared" si="53"/>
        <v>241100</v>
      </c>
      <c r="J66" s="7"/>
      <c r="K66" s="7">
        <f t="shared" si="60"/>
        <v>241100</v>
      </c>
      <c r="L66" s="7"/>
      <c r="M66" s="7">
        <f t="shared" si="61"/>
        <v>241100</v>
      </c>
      <c r="N66" s="7"/>
      <c r="O66" s="7">
        <f t="shared" si="62"/>
        <v>241100</v>
      </c>
    </row>
    <row r="67" spans="1:15" ht="27.75" customHeight="1">
      <c r="A67" s="38" t="s">
        <v>65</v>
      </c>
      <c r="B67" s="44" t="s">
        <v>75</v>
      </c>
      <c r="C67" s="7">
        <v>1012500</v>
      </c>
      <c r="D67" s="7"/>
      <c r="E67" s="7">
        <f t="shared" si="4"/>
        <v>1012500</v>
      </c>
      <c r="F67" s="7"/>
      <c r="G67" s="7">
        <f t="shared" si="54"/>
        <v>1012500</v>
      </c>
      <c r="H67" s="7"/>
      <c r="I67" s="7">
        <f t="shared" si="53"/>
        <v>1012500</v>
      </c>
      <c r="J67" s="7"/>
      <c r="K67" s="7">
        <f t="shared" si="60"/>
        <v>1012500</v>
      </c>
      <c r="L67" s="7"/>
      <c r="M67" s="7">
        <f t="shared" si="61"/>
        <v>1012500</v>
      </c>
      <c r="N67" s="7"/>
      <c r="O67" s="7">
        <f t="shared" si="62"/>
        <v>1012500</v>
      </c>
    </row>
    <row r="68" spans="1:15" ht="63.75">
      <c r="A68" s="38" t="s">
        <v>66</v>
      </c>
      <c r="B68" s="44" t="s">
        <v>75</v>
      </c>
      <c r="C68" s="7">
        <v>10000</v>
      </c>
      <c r="D68" s="7"/>
      <c r="E68" s="7">
        <f t="shared" si="4"/>
        <v>10000</v>
      </c>
      <c r="F68" s="7"/>
      <c r="G68" s="7">
        <f t="shared" si="54"/>
        <v>10000</v>
      </c>
      <c r="H68" s="7"/>
      <c r="I68" s="7">
        <f t="shared" si="53"/>
        <v>10000</v>
      </c>
      <c r="J68" s="7"/>
      <c r="K68" s="7">
        <f t="shared" si="60"/>
        <v>10000</v>
      </c>
      <c r="L68" s="7"/>
      <c r="M68" s="7">
        <f t="shared" si="61"/>
        <v>10000</v>
      </c>
      <c r="N68" s="7"/>
      <c r="O68" s="7">
        <f t="shared" si="62"/>
        <v>10000</v>
      </c>
    </row>
    <row r="69" spans="1:15" ht="38.25">
      <c r="A69" s="38" t="s">
        <v>67</v>
      </c>
      <c r="B69" s="44" t="s">
        <v>75</v>
      </c>
      <c r="C69" s="7">
        <v>45600</v>
      </c>
      <c r="D69" s="7"/>
      <c r="E69" s="7">
        <f t="shared" si="4"/>
        <v>45600</v>
      </c>
      <c r="F69" s="7"/>
      <c r="G69" s="7">
        <f t="shared" si="54"/>
        <v>45600</v>
      </c>
      <c r="H69" s="7"/>
      <c r="I69" s="7">
        <f t="shared" si="53"/>
        <v>45600</v>
      </c>
      <c r="J69" s="7"/>
      <c r="K69" s="7">
        <f t="shared" si="60"/>
        <v>45600</v>
      </c>
      <c r="L69" s="7"/>
      <c r="M69" s="7">
        <f t="shared" si="61"/>
        <v>45600</v>
      </c>
      <c r="N69" s="7"/>
      <c r="O69" s="7">
        <f t="shared" si="62"/>
        <v>45600</v>
      </c>
    </row>
    <row r="70" spans="1:15" ht="25.5">
      <c r="A70" s="38" t="s">
        <v>68</v>
      </c>
      <c r="B70" s="44" t="s">
        <v>75</v>
      </c>
      <c r="C70" s="7">
        <v>25000</v>
      </c>
      <c r="D70" s="7"/>
      <c r="E70" s="7">
        <f t="shared" si="4"/>
        <v>25000</v>
      </c>
      <c r="F70" s="7"/>
      <c r="G70" s="7">
        <f t="shared" si="54"/>
        <v>25000</v>
      </c>
      <c r="H70" s="7"/>
      <c r="I70" s="7">
        <f t="shared" si="53"/>
        <v>25000</v>
      </c>
      <c r="J70" s="7"/>
      <c r="K70" s="7">
        <f t="shared" si="60"/>
        <v>25000</v>
      </c>
      <c r="L70" s="7"/>
      <c r="M70" s="7">
        <f t="shared" si="61"/>
        <v>25000</v>
      </c>
      <c r="N70" s="7"/>
      <c r="O70" s="7">
        <f t="shared" si="62"/>
        <v>25000</v>
      </c>
    </row>
    <row r="71" spans="1:15" ht="26.25" customHeight="1">
      <c r="A71" s="38" t="s">
        <v>93</v>
      </c>
      <c r="B71" s="47" t="s">
        <v>76</v>
      </c>
      <c r="C71" s="7">
        <v>8295400</v>
      </c>
      <c r="D71" s="7">
        <f>7738400-C71</f>
        <v>-557000</v>
      </c>
      <c r="E71" s="7">
        <f t="shared" si="4"/>
        <v>7738400</v>
      </c>
      <c r="F71" s="7">
        <f>7738400-E71</f>
        <v>0</v>
      </c>
      <c r="G71" s="7">
        <f t="shared" si="54"/>
        <v>7738400</v>
      </c>
      <c r="H71" s="7">
        <f>7738400-G71</f>
        <v>0</v>
      </c>
      <c r="I71" s="7">
        <f t="shared" si="53"/>
        <v>7738400</v>
      </c>
      <c r="J71" s="7"/>
      <c r="K71" s="7">
        <f t="shared" si="60"/>
        <v>7738400</v>
      </c>
      <c r="L71" s="7"/>
      <c r="M71" s="7">
        <f t="shared" si="61"/>
        <v>7738400</v>
      </c>
      <c r="N71" s="7"/>
      <c r="O71" s="7">
        <f t="shared" si="62"/>
        <v>7738400</v>
      </c>
    </row>
    <row r="72" spans="1:15" ht="26.25" customHeight="1">
      <c r="A72" s="38" t="s">
        <v>94</v>
      </c>
      <c r="B72" s="47" t="s">
        <v>88</v>
      </c>
      <c r="C72" s="7">
        <v>2076200</v>
      </c>
      <c r="D72" s="7">
        <f>3197500-C72</f>
        <v>1121300</v>
      </c>
      <c r="E72" s="7">
        <f t="shared" si="4"/>
        <v>3197500</v>
      </c>
      <c r="F72" s="7">
        <f>3197500-E72</f>
        <v>0</v>
      </c>
      <c r="G72" s="7">
        <f t="shared" si="54"/>
        <v>3197500</v>
      </c>
      <c r="H72" s="7">
        <f>3197500-G72</f>
        <v>0</v>
      </c>
      <c r="I72" s="7">
        <f t="shared" si="53"/>
        <v>3197500</v>
      </c>
      <c r="J72" s="7"/>
      <c r="K72" s="7">
        <f t="shared" si="60"/>
        <v>3197500</v>
      </c>
      <c r="L72" s="7"/>
      <c r="M72" s="7">
        <f t="shared" si="61"/>
        <v>3197500</v>
      </c>
      <c r="N72" s="7"/>
      <c r="O72" s="7">
        <f t="shared" si="62"/>
        <v>3197500</v>
      </c>
    </row>
    <row r="73" spans="1:15" ht="26.25" customHeight="1">
      <c r="A73" s="38" t="s">
        <v>91</v>
      </c>
      <c r="B73" s="47" t="s">
        <v>88</v>
      </c>
      <c r="C73" s="7"/>
      <c r="D73" s="7">
        <v>0</v>
      </c>
      <c r="E73" s="7">
        <f t="shared" si="4"/>
        <v>0</v>
      </c>
      <c r="F73" s="7">
        <v>3616100</v>
      </c>
      <c r="G73" s="7">
        <f t="shared" si="54"/>
        <v>3616100</v>
      </c>
      <c r="H73" s="7">
        <v>-350400</v>
      </c>
      <c r="I73" s="7">
        <f t="shared" si="53"/>
        <v>3265700</v>
      </c>
      <c r="J73" s="7"/>
      <c r="K73" s="7">
        <f t="shared" si="60"/>
        <v>3265700</v>
      </c>
      <c r="L73" s="7"/>
      <c r="M73" s="7">
        <f t="shared" si="61"/>
        <v>3265700</v>
      </c>
      <c r="N73" s="7"/>
      <c r="O73" s="7">
        <f t="shared" si="62"/>
        <v>3265700</v>
      </c>
    </row>
    <row r="74" spans="1:15" ht="26.25" customHeight="1">
      <c r="A74" s="38" t="s">
        <v>95</v>
      </c>
      <c r="B74" s="53" t="s">
        <v>71</v>
      </c>
      <c r="C74" s="7">
        <v>2144600</v>
      </c>
      <c r="D74" s="7"/>
      <c r="E74" s="7">
        <f t="shared" si="4"/>
        <v>2144600</v>
      </c>
      <c r="F74" s="7"/>
      <c r="G74" s="7">
        <f t="shared" si="54"/>
        <v>2144600</v>
      </c>
      <c r="H74" s="7"/>
      <c r="I74" s="7">
        <f t="shared" si="53"/>
        <v>2144600</v>
      </c>
      <c r="J74" s="7"/>
      <c r="K74" s="7">
        <f t="shared" si="60"/>
        <v>2144600</v>
      </c>
      <c r="L74" s="7"/>
      <c r="M74" s="7">
        <f t="shared" si="61"/>
        <v>2144600</v>
      </c>
      <c r="N74" s="7"/>
      <c r="O74" s="7">
        <f t="shared" si="62"/>
        <v>2144600</v>
      </c>
    </row>
    <row r="75" spans="1:15" ht="15" customHeight="1">
      <c r="A75" s="48" t="s">
        <v>82</v>
      </c>
      <c r="B75" s="47" t="s">
        <v>87</v>
      </c>
      <c r="C75" s="7">
        <v>474516400</v>
      </c>
      <c r="D75" s="7"/>
      <c r="E75" s="7">
        <f t="shared" si="4"/>
        <v>474516400</v>
      </c>
      <c r="F75" s="7"/>
      <c r="G75" s="7">
        <f t="shared" si="54"/>
        <v>474516400</v>
      </c>
      <c r="H75" s="7"/>
      <c r="I75" s="7">
        <f t="shared" si="53"/>
        <v>474516400</v>
      </c>
      <c r="J75" s="7"/>
      <c r="K75" s="7">
        <f t="shared" si="60"/>
        <v>474516400</v>
      </c>
      <c r="L75" s="7"/>
      <c r="M75" s="7">
        <f t="shared" si="61"/>
        <v>474516400</v>
      </c>
      <c r="N75" s="7"/>
      <c r="O75" s="7">
        <f t="shared" si="62"/>
        <v>474516400</v>
      </c>
    </row>
    <row r="76" spans="1:15" s="45" customFormat="1" ht="25.5">
      <c r="A76" s="41" t="s">
        <v>110</v>
      </c>
      <c r="B76" s="72" t="s">
        <v>89</v>
      </c>
      <c r="C76" s="9">
        <f>SUM(C78:C78)</f>
        <v>146700</v>
      </c>
      <c r="D76" s="9">
        <f>SUM(D77:D78)</f>
        <v>108528</v>
      </c>
      <c r="E76" s="9">
        <f>SUM(E77:E78)</f>
        <v>255228</v>
      </c>
      <c r="F76" s="9">
        <f>SUM(F77:F78)</f>
        <v>30000</v>
      </c>
      <c r="G76" s="9">
        <f t="shared" si="54"/>
        <v>285228</v>
      </c>
      <c r="H76" s="9">
        <f>SUM(H77:H78)</f>
        <v>0</v>
      </c>
      <c r="I76" s="9">
        <f t="shared" si="53"/>
        <v>285228</v>
      </c>
      <c r="J76" s="9">
        <f>SUM(J77:J78)</f>
        <v>0</v>
      </c>
      <c r="K76" s="9">
        <f t="shared" ref="K76:M76" si="63">SUM(K77:K86)</f>
        <v>285228</v>
      </c>
      <c r="L76" s="9">
        <f t="shared" si="63"/>
        <v>1633433.47</v>
      </c>
      <c r="M76" s="9">
        <f t="shared" si="63"/>
        <v>1918661.47</v>
      </c>
      <c r="N76" s="9">
        <f>SUM(N77:N86)</f>
        <v>3611842.44</v>
      </c>
      <c r="O76" s="9">
        <f>SUM(O77:O86)</f>
        <v>5530503.9100000001</v>
      </c>
    </row>
    <row r="77" spans="1:15" s="45" customFormat="1" ht="26.25" customHeight="1">
      <c r="A77" s="69" t="s">
        <v>119</v>
      </c>
      <c r="B77" s="70" t="s">
        <v>113</v>
      </c>
      <c r="C77" s="9"/>
      <c r="D77" s="71">
        <v>108528</v>
      </c>
      <c r="E77" s="71">
        <f>D77</f>
        <v>108528</v>
      </c>
      <c r="F77" s="71">
        <v>30000</v>
      </c>
      <c r="G77" s="71">
        <f t="shared" si="54"/>
        <v>138528</v>
      </c>
      <c r="H77" s="71"/>
      <c r="I77" s="71">
        <f t="shared" si="53"/>
        <v>138528</v>
      </c>
      <c r="J77" s="79"/>
      <c r="K77" s="84">
        <f>SUM(I77:J77)</f>
        <v>138528</v>
      </c>
      <c r="L77" s="79"/>
      <c r="M77" s="84">
        <f>SUM(K77:L77)</f>
        <v>138528</v>
      </c>
      <c r="N77" s="79"/>
      <c r="O77" s="84">
        <f>SUM(M77:N77)</f>
        <v>138528</v>
      </c>
    </row>
    <row r="78" spans="1:15" ht="26.25" customHeight="1">
      <c r="A78" s="49" t="s">
        <v>84</v>
      </c>
      <c r="B78" s="33" t="s">
        <v>90</v>
      </c>
      <c r="C78" s="65">
        <v>146700</v>
      </c>
      <c r="D78" s="65"/>
      <c r="E78" s="65">
        <f>SUM(C78:D78)</f>
        <v>146700</v>
      </c>
      <c r="F78" s="65"/>
      <c r="G78" s="65">
        <f t="shared" si="54"/>
        <v>146700</v>
      </c>
      <c r="H78" s="65"/>
      <c r="I78" s="65">
        <f t="shared" si="53"/>
        <v>146700</v>
      </c>
      <c r="J78" s="65"/>
      <c r="K78" s="65">
        <f t="shared" si="58"/>
        <v>146700</v>
      </c>
      <c r="L78" s="65"/>
      <c r="M78" s="84">
        <f>SUM(K78:L78)</f>
        <v>146700</v>
      </c>
      <c r="N78" s="65"/>
      <c r="O78" s="84">
        <f t="shared" ref="O78:O86" si="64">SUM(M78:N78)</f>
        <v>146700</v>
      </c>
    </row>
    <row r="79" spans="1:15" ht="26.25" customHeight="1">
      <c r="A79" s="83" t="s">
        <v>142</v>
      </c>
      <c r="B79" s="33" t="s">
        <v>90</v>
      </c>
      <c r="C79" s="65"/>
      <c r="D79" s="65"/>
      <c r="E79" s="65"/>
      <c r="F79" s="65"/>
      <c r="G79" s="65"/>
      <c r="H79" s="65"/>
      <c r="I79" s="65"/>
      <c r="J79" s="65"/>
      <c r="K79" s="65"/>
      <c r="L79" s="65">
        <v>449492.81</v>
      </c>
      <c r="M79" s="84">
        <f>L79</f>
        <v>449492.81</v>
      </c>
      <c r="N79" s="65"/>
      <c r="O79" s="84">
        <f t="shared" si="64"/>
        <v>449492.81</v>
      </c>
    </row>
    <row r="80" spans="1:15" ht="26.25" customHeight="1">
      <c r="A80" s="83" t="s">
        <v>143</v>
      </c>
      <c r="B80" s="33" t="s">
        <v>90</v>
      </c>
      <c r="C80" s="65"/>
      <c r="D80" s="65"/>
      <c r="E80" s="65"/>
      <c r="F80" s="65"/>
      <c r="G80" s="65"/>
      <c r="H80" s="65"/>
      <c r="I80" s="65"/>
      <c r="J80" s="65"/>
      <c r="K80" s="65"/>
      <c r="L80" s="65">
        <v>50000</v>
      </c>
      <c r="M80" s="84">
        <f t="shared" ref="M80:M81" si="65">L80</f>
        <v>50000</v>
      </c>
      <c r="N80" s="65"/>
      <c r="O80" s="84">
        <f t="shared" si="64"/>
        <v>50000</v>
      </c>
    </row>
    <row r="81" spans="1:16" ht="26.25" customHeight="1">
      <c r="A81" s="83" t="s">
        <v>144</v>
      </c>
      <c r="B81" s="33" t="s">
        <v>90</v>
      </c>
      <c r="C81" s="65"/>
      <c r="D81" s="65"/>
      <c r="E81" s="65"/>
      <c r="F81" s="65"/>
      <c r="G81" s="65"/>
      <c r="H81" s="65"/>
      <c r="I81" s="65"/>
      <c r="J81" s="65"/>
      <c r="K81" s="65"/>
      <c r="L81" s="65">
        <v>900000</v>
      </c>
      <c r="M81" s="84">
        <f t="shared" si="65"/>
        <v>900000</v>
      </c>
      <c r="N81" s="65"/>
      <c r="O81" s="84">
        <f t="shared" si="64"/>
        <v>900000</v>
      </c>
    </row>
    <row r="82" spans="1:16" ht="52.5" customHeight="1">
      <c r="A82" s="69" t="s">
        <v>149</v>
      </c>
      <c r="B82" s="33" t="s">
        <v>90</v>
      </c>
      <c r="C82" s="65"/>
      <c r="D82" s="65"/>
      <c r="E82" s="65"/>
      <c r="F82" s="65"/>
      <c r="G82" s="65"/>
      <c r="H82" s="65"/>
      <c r="I82" s="65"/>
      <c r="J82" s="65"/>
      <c r="K82" s="65"/>
      <c r="L82" s="65">
        <v>233940.66</v>
      </c>
      <c r="M82" s="84">
        <f>L82</f>
        <v>233940.66</v>
      </c>
      <c r="N82" s="65">
        <v>119842.47</v>
      </c>
      <c r="O82" s="84">
        <f t="shared" si="64"/>
        <v>353783.13</v>
      </c>
    </row>
    <row r="83" spans="1:16" ht="27" customHeight="1">
      <c r="A83" s="83" t="s">
        <v>145</v>
      </c>
      <c r="B83" s="33" t="s">
        <v>90</v>
      </c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84"/>
      <c r="N83" s="65">
        <v>121000</v>
      </c>
      <c r="O83" s="84">
        <f t="shared" si="64"/>
        <v>121000</v>
      </c>
    </row>
    <row r="84" spans="1:16" ht="27" customHeight="1">
      <c r="A84" s="83" t="s">
        <v>146</v>
      </c>
      <c r="B84" s="33" t="s">
        <v>90</v>
      </c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84"/>
      <c r="N84" s="65">
        <v>199999.97</v>
      </c>
      <c r="O84" s="84">
        <f t="shared" si="64"/>
        <v>199999.97</v>
      </c>
    </row>
    <row r="85" spans="1:16" ht="27" customHeight="1">
      <c r="A85" s="83" t="s">
        <v>147</v>
      </c>
      <c r="B85" s="33" t="s">
        <v>90</v>
      </c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84"/>
      <c r="N85" s="65">
        <v>171000</v>
      </c>
      <c r="O85" s="84">
        <f t="shared" si="64"/>
        <v>171000</v>
      </c>
    </row>
    <row r="86" spans="1:16" ht="38.25" customHeight="1">
      <c r="A86" s="83" t="s">
        <v>148</v>
      </c>
      <c r="B86" s="33" t="s">
        <v>90</v>
      </c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84"/>
      <c r="N86" s="65">
        <v>3000000</v>
      </c>
      <c r="O86" s="84">
        <f t="shared" si="64"/>
        <v>3000000</v>
      </c>
    </row>
    <row r="87" spans="1:16" s="64" customFormat="1" ht="15.75" customHeight="1">
      <c r="A87" s="55" t="s">
        <v>96</v>
      </c>
      <c r="B87" s="56" t="s">
        <v>107</v>
      </c>
      <c r="C87" s="57">
        <f>C88</f>
        <v>0</v>
      </c>
      <c r="D87" s="63"/>
      <c r="E87" s="66">
        <f t="shared" ref="E87:E92" si="66">SUM(C87:D87)</f>
        <v>0</v>
      </c>
      <c r="F87" s="66">
        <f>F88</f>
        <v>0</v>
      </c>
      <c r="G87" s="66">
        <f t="shared" si="54"/>
        <v>0</v>
      </c>
      <c r="H87" s="66">
        <f>H88</f>
        <v>2272950.15</v>
      </c>
      <c r="I87" s="66">
        <f t="shared" si="53"/>
        <v>2272950.15</v>
      </c>
      <c r="J87" s="66">
        <f>J88</f>
        <v>1619856.2000000002</v>
      </c>
      <c r="K87" s="66">
        <f t="shared" si="58"/>
        <v>3892806.35</v>
      </c>
      <c r="L87" s="66">
        <f>L88</f>
        <v>815846.85</v>
      </c>
      <c r="M87" s="66">
        <f>M88</f>
        <v>4708653.2</v>
      </c>
      <c r="N87" s="66">
        <f>N88</f>
        <v>-680903.20000000019</v>
      </c>
      <c r="O87" s="66">
        <f>O88</f>
        <v>4027750</v>
      </c>
    </row>
    <row r="88" spans="1:16" ht="25.5">
      <c r="A88" s="61" t="s">
        <v>97</v>
      </c>
      <c r="B88" s="62" t="s">
        <v>106</v>
      </c>
      <c r="C88" s="54"/>
      <c r="D88" s="54"/>
      <c r="E88" s="65">
        <f t="shared" si="66"/>
        <v>0</v>
      </c>
      <c r="F88" s="54"/>
      <c r="G88" s="65">
        <f t="shared" si="54"/>
        <v>0</v>
      </c>
      <c r="H88" s="54">
        <v>2272950.15</v>
      </c>
      <c r="I88" s="65">
        <f t="shared" si="53"/>
        <v>2272950.15</v>
      </c>
      <c r="J88" s="54">
        <f>3704534-I88+188272.35</f>
        <v>1619856.2000000002</v>
      </c>
      <c r="K88" s="65">
        <f t="shared" si="58"/>
        <v>3892806.35</v>
      </c>
      <c r="L88" s="54">
        <v>815846.85</v>
      </c>
      <c r="M88" s="65">
        <f>SUM(K88:L88)</f>
        <v>4708653.2</v>
      </c>
      <c r="N88" s="54">
        <f>4027750-M88</f>
        <v>-680903.20000000019</v>
      </c>
      <c r="O88" s="65">
        <f>SUM(M88:N88)</f>
        <v>4027750</v>
      </c>
    </row>
    <row r="89" spans="1:16" s="64" customFormat="1" ht="51">
      <c r="A89" s="55" t="s">
        <v>98</v>
      </c>
      <c r="B89" s="58" t="s">
        <v>99</v>
      </c>
      <c r="C89" s="63">
        <f>C90</f>
        <v>0</v>
      </c>
      <c r="D89" s="63"/>
      <c r="E89" s="66">
        <f t="shared" si="66"/>
        <v>0</v>
      </c>
      <c r="F89" s="66">
        <f>F90</f>
        <v>2588177.12</v>
      </c>
      <c r="G89" s="66">
        <f t="shared" si="54"/>
        <v>2588177.12</v>
      </c>
      <c r="H89" s="66">
        <f>H90</f>
        <v>0</v>
      </c>
      <c r="I89" s="66">
        <f t="shared" si="53"/>
        <v>2588177.12</v>
      </c>
      <c r="J89" s="66">
        <f>J90</f>
        <v>0</v>
      </c>
      <c r="K89" s="66">
        <f t="shared" si="58"/>
        <v>2588177.12</v>
      </c>
      <c r="L89" s="66">
        <f>L90</f>
        <v>0</v>
      </c>
      <c r="M89" s="66">
        <f>M90</f>
        <v>2588177.12</v>
      </c>
      <c r="N89" s="66">
        <f>N90</f>
        <v>0</v>
      </c>
      <c r="O89" s="66">
        <f>O90</f>
        <v>2588177.12</v>
      </c>
      <c r="P89" s="81"/>
    </row>
    <row r="90" spans="1:16" ht="27" customHeight="1">
      <c r="A90" s="61" t="s">
        <v>105</v>
      </c>
      <c r="B90" s="60" t="s">
        <v>104</v>
      </c>
      <c r="C90" s="59"/>
      <c r="D90" s="59"/>
      <c r="E90" s="65">
        <f t="shared" si="66"/>
        <v>0</v>
      </c>
      <c r="F90" s="54">
        <v>2588177.12</v>
      </c>
      <c r="G90" s="65">
        <f t="shared" si="54"/>
        <v>2588177.12</v>
      </c>
      <c r="H90" s="54"/>
      <c r="I90" s="65">
        <f t="shared" si="53"/>
        <v>2588177.12</v>
      </c>
      <c r="J90" s="54"/>
      <c r="K90" s="65">
        <f t="shared" si="58"/>
        <v>2588177.12</v>
      </c>
      <c r="L90" s="54"/>
      <c r="M90" s="65">
        <f>SUM(K90:L90)</f>
        <v>2588177.12</v>
      </c>
      <c r="N90" s="54"/>
      <c r="O90" s="65">
        <f>SUM(M90:N90)</f>
        <v>2588177.12</v>
      </c>
    </row>
    <row r="91" spans="1:16" s="64" customFormat="1" ht="15.75" customHeight="1">
      <c r="A91" s="55" t="s">
        <v>100</v>
      </c>
      <c r="B91" s="58" t="s">
        <v>101</v>
      </c>
      <c r="C91" s="63">
        <f>C92</f>
        <v>0</v>
      </c>
      <c r="D91" s="63"/>
      <c r="E91" s="66">
        <f t="shared" si="66"/>
        <v>0</v>
      </c>
      <c r="F91" s="66">
        <f>F92</f>
        <v>-3546688.35</v>
      </c>
      <c r="G91" s="66">
        <f t="shared" si="54"/>
        <v>-3546688.35</v>
      </c>
      <c r="H91" s="66">
        <f>H92</f>
        <v>0</v>
      </c>
      <c r="I91" s="66">
        <f t="shared" si="53"/>
        <v>-3546688.35</v>
      </c>
      <c r="J91" s="66">
        <f>J92</f>
        <v>0</v>
      </c>
      <c r="K91" s="66">
        <f t="shared" si="58"/>
        <v>-3546688.35</v>
      </c>
      <c r="L91" s="66">
        <f>L92</f>
        <v>0</v>
      </c>
      <c r="M91" s="66">
        <f>M92</f>
        <v>-3546688.35</v>
      </c>
      <c r="N91" s="66">
        <f>N92</f>
        <v>0</v>
      </c>
      <c r="O91" s="66">
        <f>O92</f>
        <v>-3546688.35</v>
      </c>
    </row>
    <row r="92" spans="1:16" ht="26.25" customHeight="1">
      <c r="A92" s="61" t="s">
        <v>103</v>
      </c>
      <c r="B92" s="62" t="s">
        <v>102</v>
      </c>
      <c r="C92" s="59"/>
      <c r="D92" s="59"/>
      <c r="E92" s="65">
        <f t="shared" si="66"/>
        <v>0</v>
      </c>
      <c r="F92" s="54">
        <v>-3546688.35</v>
      </c>
      <c r="G92" s="65">
        <f t="shared" si="54"/>
        <v>-3546688.35</v>
      </c>
      <c r="H92" s="54"/>
      <c r="I92" s="65">
        <f t="shared" si="53"/>
        <v>-3546688.35</v>
      </c>
      <c r="J92" s="54"/>
      <c r="K92" s="65">
        <f t="shared" si="58"/>
        <v>-3546688.35</v>
      </c>
      <c r="L92" s="54"/>
      <c r="M92" s="65">
        <f>SUM(K92:L92)</f>
        <v>-3546688.35</v>
      </c>
      <c r="N92" s="54"/>
      <c r="O92" s="65">
        <f>SUM(M92:N92)</f>
        <v>-3546688.35</v>
      </c>
    </row>
    <row r="93" spans="1:16" s="42" customFormat="1">
      <c r="A93" s="50" t="s">
        <v>70</v>
      </c>
      <c r="B93" s="35"/>
      <c r="C93" s="3">
        <f>C34</f>
        <v>667512400</v>
      </c>
      <c r="D93" s="3">
        <f>D34</f>
        <v>4221128</v>
      </c>
      <c r="E93" s="3">
        <f>SUM(C93:D93)</f>
        <v>671733528</v>
      </c>
      <c r="F93" s="3">
        <f>F34</f>
        <v>8193678.7700000014</v>
      </c>
      <c r="G93" s="3">
        <f>G34</f>
        <v>681465406.76999998</v>
      </c>
      <c r="H93" s="3">
        <f>H34</f>
        <v>19206447.149999999</v>
      </c>
      <c r="I93" s="3">
        <f>SUM(G93:H93)</f>
        <v>700671853.91999996</v>
      </c>
      <c r="J93" s="3">
        <f>J34</f>
        <v>11039174.199999999</v>
      </c>
      <c r="K93" s="3">
        <f>SUM(I93:J93)</f>
        <v>711711028.12</v>
      </c>
      <c r="L93" s="3">
        <f>L34</f>
        <v>30184645.859999999</v>
      </c>
      <c r="M93" s="3">
        <f>SUM(K93:L93)</f>
        <v>741895673.98000002</v>
      </c>
      <c r="N93" s="3">
        <f>N34</f>
        <v>13059548.239999998</v>
      </c>
      <c r="O93" s="3">
        <f>SUM(M93:N93)</f>
        <v>754955222.22000003</v>
      </c>
      <c r="P93" s="80"/>
    </row>
    <row r="94" spans="1:16" s="42" customFormat="1">
      <c r="A94" s="50" t="s">
        <v>69</v>
      </c>
      <c r="B94" s="18"/>
      <c r="C94" s="10">
        <f>C93+C8</f>
        <v>848903254</v>
      </c>
      <c r="D94" s="10">
        <f>D93+D8</f>
        <v>3894722</v>
      </c>
      <c r="E94" s="10">
        <f>SUM(C94:D94)</f>
        <v>852797976</v>
      </c>
      <c r="F94" s="10">
        <f>F93+F8</f>
        <v>8193678.7700000014</v>
      </c>
      <c r="G94" s="10">
        <f>G93+G8</f>
        <v>862529854.76999998</v>
      </c>
      <c r="H94" s="10">
        <f>H93+H8</f>
        <v>20786447.149999999</v>
      </c>
      <c r="I94" s="10">
        <f>SUM(G94:H94)</f>
        <v>883316301.91999996</v>
      </c>
      <c r="J94" s="10">
        <f>J93+J8</f>
        <v>11039174.199999999</v>
      </c>
      <c r="K94" s="10">
        <f>SUM(I94:J94)</f>
        <v>894355476.12</v>
      </c>
      <c r="L94" s="10">
        <f>L93+L8</f>
        <v>42398760.479999997</v>
      </c>
      <c r="M94" s="10">
        <f>SUM(K94:L94)</f>
        <v>936754236.60000002</v>
      </c>
      <c r="N94" s="10">
        <f>N93+N8</f>
        <v>18559548.239999998</v>
      </c>
      <c r="O94" s="10">
        <f>SUM(M94:N94)</f>
        <v>955313784.84000003</v>
      </c>
      <c r="P94" s="80"/>
    </row>
    <row r="95" spans="1:16">
      <c r="C95" s="16"/>
      <c r="D95" s="16"/>
      <c r="E95" s="68"/>
      <c r="F95" s="16"/>
      <c r="G95" s="68">
        <f>862529854.77-G94</f>
        <v>0</v>
      </c>
      <c r="H95" s="16"/>
      <c r="I95" s="68"/>
      <c r="J95" s="16"/>
      <c r="K95" s="68"/>
      <c r="L95" s="16"/>
      <c r="M95" s="68"/>
      <c r="N95" s="16"/>
      <c r="O95" s="68"/>
    </row>
    <row r="96" spans="1:16" hidden="1">
      <c r="C96" s="16"/>
      <c r="D96" s="16"/>
      <c r="E96" s="16"/>
      <c r="F96" s="16"/>
      <c r="G96" s="16"/>
      <c r="H96" s="16"/>
      <c r="I96" s="68">
        <f t="shared" ref="I96:O96" si="67">I34+I8-I94</f>
        <v>0</v>
      </c>
      <c r="J96" s="68">
        <f t="shared" si="67"/>
        <v>0</v>
      </c>
      <c r="K96" s="68">
        <f t="shared" si="67"/>
        <v>0</v>
      </c>
      <c r="L96" s="68">
        <f t="shared" si="67"/>
        <v>0</v>
      </c>
      <c r="M96" s="68">
        <f t="shared" si="67"/>
        <v>0</v>
      </c>
      <c r="N96" s="68">
        <f t="shared" si="67"/>
        <v>0</v>
      </c>
      <c r="O96" s="68">
        <f t="shared" si="67"/>
        <v>0</v>
      </c>
    </row>
    <row r="97" spans="3:1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3:1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3:1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3:1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</sheetData>
  <mergeCells count="4">
    <mergeCell ref="A1:C1"/>
    <mergeCell ref="A2:C2"/>
    <mergeCell ref="C3:E3"/>
    <mergeCell ref="A5:O5"/>
  </mergeCells>
  <pageMargins left="0.59055118110236227" right="0.19685039370078741" top="0.19685039370078741" bottom="0.19685039370078741" header="0.19685039370078741" footer="0"/>
  <pageSetup paperSize="9" scale="85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3"/>
  <sheetViews>
    <sheetView tabSelected="1" workbookViewId="0">
      <selection activeCell="Q6" sqref="Q6"/>
    </sheetView>
  </sheetViews>
  <sheetFormatPr defaultColWidth="8" defaultRowHeight="12.75"/>
  <cols>
    <col min="1" max="1" width="61.28515625" style="16" customWidth="1"/>
    <col min="2" max="2" width="19" style="51" customWidth="1"/>
    <col min="3" max="4" width="16.140625" style="8" hidden="1" customWidth="1"/>
    <col min="5" max="5" width="15.140625" style="8" hidden="1" customWidth="1"/>
    <col min="6" max="6" width="12" style="8" hidden="1" customWidth="1"/>
    <col min="7" max="7" width="14.42578125" style="8" hidden="1" customWidth="1"/>
    <col min="8" max="8" width="12.5703125" style="8" hidden="1" customWidth="1"/>
    <col min="9" max="9" width="14.42578125" style="8" hidden="1" customWidth="1"/>
    <col min="10" max="10" width="12.5703125" style="8" hidden="1" customWidth="1"/>
    <col min="11" max="11" width="14.42578125" style="8" hidden="1" customWidth="1"/>
    <col min="12" max="12" width="13.5703125" style="8" hidden="1" customWidth="1"/>
    <col min="13" max="13" width="14.42578125" style="8" hidden="1" customWidth="1"/>
    <col min="14" max="14" width="13.5703125" style="8" hidden="1" customWidth="1"/>
    <col min="15" max="15" width="17" style="8" customWidth="1"/>
    <col min="16" max="16" width="17.5703125" style="16" customWidth="1"/>
    <col min="17" max="227" width="8" style="16"/>
    <col min="228" max="228" width="69.85546875" style="16" customWidth="1"/>
    <col min="229" max="229" width="21.7109375" style="16" customWidth="1"/>
    <col min="230" max="230" width="0" style="16" hidden="1" customWidth="1"/>
    <col min="231" max="231" width="15.5703125" style="16" customWidth="1"/>
    <col min="232" max="235" width="0" style="16" hidden="1" customWidth="1"/>
    <col min="236" max="236" width="8" style="16"/>
    <col min="237" max="237" width="13.7109375" style="16" customWidth="1"/>
    <col min="238" max="483" width="8" style="16"/>
    <col min="484" max="484" width="69.85546875" style="16" customWidth="1"/>
    <col min="485" max="485" width="21.7109375" style="16" customWidth="1"/>
    <col min="486" max="486" width="0" style="16" hidden="1" customWidth="1"/>
    <col min="487" max="487" width="15.5703125" style="16" customWidth="1"/>
    <col min="488" max="491" width="0" style="16" hidden="1" customWidth="1"/>
    <col min="492" max="492" width="8" style="16"/>
    <col min="493" max="493" width="13.7109375" style="16" customWidth="1"/>
    <col min="494" max="739" width="8" style="16"/>
    <col min="740" max="740" width="69.85546875" style="16" customWidth="1"/>
    <col min="741" max="741" width="21.7109375" style="16" customWidth="1"/>
    <col min="742" max="742" width="0" style="16" hidden="1" customWidth="1"/>
    <col min="743" max="743" width="15.5703125" style="16" customWidth="1"/>
    <col min="744" max="747" width="0" style="16" hidden="1" customWidth="1"/>
    <col min="748" max="748" width="8" style="16"/>
    <col min="749" max="749" width="13.7109375" style="16" customWidth="1"/>
    <col min="750" max="995" width="8" style="16"/>
    <col min="996" max="996" width="69.85546875" style="16" customWidth="1"/>
    <col min="997" max="997" width="21.7109375" style="16" customWidth="1"/>
    <col min="998" max="998" width="0" style="16" hidden="1" customWidth="1"/>
    <col min="999" max="999" width="15.5703125" style="16" customWidth="1"/>
    <col min="1000" max="1003" width="0" style="16" hidden="1" customWidth="1"/>
    <col min="1004" max="1004" width="8" style="16"/>
    <col min="1005" max="1005" width="13.7109375" style="16" customWidth="1"/>
    <col min="1006" max="1251" width="8" style="16"/>
    <col min="1252" max="1252" width="69.85546875" style="16" customWidth="1"/>
    <col min="1253" max="1253" width="21.7109375" style="16" customWidth="1"/>
    <col min="1254" max="1254" width="0" style="16" hidden="1" customWidth="1"/>
    <col min="1255" max="1255" width="15.5703125" style="16" customWidth="1"/>
    <col min="1256" max="1259" width="0" style="16" hidden="1" customWidth="1"/>
    <col min="1260" max="1260" width="8" style="16"/>
    <col min="1261" max="1261" width="13.7109375" style="16" customWidth="1"/>
    <col min="1262" max="1507" width="8" style="16"/>
    <col min="1508" max="1508" width="69.85546875" style="16" customWidth="1"/>
    <col min="1509" max="1509" width="21.7109375" style="16" customWidth="1"/>
    <col min="1510" max="1510" width="0" style="16" hidden="1" customWidth="1"/>
    <col min="1511" max="1511" width="15.5703125" style="16" customWidth="1"/>
    <col min="1512" max="1515" width="0" style="16" hidden="1" customWidth="1"/>
    <col min="1516" max="1516" width="8" style="16"/>
    <col min="1517" max="1517" width="13.7109375" style="16" customWidth="1"/>
    <col min="1518" max="1763" width="8" style="16"/>
    <col min="1764" max="1764" width="69.85546875" style="16" customWidth="1"/>
    <col min="1765" max="1765" width="21.7109375" style="16" customWidth="1"/>
    <col min="1766" max="1766" width="0" style="16" hidden="1" customWidth="1"/>
    <col min="1767" max="1767" width="15.5703125" style="16" customWidth="1"/>
    <col min="1768" max="1771" width="0" style="16" hidden="1" customWidth="1"/>
    <col min="1772" max="1772" width="8" style="16"/>
    <col min="1773" max="1773" width="13.7109375" style="16" customWidth="1"/>
    <col min="1774" max="2019" width="8" style="16"/>
    <col min="2020" max="2020" width="69.85546875" style="16" customWidth="1"/>
    <col min="2021" max="2021" width="21.7109375" style="16" customWidth="1"/>
    <col min="2022" max="2022" width="0" style="16" hidden="1" customWidth="1"/>
    <col min="2023" max="2023" width="15.5703125" style="16" customWidth="1"/>
    <col min="2024" max="2027" width="0" style="16" hidden="1" customWidth="1"/>
    <col min="2028" max="2028" width="8" style="16"/>
    <col min="2029" max="2029" width="13.7109375" style="16" customWidth="1"/>
    <col min="2030" max="2275" width="8" style="16"/>
    <col min="2276" max="2276" width="69.85546875" style="16" customWidth="1"/>
    <col min="2277" max="2277" width="21.7109375" style="16" customWidth="1"/>
    <col min="2278" max="2278" width="0" style="16" hidden="1" customWidth="1"/>
    <col min="2279" max="2279" width="15.5703125" style="16" customWidth="1"/>
    <col min="2280" max="2283" width="0" style="16" hidden="1" customWidth="1"/>
    <col min="2284" max="2284" width="8" style="16"/>
    <col min="2285" max="2285" width="13.7109375" style="16" customWidth="1"/>
    <col min="2286" max="2531" width="8" style="16"/>
    <col min="2532" max="2532" width="69.85546875" style="16" customWidth="1"/>
    <col min="2533" max="2533" width="21.7109375" style="16" customWidth="1"/>
    <col min="2534" max="2534" width="0" style="16" hidden="1" customWidth="1"/>
    <col min="2535" max="2535" width="15.5703125" style="16" customWidth="1"/>
    <col min="2536" max="2539" width="0" style="16" hidden="1" customWidth="1"/>
    <col min="2540" max="2540" width="8" style="16"/>
    <col min="2541" max="2541" width="13.7109375" style="16" customWidth="1"/>
    <col min="2542" max="2787" width="8" style="16"/>
    <col min="2788" max="2788" width="69.85546875" style="16" customWidth="1"/>
    <col min="2789" max="2789" width="21.7109375" style="16" customWidth="1"/>
    <col min="2790" max="2790" width="0" style="16" hidden="1" customWidth="1"/>
    <col min="2791" max="2791" width="15.5703125" style="16" customWidth="1"/>
    <col min="2792" max="2795" width="0" style="16" hidden="1" customWidth="1"/>
    <col min="2796" max="2796" width="8" style="16"/>
    <col min="2797" max="2797" width="13.7109375" style="16" customWidth="1"/>
    <col min="2798" max="3043" width="8" style="16"/>
    <col min="3044" max="3044" width="69.85546875" style="16" customWidth="1"/>
    <col min="3045" max="3045" width="21.7109375" style="16" customWidth="1"/>
    <col min="3046" max="3046" width="0" style="16" hidden="1" customWidth="1"/>
    <col min="3047" max="3047" width="15.5703125" style="16" customWidth="1"/>
    <col min="3048" max="3051" width="0" style="16" hidden="1" customWidth="1"/>
    <col min="3052" max="3052" width="8" style="16"/>
    <col min="3053" max="3053" width="13.7109375" style="16" customWidth="1"/>
    <col min="3054" max="3299" width="8" style="16"/>
    <col min="3300" max="3300" width="69.85546875" style="16" customWidth="1"/>
    <col min="3301" max="3301" width="21.7109375" style="16" customWidth="1"/>
    <col min="3302" max="3302" width="0" style="16" hidden="1" customWidth="1"/>
    <col min="3303" max="3303" width="15.5703125" style="16" customWidth="1"/>
    <col min="3304" max="3307" width="0" style="16" hidden="1" customWidth="1"/>
    <col min="3308" max="3308" width="8" style="16"/>
    <col min="3309" max="3309" width="13.7109375" style="16" customWidth="1"/>
    <col min="3310" max="3555" width="8" style="16"/>
    <col min="3556" max="3556" width="69.85546875" style="16" customWidth="1"/>
    <col min="3557" max="3557" width="21.7109375" style="16" customWidth="1"/>
    <col min="3558" max="3558" width="0" style="16" hidden="1" customWidth="1"/>
    <col min="3559" max="3559" width="15.5703125" style="16" customWidth="1"/>
    <col min="3560" max="3563" width="0" style="16" hidden="1" customWidth="1"/>
    <col min="3564" max="3564" width="8" style="16"/>
    <col min="3565" max="3565" width="13.7109375" style="16" customWidth="1"/>
    <col min="3566" max="3811" width="8" style="16"/>
    <col min="3812" max="3812" width="69.85546875" style="16" customWidth="1"/>
    <col min="3813" max="3813" width="21.7109375" style="16" customWidth="1"/>
    <col min="3814" max="3814" width="0" style="16" hidden="1" customWidth="1"/>
    <col min="3815" max="3815" width="15.5703125" style="16" customWidth="1"/>
    <col min="3816" max="3819" width="0" style="16" hidden="1" customWidth="1"/>
    <col min="3820" max="3820" width="8" style="16"/>
    <col min="3821" max="3821" width="13.7109375" style="16" customWidth="1"/>
    <col min="3822" max="4067" width="8" style="16"/>
    <col min="4068" max="4068" width="69.85546875" style="16" customWidth="1"/>
    <col min="4069" max="4069" width="21.7109375" style="16" customWidth="1"/>
    <col min="4070" max="4070" width="0" style="16" hidden="1" customWidth="1"/>
    <col min="4071" max="4071" width="15.5703125" style="16" customWidth="1"/>
    <col min="4072" max="4075" width="0" style="16" hidden="1" customWidth="1"/>
    <col min="4076" max="4076" width="8" style="16"/>
    <col min="4077" max="4077" width="13.7109375" style="16" customWidth="1"/>
    <col min="4078" max="4323" width="8" style="16"/>
    <col min="4324" max="4324" width="69.85546875" style="16" customWidth="1"/>
    <col min="4325" max="4325" width="21.7109375" style="16" customWidth="1"/>
    <col min="4326" max="4326" width="0" style="16" hidden="1" customWidth="1"/>
    <col min="4327" max="4327" width="15.5703125" style="16" customWidth="1"/>
    <col min="4328" max="4331" width="0" style="16" hidden="1" customWidth="1"/>
    <col min="4332" max="4332" width="8" style="16"/>
    <col min="4333" max="4333" width="13.7109375" style="16" customWidth="1"/>
    <col min="4334" max="4579" width="8" style="16"/>
    <col min="4580" max="4580" width="69.85546875" style="16" customWidth="1"/>
    <col min="4581" max="4581" width="21.7109375" style="16" customWidth="1"/>
    <col min="4582" max="4582" width="0" style="16" hidden="1" customWidth="1"/>
    <col min="4583" max="4583" width="15.5703125" style="16" customWidth="1"/>
    <col min="4584" max="4587" width="0" style="16" hidden="1" customWidth="1"/>
    <col min="4588" max="4588" width="8" style="16"/>
    <col min="4589" max="4589" width="13.7109375" style="16" customWidth="1"/>
    <col min="4590" max="4835" width="8" style="16"/>
    <col min="4836" max="4836" width="69.85546875" style="16" customWidth="1"/>
    <col min="4837" max="4837" width="21.7109375" style="16" customWidth="1"/>
    <col min="4838" max="4838" width="0" style="16" hidden="1" customWidth="1"/>
    <col min="4839" max="4839" width="15.5703125" style="16" customWidth="1"/>
    <col min="4840" max="4843" width="0" style="16" hidden="1" customWidth="1"/>
    <col min="4844" max="4844" width="8" style="16"/>
    <col min="4845" max="4845" width="13.7109375" style="16" customWidth="1"/>
    <col min="4846" max="5091" width="8" style="16"/>
    <col min="5092" max="5092" width="69.85546875" style="16" customWidth="1"/>
    <col min="5093" max="5093" width="21.7109375" style="16" customWidth="1"/>
    <col min="5094" max="5094" width="0" style="16" hidden="1" customWidth="1"/>
    <col min="5095" max="5095" width="15.5703125" style="16" customWidth="1"/>
    <col min="5096" max="5099" width="0" style="16" hidden="1" customWidth="1"/>
    <col min="5100" max="5100" width="8" style="16"/>
    <col min="5101" max="5101" width="13.7109375" style="16" customWidth="1"/>
    <col min="5102" max="5347" width="8" style="16"/>
    <col min="5348" max="5348" width="69.85546875" style="16" customWidth="1"/>
    <col min="5349" max="5349" width="21.7109375" style="16" customWidth="1"/>
    <col min="5350" max="5350" width="0" style="16" hidden="1" customWidth="1"/>
    <col min="5351" max="5351" width="15.5703125" style="16" customWidth="1"/>
    <col min="5352" max="5355" width="0" style="16" hidden="1" customWidth="1"/>
    <col min="5356" max="5356" width="8" style="16"/>
    <col min="5357" max="5357" width="13.7109375" style="16" customWidth="1"/>
    <col min="5358" max="5603" width="8" style="16"/>
    <col min="5604" max="5604" width="69.85546875" style="16" customWidth="1"/>
    <col min="5605" max="5605" width="21.7109375" style="16" customWidth="1"/>
    <col min="5606" max="5606" width="0" style="16" hidden="1" customWidth="1"/>
    <col min="5607" max="5607" width="15.5703125" style="16" customWidth="1"/>
    <col min="5608" max="5611" width="0" style="16" hidden="1" customWidth="1"/>
    <col min="5612" max="5612" width="8" style="16"/>
    <col min="5613" max="5613" width="13.7109375" style="16" customWidth="1"/>
    <col min="5614" max="5859" width="8" style="16"/>
    <col min="5860" max="5860" width="69.85546875" style="16" customWidth="1"/>
    <col min="5861" max="5861" width="21.7109375" style="16" customWidth="1"/>
    <col min="5862" max="5862" width="0" style="16" hidden="1" customWidth="1"/>
    <col min="5863" max="5863" width="15.5703125" style="16" customWidth="1"/>
    <col min="5864" max="5867" width="0" style="16" hidden="1" customWidth="1"/>
    <col min="5868" max="5868" width="8" style="16"/>
    <col min="5869" max="5869" width="13.7109375" style="16" customWidth="1"/>
    <col min="5870" max="6115" width="8" style="16"/>
    <col min="6116" max="6116" width="69.85546875" style="16" customWidth="1"/>
    <col min="6117" max="6117" width="21.7109375" style="16" customWidth="1"/>
    <col min="6118" max="6118" width="0" style="16" hidden="1" customWidth="1"/>
    <col min="6119" max="6119" width="15.5703125" style="16" customWidth="1"/>
    <col min="6120" max="6123" width="0" style="16" hidden="1" customWidth="1"/>
    <col min="6124" max="6124" width="8" style="16"/>
    <col min="6125" max="6125" width="13.7109375" style="16" customWidth="1"/>
    <col min="6126" max="6371" width="8" style="16"/>
    <col min="6372" max="6372" width="69.85546875" style="16" customWidth="1"/>
    <col min="6373" max="6373" width="21.7109375" style="16" customWidth="1"/>
    <col min="6374" max="6374" width="0" style="16" hidden="1" customWidth="1"/>
    <col min="6375" max="6375" width="15.5703125" style="16" customWidth="1"/>
    <col min="6376" max="6379" width="0" style="16" hidden="1" customWidth="1"/>
    <col min="6380" max="6380" width="8" style="16"/>
    <col min="6381" max="6381" width="13.7109375" style="16" customWidth="1"/>
    <col min="6382" max="6627" width="8" style="16"/>
    <col min="6628" max="6628" width="69.85546875" style="16" customWidth="1"/>
    <col min="6629" max="6629" width="21.7109375" style="16" customWidth="1"/>
    <col min="6630" max="6630" width="0" style="16" hidden="1" customWidth="1"/>
    <col min="6631" max="6631" width="15.5703125" style="16" customWidth="1"/>
    <col min="6632" max="6635" width="0" style="16" hidden="1" customWidth="1"/>
    <col min="6636" max="6636" width="8" style="16"/>
    <col min="6637" max="6637" width="13.7109375" style="16" customWidth="1"/>
    <col min="6638" max="6883" width="8" style="16"/>
    <col min="6884" max="6884" width="69.85546875" style="16" customWidth="1"/>
    <col min="6885" max="6885" width="21.7109375" style="16" customWidth="1"/>
    <col min="6886" max="6886" width="0" style="16" hidden="1" customWidth="1"/>
    <col min="6887" max="6887" width="15.5703125" style="16" customWidth="1"/>
    <col min="6888" max="6891" width="0" style="16" hidden="1" customWidth="1"/>
    <col min="6892" max="6892" width="8" style="16"/>
    <col min="6893" max="6893" width="13.7109375" style="16" customWidth="1"/>
    <col min="6894" max="7139" width="8" style="16"/>
    <col min="7140" max="7140" width="69.85546875" style="16" customWidth="1"/>
    <col min="7141" max="7141" width="21.7109375" style="16" customWidth="1"/>
    <col min="7142" max="7142" width="0" style="16" hidden="1" customWidth="1"/>
    <col min="7143" max="7143" width="15.5703125" style="16" customWidth="1"/>
    <col min="7144" max="7147" width="0" style="16" hidden="1" customWidth="1"/>
    <col min="7148" max="7148" width="8" style="16"/>
    <col min="7149" max="7149" width="13.7109375" style="16" customWidth="1"/>
    <col min="7150" max="7395" width="8" style="16"/>
    <col min="7396" max="7396" width="69.85546875" style="16" customWidth="1"/>
    <col min="7397" max="7397" width="21.7109375" style="16" customWidth="1"/>
    <col min="7398" max="7398" width="0" style="16" hidden="1" customWidth="1"/>
    <col min="7399" max="7399" width="15.5703125" style="16" customWidth="1"/>
    <col min="7400" max="7403" width="0" style="16" hidden="1" customWidth="1"/>
    <col min="7404" max="7404" width="8" style="16"/>
    <col min="7405" max="7405" width="13.7109375" style="16" customWidth="1"/>
    <col min="7406" max="7651" width="8" style="16"/>
    <col min="7652" max="7652" width="69.85546875" style="16" customWidth="1"/>
    <col min="7653" max="7653" width="21.7109375" style="16" customWidth="1"/>
    <col min="7654" max="7654" width="0" style="16" hidden="1" customWidth="1"/>
    <col min="7655" max="7655" width="15.5703125" style="16" customWidth="1"/>
    <col min="7656" max="7659" width="0" style="16" hidden="1" customWidth="1"/>
    <col min="7660" max="7660" width="8" style="16"/>
    <col min="7661" max="7661" width="13.7109375" style="16" customWidth="1"/>
    <col min="7662" max="7907" width="8" style="16"/>
    <col min="7908" max="7908" width="69.85546875" style="16" customWidth="1"/>
    <col min="7909" max="7909" width="21.7109375" style="16" customWidth="1"/>
    <col min="7910" max="7910" width="0" style="16" hidden="1" customWidth="1"/>
    <col min="7911" max="7911" width="15.5703125" style="16" customWidth="1"/>
    <col min="7912" max="7915" width="0" style="16" hidden="1" customWidth="1"/>
    <col min="7916" max="7916" width="8" style="16"/>
    <col min="7917" max="7917" width="13.7109375" style="16" customWidth="1"/>
    <col min="7918" max="8163" width="8" style="16"/>
    <col min="8164" max="8164" width="69.85546875" style="16" customWidth="1"/>
    <col min="8165" max="8165" width="21.7109375" style="16" customWidth="1"/>
    <col min="8166" max="8166" width="0" style="16" hidden="1" customWidth="1"/>
    <col min="8167" max="8167" width="15.5703125" style="16" customWidth="1"/>
    <col min="8168" max="8171" width="0" style="16" hidden="1" customWidth="1"/>
    <col min="8172" max="8172" width="8" style="16"/>
    <col min="8173" max="8173" width="13.7109375" style="16" customWidth="1"/>
    <col min="8174" max="8419" width="8" style="16"/>
    <col min="8420" max="8420" width="69.85546875" style="16" customWidth="1"/>
    <col min="8421" max="8421" width="21.7109375" style="16" customWidth="1"/>
    <col min="8422" max="8422" width="0" style="16" hidden="1" customWidth="1"/>
    <col min="8423" max="8423" width="15.5703125" style="16" customWidth="1"/>
    <col min="8424" max="8427" width="0" style="16" hidden="1" customWidth="1"/>
    <col min="8428" max="8428" width="8" style="16"/>
    <col min="8429" max="8429" width="13.7109375" style="16" customWidth="1"/>
    <col min="8430" max="8675" width="8" style="16"/>
    <col min="8676" max="8676" width="69.85546875" style="16" customWidth="1"/>
    <col min="8677" max="8677" width="21.7109375" style="16" customWidth="1"/>
    <col min="8678" max="8678" width="0" style="16" hidden="1" customWidth="1"/>
    <col min="8679" max="8679" width="15.5703125" style="16" customWidth="1"/>
    <col min="8680" max="8683" width="0" style="16" hidden="1" customWidth="1"/>
    <col min="8684" max="8684" width="8" style="16"/>
    <col min="8685" max="8685" width="13.7109375" style="16" customWidth="1"/>
    <col min="8686" max="8931" width="8" style="16"/>
    <col min="8932" max="8932" width="69.85546875" style="16" customWidth="1"/>
    <col min="8933" max="8933" width="21.7109375" style="16" customWidth="1"/>
    <col min="8934" max="8934" width="0" style="16" hidden="1" customWidth="1"/>
    <col min="8935" max="8935" width="15.5703125" style="16" customWidth="1"/>
    <col min="8936" max="8939" width="0" style="16" hidden="1" customWidth="1"/>
    <col min="8940" max="8940" width="8" style="16"/>
    <col min="8941" max="8941" width="13.7109375" style="16" customWidth="1"/>
    <col min="8942" max="9187" width="8" style="16"/>
    <col min="9188" max="9188" width="69.85546875" style="16" customWidth="1"/>
    <col min="9189" max="9189" width="21.7109375" style="16" customWidth="1"/>
    <col min="9190" max="9190" width="0" style="16" hidden="1" customWidth="1"/>
    <col min="9191" max="9191" width="15.5703125" style="16" customWidth="1"/>
    <col min="9192" max="9195" width="0" style="16" hidden="1" customWidth="1"/>
    <col min="9196" max="9196" width="8" style="16"/>
    <col min="9197" max="9197" width="13.7109375" style="16" customWidth="1"/>
    <col min="9198" max="9443" width="8" style="16"/>
    <col min="9444" max="9444" width="69.85546875" style="16" customWidth="1"/>
    <col min="9445" max="9445" width="21.7109375" style="16" customWidth="1"/>
    <col min="9446" max="9446" width="0" style="16" hidden="1" customWidth="1"/>
    <col min="9447" max="9447" width="15.5703125" style="16" customWidth="1"/>
    <col min="9448" max="9451" width="0" style="16" hidden="1" customWidth="1"/>
    <col min="9452" max="9452" width="8" style="16"/>
    <col min="9453" max="9453" width="13.7109375" style="16" customWidth="1"/>
    <col min="9454" max="9699" width="8" style="16"/>
    <col min="9700" max="9700" width="69.85546875" style="16" customWidth="1"/>
    <col min="9701" max="9701" width="21.7109375" style="16" customWidth="1"/>
    <col min="9702" max="9702" width="0" style="16" hidden="1" customWidth="1"/>
    <col min="9703" max="9703" width="15.5703125" style="16" customWidth="1"/>
    <col min="9704" max="9707" width="0" style="16" hidden="1" customWidth="1"/>
    <col min="9708" max="9708" width="8" style="16"/>
    <col min="9709" max="9709" width="13.7109375" style="16" customWidth="1"/>
    <col min="9710" max="9955" width="8" style="16"/>
    <col min="9956" max="9956" width="69.85546875" style="16" customWidth="1"/>
    <col min="9957" max="9957" width="21.7109375" style="16" customWidth="1"/>
    <col min="9958" max="9958" width="0" style="16" hidden="1" customWidth="1"/>
    <col min="9959" max="9959" width="15.5703125" style="16" customWidth="1"/>
    <col min="9960" max="9963" width="0" style="16" hidden="1" customWidth="1"/>
    <col min="9964" max="9964" width="8" style="16"/>
    <col min="9965" max="9965" width="13.7109375" style="16" customWidth="1"/>
    <col min="9966" max="10211" width="8" style="16"/>
    <col min="10212" max="10212" width="69.85546875" style="16" customWidth="1"/>
    <col min="10213" max="10213" width="21.7109375" style="16" customWidth="1"/>
    <col min="10214" max="10214" width="0" style="16" hidden="1" customWidth="1"/>
    <col min="10215" max="10215" width="15.5703125" style="16" customWidth="1"/>
    <col min="10216" max="10219" width="0" style="16" hidden="1" customWidth="1"/>
    <col min="10220" max="10220" width="8" style="16"/>
    <col min="10221" max="10221" width="13.7109375" style="16" customWidth="1"/>
    <col min="10222" max="10467" width="8" style="16"/>
    <col min="10468" max="10468" width="69.85546875" style="16" customWidth="1"/>
    <col min="10469" max="10469" width="21.7109375" style="16" customWidth="1"/>
    <col min="10470" max="10470" width="0" style="16" hidden="1" customWidth="1"/>
    <col min="10471" max="10471" width="15.5703125" style="16" customWidth="1"/>
    <col min="10472" max="10475" width="0" style="16" hidden="1" customWidth="1"/>
    <col min="10476" max="10476" width="8" style="16"/>
    <col min="10477" max="10477" width="13.7109375" style="16" customWidth="1"/>
    <col min="10478" max="10723" width="8" style="16"/>
    <col min="10724" max="10724" width="69.85546875" style="16" customWidth="1"/>
    <col min="10725" max="10725" width="21.7109375" style="16" customWidth="1"/>
    <col min="10726" max="10726" width="0" style="16" hidden="1" customWidth="1"/>
    <col min="10727" max="10727" width="15.5703125" style="16" customWidth="1"/>
    <col min="10728" max="10731" width="0" style="16" hidden="1" customWidth="1"/>
    <col min="10732" max="10732" width="8" style="16"/>
    <col min="10733" max="10733" width="13.7109375" style="16" customWidth="1"/>
    <col min="10734" max="10979" width="8" style="16"/>
    <col min="10980" max="10980" width="69.85546875" style="16" customWidth="1"/>
    <col min="10981" max="10981" width="21.7109375" style="16" customWidth="1"/>
    <col min="10982" max="10982" width="0" style="16" hidden="1" customWidth="1"/>
    <col min="10983" max="10983" width="15.5703125" style="16" customWidth="1"/>
    <col min="10984" max="10987" width="0" style="16" hidden="1" customWidth="1"/>
    <col min="10988" max="10988" width="8" style="16"/>
    <col min="10989" max="10989" width="13.7109375" style="16" customWidth="1"/>
    <col min="10990" max="11235" width="8" style="16"/>
    <col min="11236" max="11236" width="69.85546875" style="16" customWidth="1"/>
    <col min="11237" max="11237" width="21.7109375" style="16" customWidth="1"/>
    <col min="11238" max="11238" width="0" style="16" hidden="1" customWidth="1"/>
    <col min="11239" max="11239" width="15.5703125" style="16" customWidth="1"/>
    <col min="11240" max="11243" width="0" style="16" hidden="1" customWidth="1"/>
    <col min="11244" max="11244" width="8" style="16"/>
    <col min="11245" max="11245" width="13.7109375" style="16" customWidth="1"/>
    <col min="11246" max="11491" width="8" style="16"/>
    <col min="11492" max="11492" width="69.85546875" style="16" customWidth="1"/>
    <col min="11493" max="11493" width="21.7109375" style="16" customWidth="1"/>
    <col min="11494" max="11494" width="0" style="16" hidden="1" customWidth="1"/>
    <col min="11495" max="11495" width="15.5703125" style="16" customWidth="1"/>
    <col min="11496" max="11499" width="0" style="16" hidden="1" customWidth="1"/>
    <col min="11500" max="11500" width="8" style="16"/>
    <col min="11501" max="11501" width="13.7109375" style="16" customWidth="1"/>
    <col min="11502" max="11747" width="8" style="16"/>
    <col min="11748" max="11748" width="69.85546875" style="16" customWidth="1"/>
    <col min="11749" max="11749" width="21.7109375" style="16" customWidth="1"/>
    <col min="11750" max="11750" width="0" style="16" hidden="1" customWidth="1"/>
    <col min="11751" max="11751" width="15.5703125" style="16" customWidth="1"/>
    <col min="11752" max="11755" width="0" style="16" hidden="1" customWidth="1"/>
    <col min="11756" max="11756" width="8" style="16"/>
    <col min="11757" max="11757" width="13.7109375" style="16" customWidth="1"/>
    <col min="11758" max="12003" width="8" style="16"/>
    <col min="12004" max="12004" width="69.85546875" style="16" customWidth="1"/>
    <col min="12005" max="12005" width="21.7109375" style="16" customWidth="1"/>
    <col min="12006" max="12006" width="0" style="16" hidden="1" customWidth="1"/>
    <col min="12007" max="12007" width="15.5703125" style="16" customWidth="1"/>
    <col min="12008" max="12011" width="0" style="16" hidden="1" customWidth="1"/>
    <col min="12012" max="12012" width="8" style="16"/>
    <col min="12013" max="12013" width="13.7109375" style="16" customWidth="1"/>
    <col min="12014" max="12259" width="8" style="16"/>
    <col min="12260" max="12260" width="69.85546875" style="16" customWidth="1"/>
    <col min="12261" max="12261" width="21.7109375" style="16" customWidth="1"/>
    <col min="12262" max="12262" width="0" style="16" hidden="1" customWidth="1"/>
    <col min="12263" max="12263" width="15.5703125" style="16" customWidth="1"/>
    <col min="12264" max="12267" width="0" style="16" hidden="1" customWidth="1"/>
    <col min="12268" max="12268" width="8" style="16"/>
    <col min="12269" max="12269" width="13.7109375" style="16" customWidth="1"/>
    <col min="12270" max="12515" width="8" style="16"/>
    <col min="12516" max="12516" width="69.85546875" style="16" customWidth="1"/>
    <col min="12517" max="12517" width="21.7109375" style="16" customWidth="1"/>
    <col min="12518" max="12518" width="0" style="16" hidden="1" customWidth="1"/>
    <col min="12519" max="12519" width="15.5703125" style="16" customWidth="1"/>
    <col min="12520" max="12523" width="0" style="16" hidden="1" customWidth="1"/>
    <col min="12524" max="12524" width="8" style="16"/>
    <col min="12525" max="12525" width="13.7109375" style="16" customWidth="1"/>
    <col min="12526" max="12771" width="8" style="16"/>
    <col min="12772" max="12772" width="69.85546875" style="16" customWidth="1"/>
    <col min="12773" max="12773" width="21.7109375" style="16" customWidth="1"/>
    <col min="12774" max="12774" width="0" style="16" hidden="1" customWidth="1"/>
    <col min="12775" max="12775" width="15.5703125" style="16" customWidth="1"/>
    <col min="12776" max="12779" width="0" style="16" hidden="1" customWidth="1"/>
    <col min="12780" max="12780" width="8" style="16"/>
    <col min="12781" max="12781" width="13.7109375" style="16" customWidth="1"/>
    <col min="12782" max="13027" width="8" style="16"/>
    <col min="13028" max="13028" width="69.85546875" style="16" customWidth="1"/>
    <col min="13029" max="13029" width="21.7109375" style="16" customWidth="1"/>
    <col min="13030" max="13030" width="0" style="16" hidden="1" customWidth="1"/>
    <col min="13031" max="13031" width="15.5703125" style="16" customWidth="1"/>
    <col min="13032" max="13035" width="0" style="16" hidden="1" customWidth="1"/>
    <col min="13036" max="13036" width="8" style="16"/>
    <col min="13037" max="13037" width="13.7109375" style="16" customWidth="1"/>
    <col min="13038" max="13283" width="8" style="16"/>
    <col min="13284" max="13284" width="69.85546875" style="16" customWidth="1"/>
    <col min="13285" max="13285" width="21.7109375" style="16" customWidth="1"/>
    <col min="13286" max="13286" width="0" style="16" hidden="1" customWidth="1"/>
    <col min="13287" max="13287" width="15.5703125" style="16" customWidth="1"/>
    <col min="13288" max="13291" width="0" style="16" hidden="1" customWidth="1"/>
    <col min="13292" max="13292" width="8" style="16"/>
    <col min="13293" max="13293" width="13.7109375" style="16" customWidth="1"/>
    <col min="13294" max="13539" width="8" style="16"/>
    <col min="13540" max="13540" width="69.85546875" style="16" customWidth="1"/>
    <col min="13541" max="13541" width="21.7109375" style="16" customWidth="1"/>
    <col min="13542" max="13542" width="0" style="16" hidden="1" customWidth="1"/>
    <col min="13543" max="13543" width="15.5703125" style="16" customWidth="1"/>
    <col min="13544" max="13547" width="0" style="16" hidden="1" customWidth="1"/>
    <col min="13548" max="13548" width="8" style="16"/>
    <col min="13549" max="13549" width="13.7109375" style="16" customWidth="1"/>
    <col min="13550" max="13795" width="8" style="16"/>
    <col min="13796" max="13796" width="69.85546875" style="16" customWidth="1"/>
    <col min="13797" max="13797" width="21.7109375" style="16" customWidth="1"/>
    <col min="13798" max="13798" width="0" style="16" hidden="1" customWidth="1"/>
    <col min="13799" max="13799" width="15.5703125" style="16" customWidth="1"/>
    <col min="13800" max="13803" width="0" style="16" hidden="1" customWidth="1"/>
    <col min="13804" max="13804" width="8" style="16"/>
    <col min="13805" max="13805" width="13.7109375" style="16" customWidth="1"/>
    <col min="13806" max="14051" width="8" style="16"/>
    <col min="14052" max="14052" width="69.85546875" style="16" customWidth="1"/>
    <col min="14053" max="14053" width="21.7109375" style="16" customWidth="1"/>
    <col min="14054" max="14054" width="0" style="16" hidden="1" customWidth="1"/>
    <col min="14055" max="14055" width="15.5703125" style="16" customWidth="1"/>
    <col min="14056" max="14059" width="0" style="16" hidden="1" customWidth="1"/>
    <col min="14060" max="14060" width="8" style="16"/>
    <col min="14061" max="14061" width="13.7109375" style="16" customWidth="1"/>
    <col min="14062" max="14307" width="8" style="16"/>
    <col min="14308" max="14308" width="69.85546875" style="16" customWidth="1"/>
    <col min="14309" max="14309" width="21.7109375" style="16" customWidth="1"/>
    <col min="14310" max="14310" width="0" style="16" hidden="1" customWidth="1"/>
    <col min="14311" max="14311" width="15.5703125" style="16" customWidth="1"/>
    <col min="14312" max="14315" width="0" style="16" hidden="1" customWidth="1"/>
    <col min="14316" max="14316" width="8" style="16"/>
    <col min="14317" max="14317" width="13.7109375" style="16" customWidth="1"/>
    <col min="14318" max="14563" width="8" style="16"/>
    <col min="14564" max="14564" width="69.85546875" style="16" customWidth="1"/>
    <col min="14565" max="14565" width="21.7109375" style="16" customWidth="1"/>
    <col min="14566" max="14566" width="0" style="16" hidden="1" customWidth="1"/>
    <col min="14567" max="14567" width="15.5703125" style="16" customWidth="1"/>
    <col min="14568" max="14571" width="0" style="16" hidden="1" customWidth="1"/>
    <col min="14572" max="14572" width="8" style="16"/>
    <col min="14573" max="14573" width="13.7109375" style="16" customWidth="1"/>
    <col min="14574" max="14819" width="8" style="16"/>
    <col min="14820" max="14820" width="69.85546875" style="16" customWidth="1"/>
    <col min="14821" max="14821" width="21.7109375" style="16" customWidth="1"/>
    <col min="14822" max="14822" width="0" style="16" hidden="1" customWidth="1"/>
    <col min="14823" max="14823" width="15.5703125" style="16" customWidth="1"/>
    <col min="14824" max="14827" width="0" style="16" hidden="1" customWidth="1"/>
    <col min="14828" max="14828" width="8" style="16"/>
    <col min="14829" max="14829" width="13.7109375" style="16" customWidth="1"/>
    <col min="14830" max="15075" width="8" style="16"/>
    <col min="15076" max="15076" width="69.85546875" style="16" customWidth="1"/>
    <col min="15077" max="15077" width="21.7109375" style="16" customWidth="1"/>
    <col min="15078" max="15078" width="0" style="16" hidden="1" customWidth="1"/>
    <col min="15079" max="15079" width="15.5703125" style="16" customWidth="1"/>
    <col min="15080" max="15083" width="0" style="16" hidden="1" customWidth="1"/>
    <col min="15084" max="15084" width="8" style="16"/>
    <col min="15085" max="15085" width="13.7109375" style="16" customWidth="1"/>
    <col min="15086" max="15331" width="8" style="16"/>
    <col min="15332" max="15332" width="69.85546875" style="16" customWidth="1"/>
    <col min="15333" max="15333" width="21.7109375" style="16" customWidth="1"/>
    <col min="15334" max="15334" width="0" style="16" hidden="1" customWidth="1"/>
    <col min="15335" max="15335" width="15.5703125" style="16" customWidth="1"/>
    <col min="15336" max="15339" width="0" style="16" hidden="1" customWidth="1"/>
    <col min="15340" max="15340" width="8" style="16"/>
    <col min="15341" max="15341" width="13.7109375" style="16" customWidth="1"/>
    <col min="15342" max="15587" width="8" style="16"/>
    <col min="15588" max="15588" width="69.85546875" style="16" customWidth="1"/>
    <col min="15589" max="15589" width="21.7109375" style="16" customWidth="1"/>
    <col min="15590" max="15590" width="0" style="16" hidden="1" customWidth="1"/>
    <col min="15591" max="15591" width="15.5703125" style="16" customWidth="1"/>
    <col min="15592" max="15595" width="0" style="16" hidden="1" customWidth="1"/>
    <col min="15596" max="15596" width="8" style="16"/>
    <col min="15597" max="15597" width="13.7109375" style="16" customWidth="1"/>
    <col min="15598" max="15843" width="8" style="16"/>
    <col min="15844" max="15844" width="69.85546875" style="16" customWidth="1"/>
    <col min="15845" max="15845" width="21.7109375" style="16" customWidth="1"/>
    <col min="15846" max="15846" width="0" style="16" hidden="1" customWidth="1"/>
    <col min="15847" max="15847" width="15.5703125" style="16" customWidth="1"/>
    <col min="15848" max="15851" width="0" style="16" hidden="1" customWidth="1"/>
    <col min="15852" max="15852" width="8" style="16"/>
    <col min="15853" max="15853" width="13.7109375" style="16" customWidth="1"/>
    <col min="15854" max="16099" width="8" style="16"/>
    <col min="16100" max="16100" width="69.85546875" style="16" customWidth="1"/>
    <col min="16101" max="16101" width="21.7109375" style="16" customWidth="1"/>
    <col min="16102" max="16102" width="0" style="16" hidden="1" customWidth="1"/>
    <col min="16103" max="16103" width="15.5703125" style="16" customWidth="1"/>
    <col min="16104" max="16107" width="0" style="16" hidden="1" customWidth="1"/>
    <col min="16108" max="16108" width="8" style="16"/>
    <col min="16109" max="16109" width="13.7109375" style="16" customWidth="1"/>
    <col min="16110" max="16384" width="8" style="16"/>
  </cols>
  <sheetData>
    <row r="1" spans="1:26" ht="39" customHeight="1">
      <c r="A1" s="87"/>
      <c r="B1" s="93" t="s">
        <v>152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26" ht="39" customHeight="1">
      <c r="B2" s="93" t="s">
        <v>141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85"/>
      <c r="Q2" s="85"/>
      <c r="R2" s="85"/>
      <c r="S2" s="85"/>
      <c r="T2" s="85"/>
      <c r="U2" s="85"/>
      <c r="V2" s="85"/>
      <c r="W2" s="85"/>
      <c r="X2" s="85"/>
      <c r="Y2" s="86"/>
      <c r="Z2" s="86"/>
    </row>
    <row r="3" spans="1:26" ht="39" customHeight="1">
      <c r="B3" s="93" t="s">
        <v>140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85"/>
      <c r="Q3" s="85"/>
      <c r="R3" s="85"/>
      <c r="S3" s="85"/>
      <c r="T3" s="85"/>
      <c r="U3" s="85"/>
      <c r="V3" s="85"/>
      <c r="W3" s="85"/>
      <c r="X3" s="85"/>
      <c r="Y3" s="86"/>
      <c r="Z3" s="86"/>
    </row>
    <row r="4" spans="1:26" ht="39" customHeight="1">
      <c r="B4" s="93" t="s">
        <v>139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39" customHeight="1">
      <c r="B5" s="93" t="s">
        <v>136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85"/>
      <c r="Q5" s="85"/>
      <c r="R5" s="85"/>
      <c r="S5" s="85"/>
      <c r="T5" s="85"/>
      <c r="U5" s="85"/>
      <c r="V5" s="85"/>
      <c r="W5" s="85"/>
      <c r="X5" s="85"/>
      <c r="Y5" s="86"/>
      <c r="Z5" s="86"/>
    </row>
    <row r="6" spans="1:26" ht="39" customHeight="1">
      <c r="B6" s="93" t="s">
        <v>137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85"/>
      <c r="Q6" s="85"/>
      <c r="R6" s="85"/>
      <c r="S6" s="85"/>
      <c r="T6" s="85"/>
      <c r="U6" s="85"/>
      <c r="V6" s="85"/>
      <c r="W6" s="85"/>
      <c r="X6" s="85"/>
      <c r="Y6" s="86"/>
      <c r="Z6" s="86"/>
    </row>
    <row r="7" spans="1:26" ht="39" customHeight="1">
      <c r="B7" s="96" t="s">
        <v>138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88"/>
      <c r="Q7" s="88"/>
      <c r="R7" s="88"/>
      <c r="S7" s="88"/>
      <c r="T7" s="88"/>
      <c r="U7" s="88"/>
      <c r="V7" s="88"/>
      <c r="W7" s="88"/>
      <c r="X7" s="88"/>
      <c r="Y7" s="86"/>
      <c r="Z7" s="86"/>
    </row>
    <row r="8" spans="1:26" ht="40.5" customHeight="1">
      <c r="A8" s="95" t="s">
        <v>150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26" s="92" customFormat="1" ht="13.5" customHeight="1">
      <c r="A9" s="90" t="s">
        <v>0</v>
      </c>
      <c r="B9" s="90" t="s">
        <v>1</v>
      </c>
      <c r="C9" s="91" t="s">
        <v>2</v>
      </c>
      <c r="D9" s="91" t="s">
        <v>2</v>
      </c>
      <c r="E9" s="91" t="s">
        <v>2</v>
      </c>
      <c r="F9" s="91" t="s">
        <v>2</v>
      </c>
      <c r="G9" s="91" t="s">
        <v>2</v>
      </c>
      <c r="H9" s="91" t="s">
        <v>2</v>
      </c>
      <c r="I9" s="91" t="s">
        <v>2</v>
      </c>
      <c r="J9" s="91" t="s">
        <v>2</v>
      </c>
      <c r="K9" s="91" t="s">
        <v>2</v>
      </c>
      <c r="L9" s="91" t="s">
        <v>2</v>
      </c>
      <c r="M9" s="91" t="s">
        <v>2</v>
      </c>
      <c r="N9" s="91" t="s">
        <v>2</v>
      </c>
      <c r="O9" s="91" t="s">
        <v>2</v>
      </c>
    </row>
    <row r="10" spans="1:26" s="89" customFormat="1" ht="11.25">
      <c r="A10" s="20">
        <v>1</v>
      </c>
      <c r="B10" s="20">
        <v>2</v>
      </c>
      <c r="C10" s="20">
        <v>3</v>
      </c>
      <c r="D10" s="20">
        <v>3</v>
      </c>
      <c r="E10" s="20">
        <v>3</v>
      </c>
      <c r="F10" s="20">
        <v>3</v>
      </c>
      <c r="G10" s="20">
        <v>3</v>
      </c>
      <c r="H10" s="20">
        <v>3</v>
      </c>
      <c r="I10" s="20">
        <v>3</v>
      </c>
      <c r="J10" s="20">
        <v>3</v>
      </c>
      <c r="K10" s="20">
        <v>3</v>
      </c>
      <c r="L10" s="20">
        <v>3</v>
      </c>
      <c r="M10" s="20">
        <v>3</v>
      </c>
      <c r="N10" s="20">
        <v>3</v>
      </c>
      <c r="O10" s="20">
        <v>3</v>
      </c>
    </row>
    <row r="11" spans="1:26" s="19" customFormat="1">
      <c r="A11" s="22" t="s">
        <v>3</v>
      </c>
      <c r="B11" s="23" t="s">
        <v>4</v>
      </c>
      <c r="C11" s="2">
        <f>C12+C14+C16+C20+C23+C29+C31+C33+C36</f>
        <v>181390854</v>
      </c>
      <c r="D11" s="2">
        <f t="shared" ref="D11:F11" si="0">D12+D14+D16+D20+D23+D29+D31+D33+D36</f>
        <v>-326406</v>
      </c>
      <c r="E11" s="2">
        <f>SUM(C11:D11)</f>
        <v>181064448</v>
      </c>
      <c r="F11" s="2">
        <f t="shared" si="0"/>
        <v>0</v>
      </c>
      <c r="G11" s="2">
        <f>SUM(E11:F11)</f>
        <v>181064448</v>
      </c>
      <c r="H11" s="2">
        <f t="shared" ref="H11:J11" si="1">H12+H14+H16+H20+H23+H29+H31+H33+H36</f>
        <v>1580000</v>
      </c>
      <c r="I11" s="2">
        <f>SUM(G11:H11)</f>
        <v>182644448</v>
      </c>
      <c r="J11" s="2">
        <f t="shared" si="1"/>
        <v>0</v>
      </c>
      <c r="K11" s="2">
        <f>SUM(I11:J11)</f>
        <v>182644448</v>
      </c>
      <c r="L11" s="2">
        <f t="shared" ref="L11:N11" si="2">L12+L14+L16+L20+L23+L29+L31+L33+L36</f>
        <v>12214114.619999999</v>
      </c>
      <c r="M11" s="2">
        <f>M12+M14+M16+M20+M23+M29+M31+M33+M36</f>
        <v>194858562.62</v>
      </c>
      <c r="N11" s="2">
        <f t="shared" si="2"/>
        <v>5500000</v>
      </c>
      <c r="O11" s="2">
        <f>O12+O14+O16+O20+O23+O29+O31+O33+O36</f>
        <v>200358562.62</v>
      </c>
    </row>
    <row r="12" spans="1:26">
      <c r="A12" s="24" t="s">
        <v>5</v>
      </c>
      <c r="B12" s="25" t="s">
        <v>6</v>
      </c>
      <c r="C12" s="3">
        <f>C13</f>
        <v>114927784</v>
      </c>
      <c r="D12" s="3">
        <f t="shared" ref="D12:J12" si="3">D13</f>
        <v>0</v>
      </c>
      <c r="E12" s="3">
        <f t="shared" ref="E12:E78" si="4">SUM(C12:D12)</f>
        <v>114927784</v>
      </c>
      <c r="F12" s="3">
        <f t="shared" si="3"/>
        <v>0</v>
      </c>
      <c r="G12" s="3">
        <f t="shared" ref="G12:G36" si="5">SUM(E12:F12)</f>
        <v>114927784</v>
      </c>
      <c r="H12" s="3">
        <f t="shared" si="3"/>
        <v>0</v>
      </c>
      <c r="I12" s="3">
        <f t="shared" ref="I12:I36" si="6">SUM(G12:H12)</f>
        <v>114927784</v>
      </c>
      <c r="J12" s="3">
        <f t="shared" si="3"/>
        <v>0</v>
      </c>
      <c r="K12" s="3">
        <f t="shared" ref="K12:K36" si="7">SUM(I12:J12)</f>
        <v>114927784</v>
      </c>
      <c r="L12" s="3">
        <f t="shared" ref="L12:N12" si="8">L13</f>
        <v>12214114.619999999</v>
      </c>
      <c r="M12" s="3">
        <f>M13</f>
        <v>127141898.62</v>
      </c>
      <c r="N12" s="3">
        <f t="shared" si="8"/>
        <v>5000000</v>
      </c>
      <c r="O12" s="3">
        <f>O13</f>
        <v>132141898.62</v>
      </c>
    </row>
    <row r="13" spans="1:26">
      <c r="A13" s="24" t="s">
        <v>7</v>
      </c>
      <c r="B13" s="25" t="s">
        <v>8</v>
      </c>
      <c r="C13" s="4">
        <v>114927784</v>
      </c>
      <c r="D13" s="4"/>
      <c r="E13" s="4">
        <f t="shared" si="4"/>
        <v>114927784</v>
      </c>
      <c r="F13" s="4"/>
      <c r="G13" s="4">
        <f t="shared" si="5"/>
        <v>114927784</v>
      </c>
      <c r="H13" s="4"/>
      <c r="I13" s="4">
        <f t="shared" si="6"/>
        <v>114927784</v>
      </c>
      <c r="J13" s="4"/>
      <c r="K13" s="4">
        <f t="shared" si="7"/>
        <v>114927784</v>
      </c>
      <c r="L13" s="4">
        <v>12214114.619999999</v>
      </c>
      <c r="M13" s="4">
        <f>SUM(K13:L13)</f>
        <v>127141898.62</v>
      </c>
      <c r="N13" s="4">
        <v>5000000</v>
      </c>
      <c r="O13" s="4">
        <f>SUM(M13:N13)</f>
        <v>132141898.62</v>
      </c>
    </row>
    <row r="14" spans="1:26" ht="25.5">
      <c r="A14" s="26" t="s">
        <v>9</v>
      </c>
      <c r="B14" s="25" t="s">
        <v>10</v>
      </c>
      <c r="C14" s="3">
        <f>C15</f>
        <v>17770595</v>
      </c>
      <c r="D14" s="3">
        <f t="shared" ref="D14:J14" si="9">D15</f>
        <v>-326406</v>
      </c>
      <c r="E14" s="3">
        <f t="shared" si="4"/>
        <v>17444189</v>
      </c>
      <c r="F14" s="3">
        <f t="shared" si="9"/>
        <v>0</v>
      </c>
      <c r="G14" s="3">
        <f t="shared" si="5"/>
        <v>17444189</v>
      </c>
      <c r="H14" s="3">
        <f t="shared" si="9"/>
        <v>0</v>
      </c>
      <c r="I14" s="3">
        <f t="shared" si="6"/>
        <v>17444189</v>
      </c>
      <c r="J14" s="3">
        <f t="shared" si="9"/>
        <v>0</v>
      </c>
      <c r="K14" s="3">
        <f t="shared" si="7"/>
        <v>17444189</v>
      </c>
      <c r="L14" s="3">
        <f t="shared" ref="L14:N14" si="10">L15</f>
        <v>0</v>
      </c>
      <c r="M14" s="3">
        <f>M15</f>
        <v>17444189</v>
      </c>
      <c r="N14" s="3">
        <f t="shared" si="10"/>
        <v>0</v>
      </c>
      <c r="O14" s="3">
        <f>O15</f>
        <v>17444189</v>
      </c>
    </row>
    <row r="15" spans="1:26" ht="25.5">
      <c r="A15" s="27" t="s">
        <v>11</v>
      </c>
      <c r="B15" s="25" t="s">
        <v>12</v>
      </c>
      <c r="C15" s="4">
        <v>17770595</v>
      </c>
      <c r="D15" s="4">
        <v>-326406</v>
      </c>
      <c r="E15" s="4">
        <f t="shared" si="4"/>
        <v>17444189</v>
      </c>
      <c r="F15" s="4"/>
      <c r="G15" s="4">
        <f t="shared" si="5"/>
        <v>17444189</v>
      </c>
      <c r="H15" s="4"/>
      <c r="I15" s="4">
        <f t="shared" si="6"/>
        <v>17444189</v>
      </c>
      <c r="J15" s="4"/>
      <c r="K15" s="4">
        <f t="shared" si="7"/>
        <v>17444189</v>
      </c>
      <c r="L15" s="4"/>
      <c r="M15" s="4">
        <f>SUM(K15:L15)</f>
        <v>17444189</v>
      </c>
      <c r="N15" s="4"/>
      <c r="O15" s="4">
        <f>SUM(M15:N15)</f>
        <v>17444189</v>
      </c>
    </row>
    <row r="16" spans="1:26">
      <c r="A16" s="24" t="s">
        <v>13</v>
      </c>
      <c r="B16" s="25" t="s">
        <v>14</v>
      </c>
      <c r="C16" s="3">
        <f>SUM(C17:C19)</f>
        <v>23616653</v>
      </c>
      <c r="D16" s="3">
        <f t="shared" ref="D16:F16" si="11">SUM(D17:D19)</f>
        <v>0</v>
      </c>
      <c r="E16" s="3">
        <f t="shared" si="4"/>
        <v>23616653</v>
      </c>
      <c r="F16" s="3">
        <f t="shared" si="11"/>
        <v>0</v>
      </c>
      <c r="G16" s="3">
        <f t="shared" si="5"/>
        <v>23616653</v>
      </c>
      <c r="H16" s="3">
        <f t="shared" ref="H16:J16" si="12">SUM(H17:H19)</f>
        <v>0</v>
      </c>
      <c r="I16" s="3">
        <f t="shared" si="6"/>
        <v>23616653</v>
      </c>
      <c r="J16" s="3">
        <f t="shared" si="12"/>
        <v>0</v>
      </c>
      <c r="K16" s="3">
        <f t="shared" si="7"/>
        <v>23616653</v>
      </c>
      <c r="L16" s="3">
        <f t="shared" ref="L16:N16" si="13">SUM(L17:L19)</f>
        <v>0</v>
      </c>
      <c r="M16" s="3">
        <f>SUM(M17:M19)</f>
        <v>23616653</v>
      </c>
      <c r="N16" s="3">
        <f t="shared" si="13"/>
        <v>0</v>
      </c>
      <c r="O16" s="3">
        <f>SUM(O17:O19)</f>
        <v>23616653</v>
      </c>
    </row>
    <row r="17" spans="1:15">
      <c r="A17" s="28" t="s">
        <v>15</v>
      </c>
      <c r="B17" s="29" t="s">
        <v>16</v>
      </c>
      <c r="C17" s="4">
        <v>23393000</v>
      </c>
      <c r="D17" s="4"/>
      <c r="E17" s="4">
        <f t="shared" si="4"/>
        <v>23393000</v>
      </c>
      <c r="F17" s="4"/>
      <c r="G17" s="4">
        <f t="shared" si="5"/>
        <v>23393000</v>
      </c>
      <c r="H17" s="4"/>
      <c r="I17" s="4">
        <f t="shared" si="6"/>
        <v>23393000</v>
      </c>
      <c r="J17" s="4"/>
      <c r="K17" s="4">
        <f t="shared" si="7"/>
        <v>23393000</v>
      </c>
      <c r="L17" s="4"/>
      <c r="M17" s="4">
        <f>SUM(K17:L17)</f>
        <v>23393000</v>
      </c>
      <c r="N17" s="4"/>
      <c r="O17" s="4">
        <f>SUM(M17:N17)</f>
        <v>23393000</v>
      </c>
    </row>
    <row r="18" spans="1:15">
      <c r="A18" s="28" t="s">
        <v>17</v>
      </c>
      <c r="B18" s="29" t="s">
        <v>18</v>
      </c>
      <c r="C18" s="4">
        <v>220653</v>
      </c>
      <c r="D18" s="4"/>
      <c r="E18" s="4">
        <f t="shared" si="4"/>
        <v>220653</v>
      </c>
      <c r="F18" s="4"/>
      <c r="G18" s="4">
        <f t="shared" si="5"/>
        <v>220653</v>
      </c>
      <c r="H18" s="4"/>
      <c r="I18" s="4">
        <f t="shared" si="6"/>
        <v>220653</v>
      </c>
      <c r="J18" s="4"/>
      <c r="K18" s="4">
        <f t="shared" si="7"/>
        <v>220653</v>
      </c>
      <c r="L18" s="4"/>
      <c r="M18" s="4">
        <f t="shared" ref="M18:M19" si="14">SUM(K18:L18)</f>
        <v>220653</v>
      </c>
      <c r="N18" s="4"/>
      <c r="O18" s="4">
        <f t="shared" ref="O18:O19" si="15">SUM(M18:N18)</f>
        <v>220653</v>
      </c>
    </row>
    <row r="19" spans="1:15" ht="25.5">
      <c r="A19" s="28" t="s">
        <v>19</v>
      </c>
      <c r="B19" s="29" t="s">
        <v>20</v>
      </c>
      <c r="C19" s="4">
        <v>3000</v>
      </c>
      <c r="D19" s="4"/>
      <c r="E19" s="4">
        <f t="shared" si="4"/>
        <v>3000</v>
      </c>
      <c r="F19" s="4"/>
      <c r="G19" s="4">
        <f t="shared" si="5"/>
        <v>3000</v>
      </c>
      <c r="H19" s="4"/>
      <c r="I19" s="4">
        <f t="shared" si="6"/>
        <v>3000</v>
      </c>
      <c r="J19" s="4"/>
      <c r="K19" s="4">
        <f t="shared" si="7"/>
        <v>3000</v>
      </c>
      <c r="L19" s="4"/>
      <c r="M19" s="4">
        <f t="shared" si="14"/>
        <v>3000</v>
      </c>
      <c r="N19" s="4"/>
      <c r="O19" s="4">
        <f t="shared" si="15"/>
        <v>3000</v>
      </c>
    </row>
    <row r="20" spans="1:15">
      <c r="A20" s="24" t="s">
        <v>21</v>
      </c>
      <c r="B20" s="25" t="s">
        <v>22</v>
      </c>
      <c r="C20" s="3">
        <f>C21+C22</f>
        <v>3624822</v>
      </c>
      <c r="D20" s="3">
        <f t="shared" ref="D20:F20" si="16">D21+D22</f>
        <v>0</v>
      </c>
      <c r="E20" s="3">
        <f t="shared" si="4"/>
        <v>3624822</v>
      </c>
      <c r="F20" s="3">
        <f t="shared" si="16"/>
        <v>0</v>
      </c>
      <c r="G20" s="3">
        <f t="shared" si="5"/>
        <v>3624822</v>
      </c>
      <c r="H20" s="3">
        <f t="shared" ref="H20:J20" si="17">H21+H22</f>
        <v>0</v>
      </c>
      <c r="I20" s="3">
        <f t="shared" si="6"/>
        <v>3624822</v>
      </c>
      <c r="J20" s="3">
        <f t="shared" si="17"/>
        <v>0</v>
      </c>
      <c r="K20" s="3">
        <f t="shared" si="7"/>
        <v>3624822</v>
      </c>
      <c r="L20" s="3">
        <f t="shared" ref="L20:N20" si="18">L21+L22</f>
        <v>0</v>
      </c>
      <c r="M20" s="3">
        <f>SUM(M21:M22)</f>
        <v>3624822</v>
      </c>
      <c r="N20" s="3">
        <f t="shared" si="18"/>
        <v>0</v>
      </c>
      <c r="O20" s="3">
        <f>SUM(O21:O22)</f>
        <v>3624822</v>
      </c>
    </row>
    <row r="21" spans="1:15" ht="25.5">
      <c r="A21" s="24" t="s">
        <v>23</v>
      </c>
      <c r="B21" s="25" t="s">
        <v>24</v>
      </c>
      <c r="C21" s="4">
        <f>3624822-C22</f>
        <v>2824822</v>
      </c>
      <c r="D21" s="4"/>
      <c r="E21" s="4">
        <f t="shared" si="4"/>
        <v>2824822</v>
      </c>
      <c r="F21" s="4"/>
      <c r="G21" s="4">
        <f t="shared" si="5"/>
        <v>2824822</v>
      </c>
      <c r="H21" s="4"/>
      <c r="I21" s="4">
        <f t="shared" si="6"/>
        <v>2824822</v>
      </c>
      <c r="J21" s="4"/>
      <c r="K21" s="4">
        <f t="shared" si="7"/>
        <v>2824822</v>
      </c>
      <c r="L21" s="4"/>
      <c r="M21" s="4">
        <f>SUM(K21:L21)</f>
        <v>2824822</v>
      </c>
      <c r="N21" s="4"/>
      <c r="O21" s="4">
        <f>SUM(M21:N21)</f>
        <v>2824822</v>
      </c>
    </row>
    <row r="22" spans="1:15" ht="25.5">
      <c r="A22" s="30" t="s">
        <v>25</v>
      </c>
      <c r="B22" s="31" t="s">
        <v>26</v>
      </c>
      <c r="C22" s="4">
        <v>800000</v>
      </c>
      <c r="D22" s="4"/>
      <c r="E22" s="4">
        <f t="shared" si="4"/>
        <v>800000</v>
      </c>
      <c r="F22" s="4"/>
      <c r="G22" s="4">
        <f t="shared" si="5"/>
        <v>800000</v>
      </c>
      <c r="H22" s="4"/>
      <c r="I22" s="4">
        <f t="shared" si="6"/>
        <v>800000</v>
      </c>
      <c r="J22" s="4"/>
      <c r="K22" s="4">
        <f t="shared" si="7"/>
        <v>800000</v>
      </c>
      <c r="L22" s="4"/>
      <c r="M22" s="4">
        <f>SUM(K22:L22)</f>
        <v>800000</v>
      </c>
      <c r="N22" s="4"/>
      <c r="O22" s="4">
        <f>SUM(M22:N22)</f>
        <v>800000</v>
      </c>
    </row>
    <row r="23" spans="1:15" ht="25.5">
      <c r="A23" s="24" t="s">
        <v>27</v>
      </c>
      <c r="B23" s="25" t="s">
        <v>28</v>
      </c>
      <c r="C23" s="3">
        <f>SUM(C24:C28)</f>
        <v>14391000</v>
      </c>
      <c r="D23" s="3">
        <f t="shared" ref="D23:F23" si="19">SUM(D24:D28)</f>
        <v>0</v>
      </c>
      <c r="E23" s="3">
        <f t="shared" si="4"/>
        <v>14391000</v>
      </c>
      <c r="F23" s="3">
        <f t="shared" si="19"/>
        <v>0</v>
      </c>
      <c r="G23" s="3">
        <f t="shared" si="5"/>
        <v>14391000</v>
      </c>
      <c r="H23" s="3">
        <f t="shared" ref="H23:J23" si="20">SUM(H24:H28)</f>
        <v>0</v>
      </c>
      <c r="I23" s="3">
        <f t="shared" si="6"/>
        <v>14391000</v>
      </c>
      <c r="J23" s="3">
        <f t="shared" si="20"/>
        <v>0</v>
      </c>
      <c r="K23" s="3">
        <f t="shared" si="7"/>
        <v>14391000</v>
      </c>
      <c r="L23" s="3">
        <f t="shared" ref="L23:N23" si="21">SUM(L24:L28)</f>
        <v>0</v>
      </c>
      <c r="M23" s="3">
        <f>SUM(M24:M28)</f>
        <v>14391000</v>
      </c>
      <c r="N23" s="3">
        <f t="shared" si="21"/>
        <v>0</v>
      </c>
      <c r="O23" s="3">
        <f>SUM(O24:O28)</f>
        <v>14391000</v>
      </c>
    </row>
    <row r="24" spans="1:15" s="13" customFormat="1" ht="25.5">
      <c r="A24" s="32" t="s">
        <v>29</v>
      </c>
      <c r="B24" s="31" t="s">
        <v>30</v>
      </c>
      <c r="C24" s="5">
        <v>10460000</v>
      </c>
      <c r="D24" s="5"/>
      <c r="E24" s="5">
        <f t="shared" si="4"/>
        <v>10460000</v>
      </c>
      <c r="F24" s="5"/>
      <c r="G24" s="5">
        <f t="shared" si="5"/>
        <v>10460000</v>
      </c>
      <c r="H24" s="5"/>
      <c r="I24" s="5">
        <f t="shared" si="6"/>
        <v>10460000</v>
      </c>
      <c r="J24" s="5"/>
      <c r="K24" s="5">
        <f t="shared" si="7"/>
        <v>10460000</v>
      </c>
      <c r="L24" s="5"/>
      <c r="M24" s="5">
        <f>SUM(K24:L24)</f>
        <v>10460000</v>
      </c>
      <c r="N24" s="5"/>
      <c r="O24" s="5">
        <f>SUM(M24:N24)</f>
        <v>10460000</v>
      </c>
    </row>
    <row r="25" spans="1:15" s="13" customFormat="1" ht="40.5" customHeight="1">
      <c r="A25" s="32" t="s">
        <v>31</v>
      </c>
      <c r="B25" s="31" t="s">
        <v>32</v>
      </c>
      <c r="C25" s="5">
        <v>243000</v>
      </c>
      <c r="D25" s="5"/>
      <c r="E25" s="5">
        <f t="shared" si="4"/>
        <v>243000</v>
      </c>
      <c r="F25" s="5"/>
      <c r="G25" s="5">
        <f t="shared" si="5"/>
        <v>243000</v>
      </c>
      <c r="H25" s="5"/>
      <c r="I25" s="5">
        <f t="shared" si="6"/>
        <v>243000</v>
      </c>
      <c r="J25" s="5"/>
      <c r="K25" s="5">
        <f t="shared" si="7"/>
        <v>243000</v>
      </c>
      <c r="L25" s="5"/>
      <c r="M25" s="5">
        <f t="shared" ref="M25:M28" si="22">SUM(K25:L25)</f>
        <v>243000</v>
      </c>
      <c r="N25" s="5"/>
      <c r="O25" s="5">
        <f t="shared" ref="O25:O28" si="23">SUM(M25:N25)</f>
        <v>243000</v>
      </c>
    </row>
    <row r="26" spans="1:15" s="13" customFormat="1" ht="25.5">
      <c r="A26" s="32" t="s">
        <v>33</v>
      </c>
      <c r="B26" s="31" t="s">
        <v>34</v>
      </c>
      <c r="C26" s="5">
        <v>1114000</v>
      </c>
      <c r="D26" s="5"/>
      <c r="E26" s="5">
        <f t="shared" si="4"/>
        <v>1114000</v>
      </c>
      <c r="F26" s="5"/>
      <c r="G26" s="5">
        <f t="shared" si="5"/>
        <v>1114000</v>
      </c>
      <c r="H26" s="5"/>
      <c r="I26" s="5">
        <f t="shared" si="6"/>
        <v>1114000</v>
      </c>
      <c r="J26" s="5"/>
      <c r="K26" s="5">
        <f t="shared" si="7"/>
        <v>1114000</v>
      </c>
      <c r="L26" s="5"/>
      <c r="M26" s="5">
        <f t="shared" si="22"/>
        <v>1114000</v>
      </c>
      <c r="N26" s="5"/>
      <c r="O26" s="5">
        <f t="shared" si="23"/>
        <v>1114000</v>
      </c>
    </row>
    <row r="27" spans="1:15" s="12" customFormat="1" ht="38.25">
      <c r="A27" s="30" t="s">
        <v>35</v>
      </c>
      <c r="B27" s="31" t="s">
        <v>36</v>
      </c>
      <c r="C27" s="6">
        <v>1000</v>
      </c>
      <c r="D27" s="6"/>
      <c r="E27" s="6">
        <f t="shared" si="4"/>
        <v>1000</v>
      </c>
      <c r="F27" s="6"/>
      <c r="G27" s="6">
        <f t="shared" si="5"/>
        <v>1000</v>
      </c>
      <c r="H27" s="6"/>
      <c r="I27" s="6">
        <f t="shared" si="6"/>
        <v>1000</v>
      </c>
      <c r="J27" s="6"/>
      <c r="K27" s="6">
        <f t="shared" si="7"/>
        <v>1000</v>
      </c>
      <c r="L27" s="6"/>
      <c r="M27" s="5">
        <f t="shared" si="22"/>
        <v>1000</v>
      </c>
      <c r="N27" s="6"/>
      <c r="O27" s="5">
        <f t="shared" si="23"/>
        <v>1000</v>
      </c>
    </row>
    <row r="28" spans="1:15" s="12" customFormat="1" ht="63.75">
      <c r="A28" s="30" t="s">
        <v>37</v>
      </c>
      <c r="B28" s="33" t="s">
        <v>38</v>
      </c>
      <c r="C28" s="6">
        <v>2573000</v>
      </c>
      <c r="D28" s="6"/>
      <c r="E28" s="6">
        <f t="shared" si="4"/>
        <v>2573000</v>
      </c>
      <c r="F28" s="6"/>
      <c r="G28" s="6">
        <f t="shared" si="5"/>
        <v>2573000</v>
      </c>
      <c r="H28" s="6"/>
      <c r="I28" s="6">
        <f t="shared" si="6"/>
        <v>2573000</v>
      </c>
      <c r="J28" s="6"/>
      <c r="K28" s="6">
        <f t="shared" si="7"/>
        <v>2573000</v>
      </c>
      <c r="L28" s="6"/>
      <c r="M28" s="5">
        <f t="shared" si="22"/>
        <v>2573000</v>
      </c>
      <c r="N28" s="6"/>
      <c r="O28" s="5">
        <f t="shared" si="23"/>
        <v>2573000</v>
      </c>
    </row>
    <row r="29" spans="1:15">
      <c r="A29" s="24" t="s">
        <v>39</v>
      </c>
      <c r="B29" s="25" t="s">
        <v>40</v>
      </c>
      <c r="C29" s="3">
        <f>C30</f>
        <v>1254000</v>
      </c>
      <c r="D29" s="3">
        <f t="shared" ref="D29:J29" si="24">D30</f>
        <v>0</v>
      </c>
      <c r="E29" s="3">
        <f t="shared" si="4"/>
        <v>1254000</v>
      </c>
      <c r="F29" s="3">
        <f t="shared" si="24"/>
        <v>0</v>
      </c>
      <c r="G29" s="3">
        <f t="shared" si="5"/>
        <v>1254000</v>
      </c>
      <c r="H29" s="3">
        <f t="shared" si="24"/>
        <v>0</v>
      </c>
      <c r="I29" s="3">
        <f t="shared" si="6"/>
        <v>1254000</v>
      </c>
      <c r="J29" s="3">
        <f t="shared" si="24"/>
        <v>0</v>
      </c>
      <c r="K29" s="3">
        <f t="shared" si="7"/>
        <v>1254000</v>
      </c>
      <c r="L29" s="3">
        <f t="shared" ref="L29:N29" si="25">L30</f>
        <v>0</v>
      </c>
      <c r="M29" s="3">
        <f>M30</f>
        <v>1254000</v>
      </c>
      <c r="N29" s="3">
        <f t="shared" si="25"/>
        <v>0</v>
      </c>
      <c r="O29" s="3">
        <f>O30</f>
        <v>1254000</v>
      </c>
    </row>
    <row r="30" spans="1:15" s="13" customFormat="1">
      <c r="A30" s="24" t="s">
        <v>41</v>
      </c>
      <c r="B30" s="25" t="s">
        <v>42</v>
      </c>
      <c r="C30" s="5">
        <v>1254000</v>
      </c>
      <c r="D30" s="5"/>
      <c r="E30" s="5">
        <f t="shared" si="4"/>
        <v>1254000</v>
      </c>
      <c r="F30" s="5"/>
      <c r="G30" s="5">
        <f t="shared" si="5"/>
        <v>1254000</v>
      </c>
      <c r="H30" s="5"/>
      <c r="I30" s="5">
        <f t="shared" si="6"/>
        <v>1254000</v>
      </c>
      <c r="J30" s="5"/>
      <c r="K30" s="5">
        <f t="shared" si="7"/>
        <v>1254000</v>
      </c>
      <c r="L30" s="5"/>
      <c r="M30" s="5">
        <f>SUM(K30:L30)</f>
        <v>1254000</v>
      </c>
      <c r="N30" s="5"/>
      <c r="O30" s="5">
        <f>SUM(M30:N30)</f>
        <v>1254000</v>
      </c>
    </row>
    <row r="31" spans="1:15" ht="25.5">
      <c r="A31" s="24" t="s">
        <v>43</v>
      </c>
      <c r="B31" s="34" t="s">
        <v>44</v>
      </c>
      <c r="C31" s="3">
        <f>C32</f>
        <v>0</v>
      </c>
      <c r="D31" s="3">
        <f t="shared" ref="D31:J31" si="26">D32</f>
        <v>0</v>
      </c>
      <c r="E31" s="3">
        <f t="shared" si="4"/>
        <v>0</v>
      </c>
      <c r="F31" s="3">
        <f t="shared" si="26"/>
        <v>0</v>
      </c>
      <c r="G31" s="3">
        <f t="shared" si="5"/>
        <v>0</v>
      </c>
      <c r="H31" s="3">
        <f t="shared" si="26"/>
        <v>0</v>
      </c>
      <c r="I31" s="3">
        <f t="shared" si="6"/>
        <v>0</v>
      </c>
      <c r="J31" s="3">
        <f t="shared" si="26"/>
        <v>0</v>
      </c>
      <c r="K31" s="3">
        <f t="shared" si="7"/>
        <v>0</v>
      </c>
      <c r="L31" s="3">
        <f t="shared" ref="L31:N31" si="27">L32</f>
        <v>0</v>
      </c>
      <c r="M31" s="3">
        <f>M32</f>
        <v>0</v>
      </c>
      <c r="N31" s="3">
        <f t="shared" si="27"/>
        <v>500000</v>
      </c>
      <c r="O31" s="3">
        <f>O32</f>
        <v>500000</v>
      </c>
    </row>
    <row r="32" spans="1:15">
      <c r="A32" s="30" t="s">
        <v>45</v>
      </c>
      <c r="B32" s="31" t="s">
        <v>46</v>
      </c>
      <c r="C32" s="4"/>
      <c r="D32" s="4"/>
      <c r="E32" s="4">
        <f t="shared" si="4"/>
        <v>0</v>
      </c>
      <c r="F32" s="4"/>
      <c r="G32" s="4">
        <f t="shared" si="5"/>
        <v>0</v>
      </c>
      <c r="H32" s="4"/>
      <c r="I32" s="4">
        <f t="shared" si="6"/>
        <v>0</v>
      </c>
      <c r="J32" s="4"/>
      <c r="K32" s="4">
        <f t="shared" si="7"/>
        <v>0</v>
      </c>
      <c r="L32" s="4"/>
      <c r="M32" s="4">
        <f>SUM(K32:L32)</f>
        <v>0</v>
      </c>
      <c r="N32" s="4">
        <v>500000</v>
      </c>
      <c r="O32" s="4">
        <f>SUM(M32:N32)</f>
        <v>500000</v>
      </c>
    </row>
    <row r="33" spans="1:16" ht="25.5">
      <c r="A33" s="24" t="s">
        <v>47</v>
      </c>
      <c r="B33" s="34" t="s">
        <v>48</v>
      </c>
      <c r="C33" s="3">
        <f>SUM(C34:C35)</f>
        <v>2795000</v>
      </c>
      <c r="D33" s="3">
        <f t="shared" ref="D33:F33" si="28">SUM(D34:D35)</f>
        <v>0</v>
      </c>
      <c r="E33" s="3">
        <f t="shared" si="4"/>
        <v>2795000</v>
      </c>
      <c r="F33" s="3">
        <f t="shared" si="28"/>
        <v>0</v>
      </c>
      <c r="G33" s="3">
        <f t="shared" si="5"/>
        <v>2795000</v>
      </c>
      <c r="H33" s="3">
        <f t="shared" ref="H33:J33" si="29">SUM(H34:H35)</f>
        <v>1580000</v>
      </c>
      <c r="I33" s="3">
        <f t="shared" si="6"/>
        <v>4375000</v>
      </c>
      <c r="J33" s="3">
        <f t="shared" si="29"/>
        <v>0</v>
      </c>
      <c r="K33" s="3">
        <f t="shared" si="7"/>
        <v>4375000</v>
      </c>
      <c r="L33" s="3">
        <f t="shared" ref="L33:N33" si="30">SUM(L34:L35)</f>
        <v>0</v>
      </c>
      <c r="M33" s="3">
        <f>SUM(M34:M35)</f>
        <v>4375000</v>
      </c>
      <c r="N33" s="3">
        <f t="shared" si="30"/>
        <v>0</v>
      </c>
      <c r="O33" s="3">
        <f>SUM(O34:O35)</f>
        <v>4375000</v>
      </c>
    </row>
    <row r="34" spans="1:16" ht="51">
      <c r="A34" s="30" t="s">
        <v>49</v>
      </c>
      <c r="B34" s="31" t="s">
        <v>50</v>
      </c>
      <c r="C34" s="4">
        <v>2070000</v>
      </c>
      <c r="D34" s="4"/>
      <c r="E34" s="4">
        <f t="shared" si="4"/>
        <v>2070000</v>
      </c>
      <c r="F34" s="4"/>
      <c r="G34" s="4">
        <f t="shared" si="5"/>
        <v>2070000</v>
      </c>
      <c r="H34" s="4">
        <v>663400</v>
      </c>
      <c r="I34" s="4">
        <f t="shared" si="6"/>
        <v>2733400</v>
      </c>
      <c r="J34" s="4"/>
      <c r="K34" s="4">
        <f t="shared" si="7"/>
        <v>2733400</v>
      </c>
      <c r="L34" s="4"/>
      <c r="M34" s="4">
        <f>SUM(K34:L34)</f>
        <v>2733400</v>
      </c>
      <c r="N34" s="4"/>
      <c r="O34" s="4">
        <f>SUM(M34:N34)</f>
        <v>2733400</v>
      </c>
    </row>
    <row r="35" spans="1:16" ht="38.25">
      <c r="A35" s="30" t="s">
        <v>51</v>
      </c>
      <c r="B35" s="31" t="s">
        <v>52</v>
      </c>
      <c r="C35" s="4">
        <v>725000</v>
      </c>
      <c r="D35" s="4"/>
      <c r="E35" s="4">
        <f t="shared" si="4"/>
        <v>725000</v>
      </c>
      <c r="F35" s="4"/>
      <c r="G35" s="4">
        <f t="shared" si="5"/>
        <v>725000</v>
      </c>
      <c r="H35" s="4">
        <v>916600</v>
      </c>
      <c r="I35" s="4">
        <f t="shared" si="6"/>
        <v>1641600</v>
      </c>
      <c r="J35" s="4"/>
      <c r="K35" s="4">
        <f t="shared" si="7"/>
        <v>1641600</v>
      </c>
      <c r="L35" s="4"/>
      <c r="M35" s="4">
        <f t="shared" ref="M35:M36" si="31">SUM(K35:L35)</f>
        <v>1641600</v>
      </c>
      <c r="N35" s="4"/>
      <c r="O35" s="4">
        <f t="shared" ref="O35:O36" si="32">SUM(M35:N35)</f>
        <v>1641600</v>
      </c>
    </row>
    <row r="36" spans="1:16">
      <c r="A36" s="24" t="s">
        <v>53</v>
      </c>
      <c r="B36" s="34" t="s">
        <v>54</v>
      </c>
      <c r="C36" s="4">
        <v>3011000</v>
      </c>
      <c r="D36" s="4"/>
      <c r="E36" s="4">
        <f t="shared" si="4"/>
        <v>3011000</v>
      </c>
      <c r="F36" s="4"/>
      <c r="G36" s="4">
        <f t="shared" si="5"/>
        <v>3011000</v>
      </c>
      <c r="H36" s="4"/>
      <c r="I36" s="4">
        <f t="shared" si="6"/>
        <v>3011000</v>
      </c>
      <c r="J36" s="4"/>
      <c r="K36" s="3">
        <f t="shared" si="7"/>
        <v>3011000</v>
      </c>
      <c r="L36" s="3"/>
      <c r="M36" s="3">
        <f t="shared" si="31"/>
        <v>3011000</v>
      </c>
      <c r="N36" s="3"/>
      <c r="O36" s="3">
        <f t="shared" si="32"/>
        <v>3011000</v>
      </c>
    </row>
    <row r="37" spans="1:16" s="19" customFormat="1">
      <c r="A37" s="22" t="s">
        <v>55</v>
      </c>
      <c r="B37" s="35" t="s">
        <v>56</v>
      </c>
      <c r="C37" s="2">
        <f t="shared" ref="C37:K37" si="33">C38+C90+C92+C94</f>
        <v>667512400</v>
      </c>
      <c r="D37" s="2">
        <f t="shared" si="33"/>
        <v>4221128</v>
      </c>
      <c r="E37" s="2">
        <f t="shared" si="33"/>
        <v>671733528</v>
      </c>
      <c r="F37" s="2">
        <f t="shared" si="33"/>
        <v>8193678.7700000014</v>
      </c>
      <c r="G37" s="2">
        <f t="shared" si="33"/>
        <v>681465406.76999998</v>
      </c>
      <c r="H37" s="2">
        <f t="shared" si="33"/>
        <v>19206447.149999999</v>
      </c>
      <c r="I37" s="2">
        <f t="shared" si="33"/>
        <v>700671853.91999996</v>
      </c>
      <c r="J37" s="2">
        <f t="shared" si="33"/>
        <v>11039174.199999999</v>
      </c>
      <c r="K37" s="2">
        <f t="shared" si="33"/>
        <v>711711028.12</v>
      </c>
      <c r="L37" s="2">
        <f>L38+L90+L92+L94</f>
        <v>30184645.859999999</v>
      </c>
      <c r="M37" s="2">
        <f t="shared" ref="M37:N37" si="34">M38+M90+M92+M94</f>
        <v>741895673.98000002</v>
      </c>
      <c r="N37" s="2">
        <f t="shared" si="34"/>
        <v>13059548.239999998</v>
      </c>
      <c r="O37" s="2">
        <f>O38+O90+O92+O94</f>
        <v>754955222.21999991</v>
      </c>
      <c r="P37" s="73"/>
    </row>
    <row r="38" spans="1:16" s="37" customFormat="1" ht="25.5">
      <c r="A38" s="36" t="s">
        <v>86</v>
      </c>
      <c r="B38" s="33" t="s">
        <v>57</v>
      </c>
      <c r="C38" s="7">
        <f t="shared" ref="C38:L38" si="35">C39+C42+C65+C79</f>
        <v>667512400</v>
      </c>
      <c r="D38" s="7">
        <f t="shared" si="35"/>
        <v>4221128</v>
      </c>
      <c r="E38" s="7">
        <f t="shared" si="35"/>
        <v>671733528</v>
      </c>
      <c r="F38" s="7">
        <f t="shared" si="35"/>
        <v>9152190</v>
      </c>
      <c r="G38" s="7">
        <f t="shared" si="35"/>
        <v>682423918</v>
      </c>
      <c r="H38" s="7">
        <f t="shared" si="35"/>
        <v>16933497</v>
      </c>
      <c r="I38" s="7">
        <f t="shared" si="35"/>
        <v>699357415</v>
      </c>
      <c r="J38" s="7">
        <f t="shared" si="35"/>
        <v>9419318</v>
      </c>
      <c r="K38" s="7">
        <f t="shared" si="35"/>
        <v>708776733</v>
      </c>
      <c r="L38" s="7">
        <f t="shared" si="35"/>
        <v>29368799.009999998</v>
      </c>
      <c r="M38" s="7">
        <f>M39+M42+M65+M79</f>
        <v>738145532.00999999</v>
      </c>
      <c r="N38" s="7">
        <f>N39+N42+N65+N79</f>
        <v>13740451.439999999</v>
      </c>
      <c r="O38" s="7">
        <f>O39+O42+O65+O79</f>
        <v>751885983.44999993</v>
      </c>
    </row>
    <row r="39" spans="1:16" s="19" customFormat="1" ht="25.5">
      <c r="A39" s="22" t="s">
        <v>109</v>
      </c>
      <c r="B39" s="35" t="s">
        <v>77</v>
      </c>
      <c r="C39" s="2">
        <f>C40</f>
        <v>45601200</v>
      </c>
      <c r="D39" s="2">
        <f t="shared" ref="D39:H39" si="36">D40</f>
        <v>0</v>
      </c>
      <c r="E39" s="2">
        <f t="shared" si="4"/>
        <v>45601200</v>
      </c>
      <c r="F39" s="2">
        <f t="shared" si="36"/>
        <v>0</v>
      </c>
      <c r="G39" s="2">
        <f t="shared" ref="G39:G40" si="37">SUM(E39:F39)</f>
        <v>45601200</v>
      </c>
      <c r="H39" s="2">
        <f t="shared" si="36"/>
        <v>0</v>
      </c>
      <c r="I39" s="2">
        <f t="shared" ref="I39:I40" si="38">SUM(G39:H39)</f>
        <v>45601200</v>
      </c>
      <c r="J39" s="2">
        <f>SUM(J40:J40)</f>
        <v>0</v>
      </c>
      <c r="K39" s="2">
        <f>SUM(K40:K40)</f>
        <v>45601200</v>
      </c>
      <c r="L39" s="2">
        <f>SUM(L40:L41)</f>
        <v>28342400</v>
      </c>
      <c r="M39" s="2">
        <f>SUM(M40:M41)</f>
        <v>73943600</v>
      </c>
      <c r="N39" s="2">
        <f>SUM(N40:N41)</f>
        <v>0</v>
      </c>
      <c r="O39" s="2">
        <f>SUM(O40:O41)</f>
        <v>73943600</v>
      </c>
    </row>
    <row r="40" spans="1:16" s="37" customFormat="1" ht="25.5">
      <c r="A40" s="26" t="s">
        <v>79</v>
      </c>
      <c r="B40" s="52" t="s">
        <v>85</v>
      </c>
      <c r="C40" s="7">
        <v>45601200</v>
      </c>
      <c r="D40" s="7"/>
      <c r="E40" s="7">
        <f t="shared" si="4"/>
        <v>45601200</v>
      </c>
      <c r="F40" s="7"/>
      <c r="G40" s="7">
        <f t="shared" si="37"/>
        <v>45601200</v>
      </c>
      <c r="H40" s="7"/>
      <c r="I40" s="7">
        <f t="shared" si="38"/>
        <v>45601200</v>
      </c>
      <c r="J40" s="7"/>
      <c r="K40" s="7">
        <f t="shared" ref="K40" si="39">SUM(I40:J40)</f>
        <v>45601200</v>
      </c>
      <c r="L40" s="7"/>
      <c r="M40" s="7">
        <f>SUM(K40:L40)</f>
        <v>45601200</v>
      </c>
      <c r="N40" s="7"/>
      <c r="O40" s="7">
        <f>SUM(M40:N40)</f>
        <v>45601200</v>
      </c>
    </row>
    <row r="41" spans="1:16" s="37" customFormat="1" ht="25.5">
      <c r="A41" s="61" t="s">
        <v>134</v>
      </c>
      <c r="B41" s="60" t="s">
        <v>135</v>
      </c>
      <c r="C41" s="7"/>
      <c r="D41" s="7"/>
      <c r="E41" s="7"/>
      <c r="F41" s="7"/>
      <c r="G41" s="7"/>
      <c r="H41" s="7"/>
      <c r="I41" s="7"/>
      <c r="J41" s="7"/>
      <c r="K41" s="7"/>
      <c r="L41" s="7">
        <v>28342400</v>
      </c>
      <c r="M41" s="7">
        <f>SUM(K41:L41)</f>
        <v>28342400</v>
      </c>
      <c r="N41" s="7"/>
      <c r="O41" s="7">
        <f>SUM(M41:N41)</f>
        <v>28342400</v>
      </c>
    </row>
    <row r="42" spans="1:16" s="19" customFormat="1" ht="25.5">
      <c r="A42" s="22" t="s">
        <v>58</v>
      </c>
      <c r="B42" s="35" t="s">
        <v>74</v>
      </c>
      <c r="C42" s="2">
        <f>SUM(C50:C64)</f>
        <v>123513000</v>
      </c>
      <c r="D42" s="2">
        <f>SUM(D50:D64)</f>
        <v>3548300</v>
      </c>
      <c r="E42" s="2">
        <f>SUM(C42:D42)</f>
        <v>127061300</v>
      </c>
      <c r="F42" s="2">
        <f>SUM(F50:F64)</f>
        <v>5506090</v>
      </c>
      <c r="G42" s="2">
        <f t="shared" ref="G42:O42" si="40">SUM(G43:G64)</f>
        <v>134105590</v>
      </c>
      <c r="H42" s="2">
        <f t="shared" si="40"/>
        <v>17283897</v>
      </c>
      <c r="I42" s="2">
        <f t="shared" si="40"/>
        <v>151389487</v>
      </c>
      <c r="J42" s="2">
        <f t="shared" si="40"/>
        <v>9419318</v>
      </c>
      <c r="K42" s="2">
        <f t="shared" si="40"/>
        <v>160808805</v>
      </c>
      <c r="L42" s="2">
        <f t="shared" si="40"/>
        <v>-607034.46000000089</v>
      </c>
      <c r="M42" s="2">
        <f t="shared" si="40"/>
        <v>160201770.53999999</v>
      </c>
      <c r="N42" s="2">
        <f t="shared" si="40"/>
        <v>10128609</v>
      </c>
      <c r="O42" s="2">
        <f t="shared" si="40"/>
        <v>170330379.53999999</v>
      </c>
      <c r="P42" s="73"/>
    </row>
    <row r="43" spans="1:16" s="19" customFormat="1" ht="51">
      <c r="A43" s="74" t="s">
        <v>125</v>
      </c>
      <c r="B43" s="33" t="s">
        <v>120</v>
      </c>
      <c r="C43" s="2"/>
      <c r="D43" s="2"/>
      <c r="E43" s="2"/>
      <c r="F43" s="2"/>
      <c r="G43" s="9"/>
      <c r="H43" s="7">
        <v>2280167</v>
      </c>
      <c r="I43" s="7">
        <f>H43</f>
        <v>2280167</v>
      </c>
      <c r="J43" s="7"/>
      <c r="K43" s="7">
        <f t="shared" ref="K43:K49" si="41">SUM(I43:J43)</f>
        <v>2280167</v>
      </c>
      <c r="L43" s="7"/>
      <c r="M43" s="7">
        <f>SUM(K43:L43)</f>
        <v>2280167</v>
      </c>
      <c r="N43" s="7">
        <v>0</v>
      </c>
      <c r="O43" s="7">
        <f>SUM(M43:N43)</f>
        <v>2280167</v>
      </c>
    </row>
    <row r="44" spans="1:16" s="19" customFormat="1" ht="38.25">
      <c r="A44" s="74" t="s">
        <v>126</v>
      </c>
      <c r="B44" s="33" t="s">
        <v>120</v>
      </c>
      <c r="C44" s="2"/>
      <c r="D44" s="2"/>
      <c r="E44" s="2"/>
      <c r="F44" s="2"/>
      <c r="G44" s="2"/>
      <c r="H44" s="7">
        <v>2496855</v>
      </c>
      <c r="I44" s="7">
        <f>H44</f>
        <v>2496855</v>
      </c>
      <c r="J44" s="7"/>
      <c r="K44" s="7">
        <f t="shared" si="41"/>
        <v>2496855</v>
      </c>
      <c r="L44" s="7"/>
      <c r="M44" s="7">
        <f t="shared" ref="M44:M63" si="42">SUM(K44:L44)</f>
        <v>2496855</v>
      </c>
      <c r="N44" s="7">
        <f>1941340+1684124-M44</f>
        <v>1128609</v>
      </c>
      <c r="O44" s="7">
        <f t="shared" ref="O44:O64" si="43">SUM(M44:N44)</f>
        <v>3625464</v>
      </c>
      <c r="P44" s="73"/>
    </row>
    <row r="45" spans="1:16" s="19" customFormat="1" ht="25.5">
      <c r="A45" s="82" t="s">
        <v>132</v>
      </c>
      <c r="B45" s="33" t="s">
        <v>120</v>
      </c>
      <c r="C45" s="2"/>
      <c r="D45" s="2"/>
      <c r="E45" s="2"/>
      <c r="F45" s="2"/>
      <c r="G45" s="2"/>
      <c r="H45" s="7"/>
      <c r="I45" s="7"/>
      <c r="J45" s="7"/>
      <c r="K45" s="7"/>
      <c r="L45" s="7">
        <v>12063462</v>
      </c>
      <c r="M45" s="7">
        <f>L45</f>
        <v>12063462</v>
      </c>
      <c r="N45" s="7">
        <v>0</v>
      </c>
      <c r="O45" s="7">
        <f t="shared" si="43"/>
        <v>12063462</v>
      </c>
      <c r="P45" s="73"/>
    </row>
    <row r="46" spans="1:16" ht="76.5">
      <c r="A46" s="38" t="s">
        <v>92</v>
      </c>
      <c r="B46" s="39" t="s">
        <v>111</v>
      </c>
      <c r="C46" s="7">
        <v>1538200</v>
      </c>
      <c r="D46" s="7"/>
      <c r="E46" s="7">
        <f t="shared" ref="E46" si="44">SUM(C46:D46)</f>
        <v>1538200</v>
      </c>
      <c r="F46" s="7"/>
      <c r="G46" s="7">
        <f t="shared" ref="G46" si="45">SUM(E46:F46)</f>
        <v>1538200</v>
      </c>
      <c r="H46" s="7"/>
      <c r="I46" s="7">
        <v>1538200</v>
      </c>
      <c r="J46" s="7"/>
      <c r="K46" s="7">
        <f t="shared" si="41"/>
        <v>1538200</v>
      </c>
      <c r="L46" s="7"/>
      <c r="M46" s="7">
        <f t="shared" si="42"/>
        <v>1538200</v>
      </c>
      <c r="N46" s="7"/>
      <c r="O46" s="7">
        <f t="shared" si="43"/>
        <v>1538200</v>
      </c>
    </row>
    <row r="47" spans="1:16" s="19" customFormat="1" ht="24.75" customHeight="1">
      <c r="A47" s="78" t="s">
        <v>121</v>
      </c>
      <c r="B47" s="77" t="s">
        <v>122</v>
      </c>
      <c r="C47" s="2"/>
      <c r="D47" s="2"/>
      <c r="E47" s="2"/>
      <c r="F47" s="2"/>
      <c r="G47" s="2"/>
      <c r="H47" s="7">
        <v>1538000</v>
      </c>
      <c r="I47" s="7">
        <f>H47</f>
        <v>1538000</v>
      </c>
      <c r="J47" s="7"/>
      <c r="K47" s="7">
        <f t="shared" si="41"/>
        <v>1538000</v>
      </c>
      <c r="L47" s="7"/>
      <c r="M47" s="7">
        <f t="shared" si="42"/>
        <v>1538000</v>
      </c>
      <c r="N47" s="7"/>
      <c r="O47" s="7">
        <f t="shared" si="43"/>
        <v>1538000</v>
      </c>
    </row>
    <row r="48" spans="1:16" s="19" customFormat="1" ht="38.25">
      <c r="A48" s="78" t="s">
        <v>127</v>
      </c>
      <c r="B48" s="75" t="s">
        <v>128</v>
      </c>
      <c r="C48" s="2"/>
      <c r="D48" s="2"/>
      <c r="E48" s="2"/>
      <c r="F48" s="2"/>
      <c r="G48" s="2"/>
      <c r="H48" s="7"/>
      <c r="I48" s="7"/>
      <c r="J48" s="7">
        <v>882207.75</v>
      </c>
      <c r="K48" s="7">
        <f t="shared" si="41"/>
        <v>882207.75</v>
      </c>
      <c r="L48" s="7"/>
      <c r="M48" s="7">
        <f t="shared" si="42"/>
        <v>882207.75</v>
      </c>
      <c r="N48" s="7"/>
      <c r="O48" s="7">
        <f t="shared" si="43"/>
        <v>882207.75</v>
      </c>
    </row>
    <row r="49" spans="1:15" s="19" customFormat="1" ht="38.25">
      <c r="A49" s="78" t="s">
        <v>127</v>
      </c>
      <c r="B49" s="75" t="s">
        <v>128</v>
      </c>
      <c r="C49" s="2"/>
      <c r="D49" s="2"/>
      <c r="E49" s="2"/>
      <c r="F49" s="2"/>
      <c r="G49" s="2"/>
      <c r="H49" s="7"/>
      <c r="I49" s="7"/>
      <c r="J49" s="7">
        <v>210792.25</v>
      </c>
      <c r="K49" s="7">
        <f t="shared" si="41"/>
        <v>210792.25</v>
      </c>
      <c r="L49" s="7"/>
      <c r="M49" s="7">
        <f t="shared" si="42"/>
        <v>210792.25</v>
      </c>
      <c r="N49" s="7"/>
      <c r="O49" s="7">
        <f t="shared" si="43"/>
        <v>210792.25</v>
      </c>
    </row>
    <row r="50" spans="1:15" ht="25.5">
      <c r="A50" s="38" t="s">
        <v>114</v>
      </c>
      <c r="B50" s="39" t="s">
        <v>115</v>
      </c>
      <c r="C50" s="7"/>
      <c r="D50" s="7"/>
      <c r="E50" s="7">
        <f t="shared" ref="E50:E56" si="46">SUM(C50:D50)</f>
        <v>0</v>
      </c>
      <c r="F50" s="7">
        <v>37760</v>
      </c>
      <c r="G50" s="7">
        <f t="shared" ref="G50:G56" si="47">SUM(E50:F50)</f>
        <v>37760</v>
      </c>
      <c r="H50" s="7"/>
      <c r="I50" s="7">
        <f>SUM(G50:H50)</f>
        <v>37760</v>
      </c>
      <c r="J50" s="7"/>
      <c r="K50" s="7">
        <f>SUM(I50:J50)</f>
        <v>37760</v>
      </c>
      <c r="L50" s="7"/>
      <c r="M50" s="7">
        <f t="shared" si="42"/>
        <v>37760</v>
      </c>
      <c r="N50" s="7"/>
      <c r="O50" s="7">
        <f t="shared" si="43"/>
        <v>37760</v>
      </c>
    </row>
    <row r="51" spans="1:15" ht="38.25">
      <c r="A51" s="61" t="s">
        <v>129</v>
      </c>
      <c r="B51" s="75" t="s">
        <v>124</v>
      </c>
      <c r="C51" s="7"/>
      <c r="D51" s="7"/>
      <c r="E51" s="7"/>
      <c r="F51" s="7"/>
      <c r="G51" s="7"/>
      <c r="H51" s="7">
        <v>5424100</v>
      </c>
      <c r="I51" s="7">
        <f t="shared" ref="I51:I53" si="48">SUM(G51:H51)</f>
        <v>5424100</v>
      </c>
      <c r="J51" s="7"/>
      <c r="K51" s="7">
        <f t="shared" ref="K51:K95" si="49">SUM(I51:J51)</f>
        <v>5424100</v>
      </c>
      <c r="L51" s="7"/>
      <c r="M51" s="7">
        <f t="shared" si="42"/>
        <v>5424100</v>
      </c>
      <c r="N51" s="7"/>
      <c r="O51" s="7">
        <f t="shared" si="43"/>
        <v>5424100</v>
      </c>
    </row>
    <row r="52" spans="1:15" ht="38.25">
      <c r="A52" s="61" t="s">
        <v>130</v>
      </c>
      <c r="B52" s="75" t="s">
        <v>124</v>
      </c>
      <c r="C52" s="7"/>
      <c r="D52" s="7"/>
      <c r="E52" s="7"/>
      <c r="F52" s="7"/>
      <c r="G52" s="7"/>
      <c r="H52" s="7">
        <v>957200</v>
      </c>
      <c r="I52" s="7">
        <f t="shared" si="48"/>
        <v>957200</v>
      </c>
      <c r="J52" s="7"/>
      <c r="K52" s="7">
        <f t="shared" si="49"/>
        <v>957200</v>
      </c>
      <c r="L52" s="7"/>
      <c r="M52" s="7">
        <f t="shared" si="42"/>
        <v>957200</v>
      </c>
      <c r="N52" s="7"/>
      <c r="O52" s="7">
        <f t="shared" si="43"/>
        <v>957200</v>
      </c>
    </row>
    <row r="53" spans="1:15" ht="51">
      <c r="A53" s="38" t="s">
        <v>116</v>
      </c>
      <c r="B53" s="39" t="s">
        <v>117</v>
      </c>
      <c r="C53" s="7"/>
      <c r="D53" s="7"/>
      <c r="E53" s="7">
        <f t="shared" si="46"/>
        <v>0</v>
      </c>
      <c r="F53" s="7">
        <v>262130</v>
      </c>
      <c r="G53" s="7">
        <f t="shared" si="47"/>
        <v>262130</v>
      </c>
      <c r="H53" s="7"/>
      <c r="I53" s="7">
        <f t="shared" si="48"/>
        <v>262130</v>
      </c>
      <c r="J53" s="7"/>
      <c r="K53" s="7">
        <f t="shared" si="49"/>
        <v>262130</v>
      </c>
      <c r="L53" s="7"/>
      <c r="M53" s="7">
        <f t="shared" si="42"/>
        <v>262130</v>
      </c>
      <c r="N53" s="7"/>
      <c r="O53" s="7">
        <f t="shared" si="43"/>
        <v>262130</v>
      </c>
    </row>
    <row r="54" spans="1:15" s="19" customFormat="1" ht="25.5">
      <c r="A54" s="61" t="s">
        <v>131</v>
      </c>
      <c r="B54" s="39" t="s">
        <v>112</v>
      </c>
      <c r="C54" s="2"/>
      <c r="D54" s="2"/>
      <c r="E54" s="2"/>
      <c r="F54" s="2"/>
      <c r="G54" s="2"/>
      <c r="H54" s="7"/>
      <c r="I54" s="7"/>
      <c r="J54" s="7">
        <v>201318</v>
      </c>
      <c r="K54" s="7">
        <f t="shared" si="49"/>
        <v>201318</v>
      </c>
      <c r="L54" s="7"/>
      <c r="M54" s="7">
        <f t="shared" si="42"/>
        <v>201318</v>
      </c>
      <c r="N54" s="7"/>
      <c r="O54" s="7">
        <f t="shared" si="43"/>
        <v>201318</v>
      </c>
    </row>
    <row r="55" spans="1:15" ht="25.5">
      <c r="A55" s="76" t="s">
        <v>123</v>
      </c>
      <c r="B55" s="39" t="s">
        <v>112</v>
      </c>
      <c r="C55" s="7"/>
      <c r="D55" s="7"/>
      <c r="E55" s="7"/>
      <c r="F55" s="7"/>
      <c r="G55" s="7"/>
      <c r="H55" s="7">
        <v>497775</v>
      </c>
      <c r="I55" s="7">
        <f>H55</f>
        <v>497775</v>
      </c>
      <c r="J55" s="7">
        <v>125000</v>
      </c>
      <c r="K55" s="7">
        <f t="shared" si="49"/>
        <v>622775</v>
      </c>
      <c r="L55" s="7"/>
      <c r="M55" s="7">
        <f t="shared" si="42"/>
        <v>622775</v>
      </c>
      <c r="N55" s="7"/>
      <c r="O55" s="7">
        <f t="shared" si="43"/>
        <v>622775</v>
      </c>
    </row>
    <row r="56" spans="1:15" ht="25.5">
      <c r="A56" s="38" t="s">
        <v>118</v>
      </c>
      <c r="B56" s="39" t="s">
        <v>112</v>
      </c>
      <c r="C56" s="7"/>
      <c r="D56" s="7"/>
      <c r="E56" s="7">
        <f t="shared" si="46"/>
        <v>0</v>
      </c>
      <c r="F56" s="7">
        <v>206200</v>
      </c>
      <c r="G56" s="7">
        <f t="shared" si="47"/>
        <v>206200</v>
      </c>
      <c r="H56" s="7"/>
      <c r="I56" s="7">
        <f t="shared" ref="I56:I95" si="50">SUM(G56:H56)</f>
        <v>206200</v>
      </c>
      <c r="J56" s="7"/>
      <c r="K56" s="7">
        <f t="shared" si="49"/>
        <v>206200</v>
      </c>
      <c r="L56" s="7"/>
      <c r="M56" s="7">
        <f t="shared" si="42"/>
        <v>206200</v>
      </c>
      <c r="N56" s="7"/>
      <c r="O56" s="7">
        <f t="shared" si="43"/>
        <v>206200</v>
      </c>
    </row>
    <row r="57" spans="1:15" ht="38.25">
      <c r="A57" s="74" t="s">
        <v>133</v>
      </c>
      <c r="B57" s="39" t="s">
        <v>112</v>
      </c>
      <c r="C57" s="7"/>
      <c r="D57" s="7"/>
      <c r="E57" s="7"/>
      <c r="F57" s="7"/>
      <c r="G57" s="7"/>
      <c r="H57" s="7"/>
      <c r="I57" s="7"/>
      <c r="J57" s="7"/>
      <c r="K57" s="7"/>
      <c r="L57" s="7">
        <v>20811031</v>
      </c>
      <c r="M57" s="7">
        <f>L57</f>
        <v>20811031</v>
      </c>
      <c r="N57" s="7"/>
      <c r="O57" s="7">
        <f t="shared" si="43"/>
        <v>20811031</v>
      </c>
    </row>
    <row r="58" spans="1:15" ht="51">
      <c r="A58" s="38" t="s">
        <v>108</v>
      </c>
      <c r="B58" s="39" t="s">
        <v>112</v>
      </c>
      <c r="C58" s="7"/>
      <c r="D58" s="7">
        <v>3000000</v>
      </c>
      <c r="E58" s="7">
        <f t="shared" si="4"/>
        <v>3000000</v>
      </c>
      <c r="F58" s="7">
        <v>5000000</v>
      </c>
      <c r="G58" s="7">
        <f t="shared" ref="G58:G95" si="51">SUM(E58:F58)</f>
        <v>8000000</v>
      </c>
      <c r="H58" s="7">
        <v>5000000</v>
      </c>
      <c r="I58" s="7">
        <f t="shared" si="50"/>
        <v>13000000</v>
      </c>
      <c r="J58" s="7">
        <f>21000000-I58</f>
        <v>8000000</v>
      </c>
      <c r="K58" s="7">
        <f t="shared" si="49"/>
        <v>21000000</v>
      </c>
      <c r="L58" s="7">
        <v>8000000</v>
      </c>
      <c r="M58" s="7">
        <f t="shared" si="42"/>
        <v>29000000</v>
      </c>
      <c r="N58" s="7">
        <f>38000000-M58</f>
        <v>9000000</v>
      </c>
      <c r="O58" s="7">
        <f t="shared" si="43"/>
        <v>38000000</v>
      </c>
    </row>
    <row r="59" spans="1:15" ht="76.5">
      <c r="A59" s="38" t="s">
        <v>80</v>
      </c>
      <c r="B59" s="39" t="s">
        <v>112</v>
      </c>
      <c r="C59" s="7">
        <v>23700</v>
      </c>
      <c r="D59" s="7"/>
      <c r="E59" s="7">
        <f t="shared" si="4"/>
        <v>23700</v>
      </c>
      <c r="F59" s="7"/>
      <c r="G59" s="7">
        <f t="shared" si="51"/>
        <v>23700</v>
      </c>
      <c r="H59" s="7"/>
      <c r="I59" s="7">
        <f t="shared" si="50"/>
        <v>23700</v>
      </c>
      <c r="J59" s="7"/>
      <c r="K59" s="7">
        <f t="shared" si="49"/>
        <v>23700</v>
      </c>
      <c r="L59" s="7"/>
      <c r="M59" s="7">
        <f t="shared" si="42"/>
        <v>23700</v>
      </c>
      <c r="N59" s="7"/>
      <c r="O59" s="7">
        <f t="shared" si="43"/>
        <v>23700</v>
      </c>
    </row>
    <row r="60" spans="1:15" ht="25.5">
      <c r="A60" s="40" t="s">
        <v>72</v>
      </c>
      <c r="B60" s="39" t="s">
        <v>112</v>
      </c>
      <c r="C60" s="7">
        <v>50400</v>
      </c>
      <c r="D60" s="7"/>
      <c r="E60" s="7">
        <f t="shared" si="4"/>
        <v>50400</v>
      </c>
      <c r="F60" s="7"/>
      <c r="G60" s="7">
        <f t="shared" si="51"/>
        <v>50400</v>
      </c>
      <c r="H60" s="7"/>
      <c r="I60" s="7">
        <f t="shared" si="50"/>
        <v>50400</v>
      </c>
      <c r="J60" s="7"/>
      <c r="K60" s="7">
        <f t="shared" si="49"/>
        <v>50400</v>
      </c>
      <c r="L60" s="7"/>
      <c r="M60" s="7">
        <f t="shared" si="42"/>
        <v>50400</v>
      </c>
      <c r="N60" s="7"/>
      <c r="O60" s="7">
        <f t="shared" si="43"/>
        <v>50400</v>
      </c>
    </row>
    <row r="61" spans="1:15" s="19" customFormat="1" ht="25.5">
      <c r="A61" s="38" t="s">
        <v>78</v>
      </c>
      <c r="B61" s="39" t="s">
        <v>112</v>
      </c>
      <c r="C61" s="7">
        <v>5716000</v>
      </c>
      <c r="D61" s="7"/>
      <c r="E61" s="7">
        <f t="shared" si="4"/>
        <v>5716000</v>
      </c>
      <c r="F61" s="7"/>
      <c r="G61" s="7">
        <f t="shared" si="51"/>
        <v>5716000</v>
      </c>
      <c r="H61" s="7">
        <v>-910200</v>
      </c>
      <c r="I61" s="7">
        <f t="shared" si="50"/>
        <v>4805800</v>
      </c>
      <c r="J61" s="7"/>
      <c r="K61" s="7">
        <f t="shared" si="49"/>
        <v>4805800</v>
      </c>
      <c r="L61" s="7"/>
      <c r="M61" s="7">
        <f t="shared" si="42"/>
        <v>4805800</v>
      </c>
      <c r="N61" s="7"/>
      <c r="O61" s="7">
        <f t="shared" si="43"/>
        <v>4805800</v>
      </c>
    </row>
    <row r="62" spans="1:15" s="19" customFormat="1" ht="51">
      <c r="A62" s="38" t="s">
        <v>59</v>
      </c>
      <c r="B62" s="39" t="s">
        <v>112</v>
      </c>
      <c r="C62" s="7">
        <v>278900</v>
      </c>
      <c r="D62" s="7"/>
      <c r="E62" s="7">
        <f t="shared" si="4"/>
        <v>278900</v>
      </c>
      <c r="F62" s="7"/>
      <c r="G62" s="7">
        <f t="shared" si="51"/>
        <v>278900</v>
      </c>
      <c r="H62" s="7"/>
      <c r="I62" s="7">
        <f t="shared" si="50"/>
        <v>278900</v>
      </c>
      <c r="J62" s="7"/>
      <c r="K62" s="7">
        <f t="shared" si="49"/>
        <v>278900</v>
      </c>
      <c r="L62" s="7"/>
      <c r="M62" s="7">
        <f t="shared" si="42"/>
        <v>278900</v>
      </c>
      <c r="N62" s="7"/>
      <c r="O62" s="7">
        <f t="shared" si="43"/>
        <v>278900</v>
      </c>
    </row>
    <row r="63" spans="1:15" ht="25.5">
      <c r="A63" s="38" t="s">
        <v>60</v>
      </c>
      <c r="B63" s="39" t="s">
        <v>112</v>
      </c>
      <c r="C63" s="7">
        <v>223000</v>
      </c>
      <c r="D63" s="7">
        <f>771300-C63</f>
        <v>548300</v>
      </c>
      <c r="E63" s="7">
        <f t="shared" si="4"/>
        <v>771300</v>
      </c>
      <c r="F63" s="7">
        <f>771300-E63</f>
        <v>0</v>
      </c>
      <c r="G63" s="7">
        <f t="shared" si="51"/>
        <v>771300</v>
      </c>
      <c r="H63" s="7">
        <f>771300-G63</f>
        <v>0</v>
      </c>
      <c r="I63" s="7">
        <f t="shared" si="50"/>
        <v>771300</v>
      </c>
      <c r="J63" s="7"/>
      <c r="K63" s="7">
        <f t="shared" si="49"/>
        <v>771300</v>
      </c>
      <c r="L63" s="7"/>
      <c r="M63" s="7">
        <f t="shared" si="42"/>
        <v>771300</v>
      </c>
      <c r="N63" s="7"/>
      <c r="O63" s="7">
        <f t="shared" si="43"/>
        <v>771300</v>
      </c>
    </row>
    <row r="64" spans="1:15">
      <c r="A64" s="38" t="s">
        <v>61</v>
      </c>
      <c r="B64" s="39" t="s">
        <v>112</v>
      </c>
      <c r="C64" s="7">
        <v>117221000</v>
      </c>
      <c r="D64" s="7"/>
      <c r="E64" s="7">
        <f t="shared" si="4"/>
        <v>117221000</v>
      </c>
      <c r="F64" s="7"/>
      <c r="G64" s="7">
        <f t="shared" si="51"/>
        <v>117221000</v>
      </c>
      <c r="H64" s="7"/>
      <c r="I64" s="7">
        <f t="shared" si="50"/>
        <v>117221000</v>
      </c>
      <c r="J64" s="7"/>
      <c r="K64" s="7">
        <f t="shared" si="49"/>
        <v>117221000</v>
      </c>
      <c r="L64" s="7">
        <v>-41481527.460000001</v>
      </c>
      <c r="M64" s="7">
        <f>SUM(K64:L64)</f>
        <v>75739472.539999992</v>
      </c>
      <c r="N64" s="7"/>
      <c r="O64" s="7">
        <f t="shared" si="43"/>
        <v>75739472.539999992</v>
      </c>
    </row>
    <row r="65" spans="1:15" s="42" customFormat="1" ht="25.5">
      <c r="A65" s="41" t="s">
        <v>62</v>
      </c>
      <c r="B65" s="35" t="s">
        <v>73</v>
      </c>
      <c r="C65" s="2">
        <f>SUM(C66:C78)</f>
        <v>498251500</v>
      </c>
      <c r="D65" s="2">
        <f t="shared" ref="D65:F65" si="52">SUM(D66:D78)</f>
        <v>564300</v>
      </c>
      <c r="E65" s="2">
        <f t="shared" si="4"/>
        <v>498815800</v>
      </c>
      <c r="F65" s="2">
        <f t="shared" si="52"/>
        <v>3616100</v>
      </c>
      <c r="G65" s="2">
        <f t="shared" si="51"/>
        <v>502431900</v>
      </c>
      <c r="H65" s="2">
        <f t="shared" ref="H65" si="53">SUM(H66:H78)</f>
        <v>-350400</v>
      </c>
      <c r="I65" s="2">
        <f t="shared" si="50"/>
        <v>502081500</v>
      </c>
      <c r="J65" s="2">
        <f t="shared" ref="J65" si="54">SUM(J66:J78)</f>
        <v>0</v>
      </c>
      <c r="K65" s="2">
        <f t="shared" si="49"/>
        <v>502081500</v>
      </c>
      <c r="L65" s="2">
        <f t="shared" ref="L65:N65" si="55">SUM(L66:L78)</f>
        <v>0</v>
      </c>
      <c r="M65" s="2">
        <f>SUM(M66:M78)</f>
        <v>502081500</v>
      </c>
      <c r="N65" s="2">
        <f t="shared" si="55"/>
        <v>0</v>
      </c>
      <c r="O65" s="2">
        <f>SUM(O66:O78)</f>
        <v>502081500</v>
      </c>
    </row>
    <row r="66" spans="1:15" s="45" customFormat="1" ht="38.25">
      <c r="A66" s="43" t="s">
        <v>83</v>
      </c>
      <c r="B66" s="44" t="s">
        <v>75</v>
      </c>
      <c r="C66" s="7">
        <v>5786000</v>
      </c>
      <c r="D66" s="7"/>
      <c r="E66" s="7">
        <f t="shared" si="4"/>
        <v>5786000</v>
      </c>
      <c r="F66" s="7"/>
      <c r="G66" s="7">
        <f t="shared" si="51"/>
        <v>5786000</v>
      </c>
      <c r="H66" s="7"/>
      <c r="I66" s="7">
        <f t="shared" si="50"/>
        <v>5786000</v>
      </c>
      <c r="J66" s="7"/>
      <c r="K66" s="7">
        <f>SUM(I66:J66)</f>
        <v>5786000</v>
      </c>
      <c r="L66" s="7"/>
      <c r="M66" s="7">
        <f>SUM(K66:L66)</f>
        <v>5786000</v>
      </c>
      <c r="N66" s="7"/>
      <c r="O66" s="7">
        <f>SUM(M66:N66)</f>
        <v>5786000</v>
      </c>
    </row>
    <row r="67" spans="1:15" s="45" customFormat="1" ht="25.5">
      <c r="A67" s="46" t="s">
        <v>81</v>
      </c>
      <c r="B67" s="44" t="s">
        <v>75</v>
      </c>
      <c r="C67" s="7">
        <v>3134300</v>
      </c>
      <c r="D67" s="7"/>
      <c r="E67" s="7">
        <f t="shared" si="4"/>
        <v>3134300</v>
      </c>
      <c r="F67" s="7"/>
      <c r="G67" s="7">
        <f t="shared" si="51"/>
        <v>3134300</v>
      </c>
      <c r="H67" s="7"/>
      <c r="I67" s="7">
        <f t="shared" si="50"/>
        <v>3134300</v>
      </c>
      <c r="J67" s="7"/>
      <c r="K67" s="7">
        <f t="shared" ref="K67:K78" si="56">SUM(I67:J67)</f>
        <v>3134300</v>
      </c>
      <c r="L67" s="7"/>
      <c r="M67" s="7">
        <f t="shared" ref="M67:M78" si="57">SUM(K67:L67)</f>
        <v>3134300</v>
      </c>
      <c r="N67" s="7"/>
      <c r="O67" s="7">
        <f t="shared" ref="O67:O78" si="58">SUM(M67:N67)</f>
        <v>3134300</v>
      </c>
    </row>
    <row r="68" spans="1:15" ht="25.5">
      <c r="A68" s="38" t="s">
        <v>63</v>
      </c>
      <c r="B68" s="44" t="s">
        <v>75</v>
      </c>
      <c r="C68" s="7">
        <v>964400</v>
      </c>
      <c r="D68" s="7"/>
      <c r="E68" s="7">
        <f t="shared" si="4"/>
        <v>964400</v>
      </c>
      <c r="F68" s="7"/>
      <c r="G68" s="7">
        <f t="shared" si="51"/>
        <v>964400</v>
      </c>
      <c r="H68" s="7"/>
      <c r="I68" s="7">
        <f t="shared" si="50"/>
        <v>964400</v>
      </c>
      <c r="J68" s="7"/>
      <c r="K68" s="7">
        <f t="shared" si="56"/>
        <v>964400</v>
      </c>
      <c r="L68" s="7"/>
      <c r="M68" s="7">
        <f t="shared" si="57"/>
        <v>964400</v>
      </c>
      <c r="N68" s="7"/>
      <c r="O68" s="7">
        <f t="shared" si="58"/>
        <v>964400</v>
      </c>
    </row>
    <row r="69" spans="1:15" ht="25.5">
      <c r="A69" s="38" t="s">
        <v>64</v>
      </c>
      <c r="B69" s="44" t="s">
        <v>75</v>
      </c>
      <c r="C69" s="7">
        <v>241100</v>
      </c>
      <c r="D69" s="7"/>
      <c r="E69" s="7">
        <f t="shared" si="4"/>
        <v>241100</v>
      </c>
      <c r="F69" s="7"/>
      <c r="G69" s="7">
        <f t="shared" si="51"/>
        <v>241100</v>
      </c>
      <c r="H69" s="7"/>
      <c r="I69" s="7">
        <f t="shared" si="50"/>
        <v>241100</v>
      </c>
      <c r="J69" s="7"/>
      <c r="K69" s="7">
        <f t="shared" si="56"/>
        <v>241100</v>
      </c>
      <c r="L69" s="7"/>
      <c r="M69" s="7">
        <f t="shared" si="57"/>
        <v>241100</v>
      </c>
      <c r="N69" s="7"/>
      <c r="O69" s="7">
        <f t="shared" si="58"/>
        <v>241100</v>
      </c>
    </row>
    <row r="70" spans="1:15" ht="25.5">
      <c r="A70" s="38" t="s">
        <v>65</v>
      </c>
      <c r="B70" s="44" t="s">
        <v>75</v>
      </c>
      <c r="C70" s="7">
        <v>1012500</v>
      </c>
      <c r="D70" s="7"/>
      <c r="E70" s="7">
        <f t="shared" si="4"/>
        <v>1012500</v>
      </c>
      <c r="F70" s="7"/>
      <c r="G70" s="7">
        <f t="shared" si="51"/>
        <v>1012500</v>
      </c>
      <c r="H70" s="7"/>
      <c r="I70" s="7">
        <f t="shared" si="50"/>
        <v>1012500</v>
      </c>
      <c r="J70" s="7"/>
      <c r="K70" s="7">
        <f t="shared" si="56"/>
        <v>1012500</v>
      </c>
      <c r="L70" s="7"/>
      <c r="M70" s="7">
        <f t="shared" si="57"/>
        <v>1012500</v>
      </c>
      <c r="N70" s="7"/>
      <c r="O70" s="7">
        <f t="shared" si="58"/>
        <v>1012500</v>
      </c>
    </row>
    <row r="71" spans="1:15" ht="51">
      <c r="A71" s="38" t="s">
        <v>66</v>
      </c>
      <c r="B71" s="44" t="s">
        <v>75</v>
      </c>
      <c r="C71" s="7">
        <v>10000</v>
      </c>
      <c r="D71" s="7"/>
      <c r="E71" s="7">
        <f t="shared" si="4"/>
        <v>10000</v>
      </c>
      <c r="F71" s="7"/>
      <c r="G71" s="7">
        <f t="shared" si="51"/>
        <v>10000</v>
      </c>
      <c r="H71" s="7"/>
      <c r="I71" s="7">
        <f t="shared" si="50"/>
        <v>10000</v>
      </c>
      <c r="J71" s="7"/>
      <c r="K71" s="7">
        <f t="shared" si="56"/>
        <v>10000</v>
      </c>
      <c r="L71" s="7"/>
      <c r="M71" s="7">
        <f t="shared" si="57"/>
        <v>10000</v>
      </c>
      <c r="N71" s="7"/>
      <c r="O71" s="7">
        <f t="shared" si="58"/>
        <v>10000</v>
      </c>
    </row>
    <row r="72" spans="1:15" ht="25.5">
      <c r="A72" s="38" t="s">
        <v>67</v>
      </c>
      <c r="B72" s="44" t="s">
        <v>75</v>
      </c>
      <c r="C72" s="7">
        <v>45600</v>
      </c>
      <c r="D72" s="7"/>
      <c r="E72" s="7">
        <f t="shared" si="4"/>
        <v>45600</v>
      </c>
      <c r="F72" s="7"/>
      <c r="G72" s="7">
        <f t="shared" si="51"/>
        <v>45600</v>
      </c>
      <c r="H72" s="7"/>
      <c r="I72" s="7">
        <f t="shared" si="50"/>
        <v>45600</v>
      </c>
      <c r="J72" s="7"/>
      <c r="K72" s="7">
        <f t="shared" si="56"/>
        <v>45600</v>
      </c>
      <c r="L72" s="7"/>
      <c r="M72" s="7">
        <f t="shared" si="57"/>
        <v>45600</v>
      </c>
      <c r="N72" s="7"/>
      <c r="O72" s="7">
        <f t="shared" si="58"/>
        <v>45600</v>
      </c>
    </row>
    <row r="73" spans="1:15" ht="25.5">
      <c r="A73" s="38" t="s">
        <v>68</v>
      </c>
      <c r="B73" s="44" t="s">
        <v>75</v>
      </c>
      <c r="C73" s="7">
        <v>25000</v>
      </c>
      <c r="D73" s="7"/>
      <c r="E73" s="7">
        <f t="shared" si="4"/>
        <v>25000</v>
      </c>
      <c r="F73" s="7"/>
      <c r="G73" s="7">
        <f t="shared" si="51"/>
        <v>25000</v>
      </c>
      <c r="H73" s="7"/>
      <c r="I73" s="7">
        <f t="shared" si="50"/>
        <v>25000</v>
      </c>
      <c r="J73" s="7"/>
      <c r="K73" s="7">
        <f t="shared" si="56"/>
        <v>25000</v>
      </c>
      <c r="L73" s="7"/>
      <c r="M73" s="7">
        <f t="shared" si="57"/>
        <v>25000</v>
      </c>
      <c r="N73" s="7"/>
      <c r="O73" s="7">
        <f t="shared" si="58"/>
        <v>25000</v>
      </c>
    </row>
    <row r="74" spans="1:15" ht="38.25">
      <c r="A74" s="38" t="s">
        <v>93</v>
      </c>
      <c r="B74" s="47" t="s">
        <v>76</v>
      </c>
      <c r="C74" s="7">
        <v>8295400</v>
      </c>
      <c r="D74" s="7">
        <f>7738400-C74</f>
        <v>-557000</v>
      </c>
      <c r="E74" s="7">
        <f t="shared" si="4"/>
        <v>7738400</v>
      </c>
      <c r="F74" s="7">
        <f>7738400-E74</f>
        <v>0</v>
      </c>
      <c r="G74" s="7">
        <f t="shared" si="51"/>
        <v>7738400</v>
      </c>
      <c r="H74" s="7">
        <f>7738400-G74</f>
        <v>0</v>
      </c>
      <c r="I74" s="7">
        <f t="shared" si="50"/>
        <v>7738400</v>
      </c>
      <c r="J74" s="7"/>
      <c r="K74" s="7">
        <f t="shared" si="56"/>
        <v>7738400</v>
      </c>
      <c r="L74" s="7"/>
      <c r="M74" s="7">
        <f t="shared" si="57"/>
        <v>7738400</v>
      </c>
      <c r="N74" s="7"/>
      <c r="O74" s="7">
        <f t="shared" si="58"/>
        <v>7738400</v>
      </c>
    </row>
    <row r="75" spans="1:15" ht="63.75">
      <c r="A75" s="38" t="s">
        <v>94</v>
      </c>
      <c r="B75" s="47" t="s">
        <v>88</v>
      </c>
      <c r="C75" s="7">
        <v>2076200</v>
      </c>
      <c r="D75" s="7">
        <f>3197500-C75</f>
        <v>1121300</v>
      </c>
      <c r="E75" s="7">
        <f t="shared" si="4"/>
        <v>3197500</v>
      </c>
      <c r="F75" s="7">
        <f>3197500-E75</f>
        <v>0</v>
      </c>
      <c r="G75" s="7">
        <f t="shared" si="51"/>
        <v>3197500</v>
      </c>
      <c r="H75" s="7">
        <f>3197500-G75</f>
        <v>0</v>
      </c>
      <c r="I75" s="7">
        <f t="shared" si="50"/>
        <v>3197500</v>
      </c>
      <c r="J75" s="7"/>
      <c r="K75" s="7">
        <f t="shared" si="56"/>
        <v>3197500</v>
      </c>
      <c r="L75" s="7"/>
      <c r="M75" s="7">
        <f t="shared" si="57"/>
        <v>3197500</v>
      </c>
      <c r="N75" s="7"/>
      <c r="O75" s="7">
        <f t="shared" si="58"/>
        <v>3197500</v>
      </c>
    </row>
    <row r="76" spans="1:15" ht="51">
      <c r="A76" s="38" t="s">
        <v>91</v>
      </c>
      <c r="B76" s="47" t="s">
        <v>88</v>
      </c>
      <c r="C76" s="7"/>
      <c r="D76" s="7">
        <v>0</v>
      </c>
      <c r="E76" s="7">
        <f t="shared" si="4"/>
        <v>0</v>
      </c>
      <c r="F76" s="7">
        <v>3616100</v>
      </c>
      <c r="G76" s="7">
        <f t="shared" si="51"/>
        <v>3616100</v>
      </c>
      <c r="H76" s="7">
        <v>-350400</v>
      </c>
      <c r="I76" s="7">
        <f t="shared" si="50"/>
        <v>3265700</v>
      </c>
      <c r="J76" s="7"/>
      <c r="K76" s="7">
        <f t="shared" si="56"/>
        <v>3265700</v>
      </c>
      <c r="L76" s="7"/>
      <c r="M76" s="7">
        <f t="shared" si="57"/>
        <v>3265700</v>
      </c>
      <c r="N76" s="7"/>
      <c r="O76" s="7">
        <f t="shared" si="58"/>
        <v>3265700</v>
      </c>
    </row>
    <row r="77" spans="1:15" ht="38.25">
      <c r="A77" s="38" t="s">
        <v>95</v>
      </c>
      <c r="B77" s="53" t="s">
        <v>71</v>
      </c>
      <c r="C77" s="7">
        <v>2144600</v>
      </c>
      <c r="D77" s="7"/>
      <c r="E77" s="7">
        <f t="shared" si="4"/>
        <v>2144600</v>
      </c>
      <c r="F77" s="7"/>
      <c r="G77" s="7">
        <f t="shared" si="51"/>
        <v>2144600</v>
      </c>
      <c r="H77" s="7"/>
      <c r="I77" s="7">
        <f t="shared" si="50"/>
        <v>2144600</v>
      </c>
      <c r="J77" s="7"/>
      <c r="K77" s="7">
        <f t="shared" si="56"/>
        <v>2144600</v>
      </c>
      <c r="L77" s="7"/>
      <c r="M77" s="7">
        <f t="shared" si="57"/>
        <v>2144600</v>
      </c>
      <c r="N77" s="7"/>
      <c r="O77" s="7">
        <f t="shared" si="58"/>
        <v>2144600</v>
      </c>
    </row>
    <row r="78" spans="1:15">
      <c r="A78" s="48" t="s">
        <v>82</v>
      </c>
      <c r="B78" s="47" t="s">
        <v>87</v>
      </c>
      <c r="C78" s="7">
        <v>474516400</v>
      </c>
      <c r="D78" s="7"/>
      <c r="E78" s="7">
        <f t="shared" si="4"/>
        <v>474516400</v>
      </c>
      <c r="F78" s="7"/>
      <c r="G78" s="7">
        <f t="shared" si="51"/>
        <v>474516400</v>
      </c>
      <c r="H78" s="7"/>
      <c r="I78" s="7">
        <f t="shared" si="50"/>
        <v>474516400</v>
      </c>
      <c r="J78" s="7"/>
      <c r="K78" s="7">
        <f t="shared" si="56"/>
        <v>474516400</v>
      </c>
      <c r="L78" s="7"/>
      <c r="M78" s="7">
        <f t="shared" si="57"/>
        <v>474516400</v>
      </c>
      <c r="N78" s="7"/>
      <c r="O78" s="7">
        <f t="shared" si="58"/>
        <v>474516400</v>
      </c>
    </row>
    <row r="79" spans="1:15" s="45" customFormat="1" ht="25.5">
      <c r="A79" s="41" t="s">
        <v>110</v>
      </c>
      <c r="B79" s="72" t="s">
        <v>89</v>
      </c>
      <c r="C79" s="9">
        <f>SUM(C81:C81)</f>
        <v>146700</v>
      </c>
      <c r="D79" s="9">
        <f>SUM(D80:D81)</f>
        <v>108528</v>
      </c>
      <c r="E79" s="9">
        <f>SUM(E80:E81)</f>
        <v>255228</v>
      </c>
      <c r="F79" s="9">
        <f>SUM(F80:F81)</f>
        <v>30000</v>
      </c>
      <c r="G79" s="9">
        <f t="shared" si="51"/>
        <v>285228</v>
      </c>
      <c r="H79" s="9">
        <f>SUM(H80:H81)</f>
        <v>0</v>
      </c>
      <c r="I79" s="9">
        <f t="shared" si="50"/>
        <v>285228</v>
      </c>
      <c r="J79" s="9">
        <f>SUM(J80:J81)</f>
        <v>0</v>
      </c>
      <c r="K79" s="9">
        <f t="shared" ref="K79:M79" si="59">SUM(K80:K89)</f>
        <v>285228</v>
      </c>
      <c r="L79" s="9">
        <f t="shared" si="59"/>
        <v>1633433.47</v>
      </c>
      <c r="M79" s="9">
        <f t="shared" si="59"/>
        <v>1918661.47</v>
      </c>
      <c r="N79" s="9">
        <f>SUM(N80:N89)</f>
        <v>3611842.44</v>
      </c>
      <c r="O79" s="9">
        <f>SUM(O80:O89)</f>
        <v>5530503.9100000001</v>
      </c>
    </row>
    <row r="80" spans="1:15" s="45" customFormat="1" ht="25.5">
      <c r="A80" s="69" t="s">
        <v>119</v>
      </c>
      <c r="B80" s="70" t="s">
        <v>113</v>
      </c>
      <c r="C80" s="9"/>
      <c r="D80" s="71">
        <v>108528</v>
      </c>
      <c r="E80" s="71">
        <f>D80</f>
        <v>108528</v>
      </c>
      <c r="F80" s="71">
        <v>30000</v>
      </c>
      <c r="G80" s="71">
        <f t="shared" si="51"/>
        <v>138528</v>
      </c>
      <c r="H80" s="71"/>
      <c r="I80" s="71">
        <f t="shared" si="50"/>
        <v>138528</v>
      </c>
      <c r="J80" s="79"/>
      <c r="K80" s="84">
        <f>SUM(I80:J80)</f>
        <v>138528</v>
      </c>
      <c r="L80" s="79"/>
      <c r="M80" s="84">
        <f>SUM(K80:L80)</f>
        <v>138528</v>
      </c>
      <c r="N80" s="79"/>
      <c r="O80" s="84">
        <f>SUM(M80:N80)</f>
        <v>138528</v>
      </c>
    </row>
    <row r="81" spans="1:16" ht="51">
      <c r="A81" s="49" t="s">
        <v>84</v>
      </c>
      <c r="B81" s="33" t="s">
        <v>90</v>
      </c>
      <c r="C81" s="65">
        <v>146700</v>
      </c>
      <c r="D81" s="65"/>
      <c r="E81" s="65">
        <f>SUM(C81:D81)</f>
        <v>146700</v>
      </c>
      <c r="F81" s="65"/>
      <c r="G81" s="65">
        <f t="shared" si="51"/>
        <v>146700</v>
      </c>
      <c r="H81" s="65"/>
      <c r="I81" s="65">
        <f t="shared" si="50"/>
        <v>146700</v>
      </c>
      <c r="J81" s="65"/>
      <c r="K81" s="65">
        <f t="shared" si="49"/>
        <v>146700</v>
      </c>
      <c r="L81" s="65"/>
      <c r="M81" s="84">
        <f>SUM(K81:L81)</f>
        <v>146700</v>
      </c>
      <c r="N81" s="65"/>
      <c r="O81" s="84">
        <f t="shared" ref="O81:O89" si="60">SUM(M81:N81)</f>
        <v>146700</v>
      </c>
    </row>
    <row r="82" spans="1:16" ht="25.5">
      <c r="A82" s="83" t="s">
        <v>142</v>
      </c>
      <c r="B82" s="33" t="s">
        <v>90</v>
      </c>
      <c r="C82" s="65"/>
      <c r="D82" s="65"/>
      <c r="E82" s="65"/>
      <c r="F82" s="65"/>
      <c r="G82" s="65"/>
      <c r="H82" s="65"/>
      <c r="I82" s="65"/>
      <c r="J82" s="65"/>
      <c r="K82" s="65"/>
      <c r="L82" s="65">
        <v>449492.81</v>
      </c>
      <c r="M82" s="84">
        <f>L82</f>
        <v>449492.81</v>
      </c>
      <c r="N82" s="65"/>
      <c r="O82" s="84">
        <f t="shared" si="60"/>
        <v>449492.81</v>
      </c>
    </row>
    <row r="83" spans="1:16" ht="25.5">
      <c r="A83" s="83" t="s">
        <v>143</v>
      </c>
      <c r="B83" s="33" t="s">
        <v>90</v>
      </c>
      <c r="C83" s="65"/>
      <c r="D83" s="65"/>
      <c r="E83" s="65"/>
      <c r="F83" s="65"/>
      <c r="G83" s="65"/>
      <c r="H83" s="65"/>
      <c r="I83" s="65"/>
      <c r="J83" s="65"/>
      <c r="K83" s="65"/>
      <c r="L83" s="65">
        <v>50000</v>
      </c>
      <c r="M83" s="84">
        <f t="shared" ref="M83:M84" si="61">L83</f>
        <v>50000</v>
      </c>
      <c r="N83" s="65"/>
      <c r="O83" s="84">
        <f t="shared" si="60"/>
        <v>50000</v>
      </c>
    </row>
    <row r="84" spans="1:16" ht="26.25" customHeight="1">
      <c r="A84" s="83" t="s">
        <v>144</v>
      </c>
      <c r="B84" s="33" t="s">
        <v>90</v>
      </c>
      <c r="C84" s="65"/>
      <c r="D84" s="65"/>
      <c r="E84" s="65"/>
      <c r="F84" s="65"/>
      <c r="G84" s="65"/>
      <c r="H84" s="65"/>
      <c r="I84" s="65"/>
      <c r="J84" s="65"/>
      <c r="K84" s="65"/>
      <c r="L84" s="65">
        <v>900000</v>
      </c>
      <c r="M84" s="84">
        <f t="shared" si="61"/>
        <v>900000</v>
      </c>
      <c r="N84" s="65"/>
      <c r="O84" s="84">
        <f t="shared" si="60"/>
        <v>900000</v>
      </c>
    </row>
    <row r="85" spans="1:16" ht="26.25" customHeight="1">
      <c r="A85" s="69" t="s">
        <v>149</v>
      </c>
      <c r="B85" s="33" t="s">
        <v>90</v>
      </c>
      <c r="C85" s="65"/>
      <c r="D85" s="65"/>
      <c r="E85" s="65"/>
      <c r="F85" s="65"/>
      <c r="G85" s="65"/>
      <c r="H85" s="65"/>
      <c r="I85" s="65"/>
      <c r="J85" s="65"/>
      <c r="K85" s="65"/>
      <c r="L85" s="65">
        <v>233940.66</v>
      </c>
      <c r="M85" s="84">
        <f>L85</f>
        <v>233940.66</v>
      </c>
      <c r="N85" s="65">
        <v>119842.47</v>
      </c>
      <c r="O85" s="84">
        <f t="shared" si="60"/>
        <v>353783.13</v>
      </c>
    </row>
    <row r="86" spans="1:16" ht="25.5">
      <c r="A86" s="83" t="s">
        <v>145</v>
      </c>
      <c r="B86" s="33" t="s">
        <v>90</v>
      </c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84"/>
      <c r="N86" s="65">
        <v>121000</v>
      </c>
      <c r="O86" s="84">
        <f t="shared" si="60"/>
        <v>121000</v>
      </c>
    </row>
    <row r="87" spans="1:16" ht="25.5">
      <c r="A87" s="83" t="s">
        <v>146</v>
      </c>
      <c r="B87" s="33" t="s">
        <v>90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84"/>
      <c r="N87" s="65">
        <v>199999.97</v>
      </c>
      <c r="O87" s="84">
        <f t="shared" si="60"/>
        <v>199999.97</v>
      </c>
    </row>
    <row r="88" spans="1:16" ht="25.5">
      <c r="A88" s="83" t="s">
        <v>147</v>
      </c>
      <c r="B88" s="33" t="s">
        <v>90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84"/>
      <c r="N88" s="65">
        <v>171000</v>
      </c>
      <c r="O88" s="84">
        <f t="shared" si="60"/>
        <v>171000</v>
      </c>
    </row>
    <row r="89" spans="1:16" ht="25.5">
      <c r="A89" s="83" t="s">
        <v>148</v>
      </c>
      <c r="B89" s="33" t="s">
        <v>90</v>
      </c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84"/>
      <c r="N89" s="65">
        <v>3000000</v>
      </c>
      <c r="O89" s="84">
        <f t="shared" si="60"/>
        <v>3000000</v>
      </c>
    </row>
    <row r="90" spans="1:16" s="64" customFormat="1">
      <c r="A90" s="55" t="s">
        <v>96</v>
      </c>
      <c r="B90" s="56" t="s">
        <v>107</v>
      </c>
      <c r="C90" s="57">
        <f>C91</f>
        <v>0</v>
      </c>
      <c r="D90" s="63"/>
      <c r="E90" s="66">
        <f t="shared" ref="E90:E95" si="62">SUM(C90:D90)</f>
        <v>0</v>
      </c>
      <c r="F90" s="66">
        <f>F91</f>
        <v>0</v>
      </c>
      <c r="G90" s="66">
        <f t="shared" si="51"/>
        <v>0</v>
      </c>
      <c r="H90" s="66">
        <f>H91</f>
        <v>2272950.15</v>
      </c>
      <c r="I90" s="66">
        <f t="shared" si="50"/>
        <v>2272950.15</v>
      </c>
      <c r="J90" s="66">
        <f>J91</f>
        <v>1619856.2000000002</v>
      </c>
      <c r="K90" s="66">
        <f t="shared" si="49"/>
        <v>3892806.35</v>
      </c>
      <c r="L90" s="66">
        <f>L91</f>
        <v>815846.85</v>
      </c>
      <c r="M90" s="66">
        <f>M91</f>
        <v>4708653.2</v>
      </c>
      <c r="N90" s="66">
        <f>N91</f>
        <v>-680903.20000000019</v>
      </c>
      <c r="O90" s="66">
        <f>O91</f>
        <v>4027750</v>
      </c>
    </row>
    <row r="91" spans="1:16" ht="25.5">
      <c r="A91" s="61" t="s">
        <v>97</v>
      </c>
      <c r="B91" s="62" t="s">
        <v>106</v>
      </c>
      <c r="C91" s="54"/>
      <c r="D91" s="54"/>
      <c r="E91" s="65">
        <f t="shared" si="62"/>
        <v>0</v>
      </c>
      <c r="F91" s="54"/>
      <c r="G91" s="65">
        <f t="shared" si="51"/>
        <v>0</v>
      </c>
      <c r="H91" s="54">
        <v>2272950.15</v>
      </c>
      <c r="I91" s="65">
        <f t="shared" si="50"/>
        <v>2272950.15</v>
      </c>
      <c r="J91" s="54">
        <f>3704534-I91+188272.35</f>
        <v>1619856.2000000002</v>
      </c>
      <c r="K91" s="65">
        <f t="shared" si="49"/>
        <v>3892806.35</v>
      </c>
      <c r="L91" s="54">
        <v>815846.85</v>
      </c>
      <c r="M91" s="65">
        <f>SUM(K91:L91)</f>
        <v>4708653.2</v>
      </c>
      <c r="N91" s="54">
        <f>4027750-M91</f>
        <v>-680903.20000000019</v>
      </c>
      <c r="O91" s="65">
        <f>SUM(M91:N91)</f>
        <v>4027750</v>
      </c>
    </row>
    <row r="92" spans="1:16" s="64" customFormat="1" ht="38.25">
      <c r="A92" s="55" t="s">
        <v>98</v>
      </c>
      <c r="B92" s="58" t="s">
        <v>99</v>
      </c>
      <c r="C92" s="63">
        <f>C93</f>
        <v>0</v>
      </c>
      <c r="D92" s="63"/>
      <c r="E92" s="66">
        <f t="shared" si="62"/>
        <v>0</v>
      </c>
      <c r="F92" s="66">
        <f>F93</f>
        <v>2588177.12</v>
      </c>
      <c r="G92" s="66">
        <f t="shared" si="51"/>
        <v>2588177.12</v>
      </c>
      <c r="H92" s="66">
        <f>H93</f>
        <v>0</v>
      </c>
      <c r="I92" s="66">
        <f t="shared" si="50"/>
        <v>2588177.12</v>
      </c>
      <c r="J92" s="66">
        <f>J93</f>
        <v>0</v>
      </c>
      <c r="K92" s="66">
        <f t="shared" si="49"/>
        <v>2588177.12</v>
      </c>
      <c r="L92" s="66">
        <f>L93</f>
        <v>0</v>
      </c>
      <c r="M92" s="66">
        <f>M93</f>
        <v>2588177.12</v>
      </c>
      <c r="N92" s="66">
        <f>N93</f>
        <v>0</v>
      </c>
      <c r="O92" s="66">
        <f>O93</f>
        <v>2588177.12</v>
      </c>
      <c r="P92" s="81"/>
    </row>
    <row r="93" spans="1:16" ht="38.25">
      <c r="A93" s="61" t="s">
        <v>105</v>
      </c>
      <c r="B93" s="60" t="s">
        <v>104</v>
      </c>
      <c r="C93" s="59"/>
      <c r="D93" s="59"/>
      <c r="E93" s="65">
        <f t="shared" si="62"/>
        <v>0</v>
      </c>
      <c r="F93" s="54">
        <v>2588177.12</v>
      </c>
      <c r="G93" s="65">
        <f t="shared" si="51"/>
        <v>2588177.12</v>
      </c>
      <c r="H93" s="54"/>
      <c r="I93" s="65">
        <f t="shared" si="50"/>
        <v>2588177.12</v>
      </c>
      <c r="J93" s="54"/>
      <c r="K93" s="65">
        <f t="shared" si="49"/>
        <v>2588177.12</v>
      </c>
      <c r="L93" s="54"/>
      <c r="M93" s="65">
        <f>SUM(K93:L93)</f>
        <v>2588177.12</v>
      </c>
      <c r="N93" s="54"/>
      <c r="O93" s="65">
        <f>SUM(M93:N93)</f>
        <v>2588177.12</v>
      </c>
    </row>
    <row r="94" spans="1:16" s="64" customFormat="1">
      <c r="A94" s="55" t="s">
        <v>100</v>
      </c>
      <c r="B94" s="58" t="s">
        <v>101</v>
      </c>
      <c r="C94" s="63">
        <f>C95</f>
        <v>0</v>
      </c>
      <c r="D94" s="63"/>
      <c r="E94" s="66">
        <f t="shared" si="62"/>
        <v>0</v>
      </c>
      <c r="F94" s="66">
        <f>F95</f>
        <v>-3546688.35</v>
      </c>
      <c r="G94" s="66">
        <f t="shared" si="51"/>
        <v>-3546688.35</v>
      </c>
      <c r="H94" s="66">
        <f>H95</f>
        <v>0</v>
      </c>
      <c r="I94" s="66">
        <f t="shared" si="50"/>
        <v>-3546688.35</v>
      </c>
      <c r="J94" s="66">
        <f>J95</f>
        <v>0</v>
      </c>
      <c r="K94" s="66">
        <f t="shared" si="49"/>
        <v>-3546688.35</v>
      </c>
      <c r="L94" s="66">
        <f>L95</f>
        <v>0</v>
      </c>
      <c r="M94" s="66">
        <f>M95</f>
        <v>-3546688.35</v>
      </c>
      <c r="N94" s="66">
        <f>N95</f>
        <v>0</v>
      </c>
      <c r="O94" s="66">
        <f>O95</f>
        <v>-3546688.35</v>
      </c>
    </row>
    <row r="95" spans="1:16" ht="38.25">
      <c r="A95" s="61" t="s">
        <v>103</v>
      </c>
      <c r="B95" s="62" t="s">
        <v>102</v>
      </c>
      <c r="C95" s="59"/>
      <c r="D95" s="59"/>
      <c r="E95" s="65">
        <f t="shared" si="62"/>
        <v>0</v>
      </c>
      <c r="F95" s="54">
        <v>-3546688.35</v>
      </c>
      <c r="G95" s="65">
        <f t="shared" si="51"/>
        <v>-3546688.35</v>
      </c>
      <c r="H95" s="54"/>
      <c r="I95" s="65">
        <f t="shared" si="50"/>
        <v>-3546688.35</v>
      </c>
      <c r="J95" s="54"/>
      <c r="K95" s="65">
        <f t="shared" si="49"/>
        <v>-3546688.35</v>
      </c>
      <c r="L95" s="54"/>
      <c r="M95" s="65">
        <f>SUM(K95:L95)</f>
        <v>-3546688.35</v>
      </c>
      <c r="N95" s="54"/>
      <c r="O95" s="65">
        <f>SUM(M95:N95)</f>
        <v>-3546688.35</v>
      </c>
    </row>
    <row r="96" spans="1:16" s="42" customFormat="1">
      <c r="A96" s="50" t="s">
        <v>70</v>
      </c>
      <c r="B96" s="35"/>
      <c r="C96" s="3">
        <f>C37</f>
        <v>667512400</v>
      </c>
      <c r="D96" s="3">
        <f>D37</f>
        <v>4221128</v>
      </c>
      <c r="E96" s="3">
        <f>SUM(C96:D96)</f>
        <v>671733528</v>
      </c>
      <c r="F96" s="3">
        <f>F37</f>
        <v>8193678.7700000014</v>
      </c>
      <c r="G96" s="3">
        <f>G37</f>
        <v>681465406.76999998</v>
      </c>
      <c r="H96" s="3">
        <f>H37</f>
        <v>19206447.149999999</v>
      </c>
      <c r="I96" s="3">
        <f>SUM(G96:H96)</f>
        <v>700671853.91999996</v>
      </c>
      <c r="J96" s="3">
        <f>J37</f>
        <v>11039174.199999999</v>
      </c>
      <c r="K96" s="3">
        <f>SUM(I96:J96)</f>
        <v>711711028.12</v>
      </c>
      <c r="L96" s="3">
        <f>L37</f>
        <v>30184645.859999999</v>
      </c>
      <c r="M96" s="3">
        <f>SUM(K96:L96)</f>
        <v>741895673.98000002</v>
      </c>
      <c r="N96" s="3">
        <f>N37</f>
        <v>13059548.239999998</v>
      </c>
      <c r="O96" s="3">
        <f>SUM(M96:N96)</f>
        <v>754955222.22000003</v>
      </c>
      <c r="P96" s="80"/>
    </row>
    <row r="97" spans="1:16" s="42" customFormat="1">
      <c r="A97" s="50" t="s">
        <v>69</v>
      </c>
      <c r="B97" s="18"/>
      <c r="C97" s="10">
        <f>C96+C11</f>
        <v>848903254</v>
      </c>
      <c r="D97" s="10">
        <f>D96+D11</f>
        <v>3894722</v>
      </c>
      <c r="E97" s="10">
        <f>SUM(C97:D97)</f>
        <v>852797976</v>
      </c>
      <c r="F97" s="10">
        <f>F96+F11</f>
        <v>8193678.7700000014</v>
      </c>
      <c r="G97" s="10">
        <f>G96+G11</f>
        <v>862529854.76999998</v>
      </c>
      <c r="H97" s="10">
        <f>H96+H11</f>
        <v>20786447.149999999</v>
      </c>
      <c r="I97" s="10">
        <f>SUM(G97:H97)</f>
        <v>883316301.91999996</v>
      </c>
      <c r="J97" s="10">
        <f>J96+J11</f>
        <v>11039174.199999999</v>
      </c>
      <c r="K97" s="10">
        <f>SUM(I97:J97)</f>
        <v>894355476.12</v>
      </c>
      <c r="L97" s="10">
        <f>L96+L11</f>
        <v>42398760.479999997</v>
      </c>
      <c r="M97" s="10">
        <f>SUM(K97:L97)</f>
        <v>936754236.60000002</v>
      </c>
      <c r="N97" s="10">
        <f>N96+N11</f>
        <v>18559548.239999998</v>
      </c>
      <c r="O97" s="10">
        <f>SUM(M97:N97)</f>
        <v>955313784.84000003</v>
      </c>
      <c r="P97" s="80"/>
    </row>
    <row r="98" spans="1:16">
      <c r="C98" s="16"/>
      <c r="D98" s="16"/>
      <c r="E98" s="68"/>
      <c r="F98" s="16"/>
      <c r="G98" s="68">
        <f>862529854.77-G97</f>
        <v>0</v>
      </c>
      <c r="H98" s="16"/>
      <c r="I98" s="68"/>
      <c r="J98" s="16"/>
      <c r="K98" s="68"/>
      <c r="L98" s="16"/>
      <c r="M98" s="68"/>
      <c r="N98" s="16"/>
      <c r="O98" s="68"/>
    </row>
    <row r="99" spans="1:16">
      <c r="C99" s="16"/>
      <c r="D99" s="16"/>
      <c r="E99" s="16"/>
      <c r="F99" s="16"/>
      <c r="G99" s="16"/>
      <c r="H99" s="16"/>
      <c r="I99" s="68">
        <f t="shared" ref="I99:O99" si="63">I37+I11-I97</f>
        <v>0</v>
      </c>
      <c r="J99" s="68">
        <f t="shared" si="63"/>
        <v>0</v>
      </c>
      <c r="K99" s="68">
        <f t="shared" si="63"/>
        <v>0</v>
      </c>
      <c r="L99" s="68">
        <f t="shared" si="63"/>
        <v>0</v>
      </c>
      <c r="M99" s="68">
        <f t="shared" si="63"/>
        <v>0</v>
      </c>
      <c r="N99" s="68">
        <f t="shared" si="63"/>
        <v>0</v>
      </c>
      <c r="O99" s="68">
        <f t="shared" si="63"/>
        <v>0</v>
      </c>
    </row>
    <row r="100" spans="1:16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6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6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6"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</sheetData>
  <mergeCells count="8">
    <mergeCell ref="B1:O1"/>
    <mergeCell ref="A8:O8"/>
    <mergeCell ref="B2:O2"/>
    <mergeCell ref="B3:O3"/>
    <mergeCell ref="B4:O4"/>
    <mergeCell ref="B5:O5"/>
    <mergeCell ref="B6:O6"/>
    <mergeCell ref="B7:O7"/>
  </mergeCells>
  <pageMargins left="0.76" right="0.3" top="0.46" bottom="0.19685039370078741" header="0.19685039370078741" footer="0"/>
  <pageSetup paperSize="9" scale="83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Пояснительная записка</vt:lpstr>
      <vt:lpstr>Приложение по доходам</vt:lpstr>
      <vt:lpstr>Лист1</vt:lpstr>
      <vt:lpstr>'Пояснительная записка'!Заголовки_для_печати</vt:lpstr>
      <vt:lpstr>'Приложение по доходам'!Заголовки_для_печати</vt:lpstr>
      <vt:lpstr>'Пояснительная записка'!Область_печати</vt:lpstr>
      <vt:lpstr>'Приложение по доходам'!Область_печати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ONE</cp:lastModifiedBy>
  <cp:lastPrinted>2017-11-01T05:42:00Z</cp:lastPrinted>
  <dcterms:created xsi:type="dcterms:W3CDTF">2015-11-20T04:47:03Z</dcterms:created>
  <dcterms:modified xsi:type="dcterms:W3CDTF">2018-01-23T12:29:23Z</dcterms:modified>
</cp:coreProperties>
</file>