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20" windowWidth="15480" windowHeight="11640" activeTab="1"/>
  </bookViews>
  <sheets>
    <sheet name="Прил. 1" sheetId="3" r:id="rId1"/>
    <sheet name="Поясн.зап." sheetId="4" r:id="rId2"/>
  </sheets>
  <definedNames>
    <definedName name="А134">#REF!</definedName>
    <definedName name="_xlnm.Print_Titles" localSheetId="1">Поясн.зап.!$18:$18</definedName>
    <definedName name="_xlnm.Print_Titles" localSheetId="0">'Прил. 1'!$27:$27</definedName>
    <definedName name="_xlnm.Print_Area" localSheetId="1">Поясн.зап.!$A$17:$Q$118</definedName>
    <definedName name="_xlnm.Print_Area" localSheetId="0">'Прил. 1'!$A$1:$Q$127</definedName>
  </definedNames>
  <calcPr calcId="124519"/>
</workbook>
</file>

<file path=xl/calcChain.xml><?xml version="1.0" encoding="utf-8"?>
<calcChain xmlns="http://schemas.openxmlformats.org/spreadsheetml/2006/main">
  <c r="E37" i="3"/>
  <c r="G37"/>
  <c r="I37" s="1"/>
  <c r="K37" s="1"/>
  <c r="E36"/>
  <c r="G36"/>
  <c r="I36"/>
  <c r="K36"/>
  <c r="M36" s="1"/>
  <c r="O36" s="1"/>
  <c r="Q36" s="1"/>
  <c r="P36"/>
  <c r="E35"/>
  <c r="G35"/>
  <c r="I35"/>
  <c r="K35"/>
  <c r="M35" s="1"/>
  <c r="O35" s="1"/>
  <c r="E28" i="4"/>
  <c r="G28" s="1"/>
  <c r="I28" s="1"/>
  <c r="K28" s="1"/>
  <c r="M28" s="1"/>
  <c r="O28" s="1"/>
  <c r="Q28" s="1"/>
  <c r="E27"/>
  <c r="G27"/>
  <c r="I27" s="1"/>
  <c r="K27" s="1"/>
  <c r="M27" s="1"/>
  <c r="O27" s="1"/>
  <c r="Q27" s="1"/>
  <c r="P27"/>
  <c r="E26"/>
  <c r="G26"/>
  <c r="I26" s="1"/>
  <c r="K26" s="1"/>
  <c r="M26" s="1"/>
  <c r="O26" s="1"/>
  <c r="P126" i="3"/>
  <c r="P125"/>
  <c r="P123"/>
  <c r="P121"/>
  <c r="P119"/>
  <c r="P111"/>
  <c r="P95"/>
  <c r="P88"/>
  <c r="P73"/>
  <c r="P72"/>
  <c r="P71"/>
  <c r="P58" s="1"/>
  <c r="P54" s="1"/>
  <c r="P56"/>
  <c r="P50"/>
  <c r="P48"/>
  <c r="P46"/>
  <c r="P43"/>
  <c r="P42" s="1"/>
  <c r="P38"/>
  <c r="P34"/>
  <c r="P32"/>
  <c r="P29" s="1"/>
  <c r="P30"/>
  <c r="P64" i="4"/>
  <c r="P63"/>
  <c r="P49" s="1"/>
  <c r="P62"/>
  <c r="Q41" i="3"/>
  <c r="Q45"/>
  <c r="Q115"/>
  <c r="Q84"/>
  <c r="Q74"/>
  <c r="K74"/>
  <c r="M74"/>
  <c r="F45"/>
  <c r="H45"/>
  <c r="J45" s="1"/>
  <c r="P34" i="4"/>
  <c r="P33" s="1"/>
  <c r="P20" s="1"/>
  <c r="Q36"/>
  <c r="F36"/>
  <c r="H36" s="1"/>
  <c r="J36" s="1"/>
  <c r="P112"/>
  <c r="P117"/>
  <c r="P116" s="1"/>
  <c r="P79"/>
  <c r="Q75"/>
  <c r="Q106"/>
  <c r="K65"/>
  <c r="M65" s="1"/>
  <c r="Q65"/>
  <c r="M62"/>
  <c r="O62"/>
  <c r="Q62" s="1"/>
  <c r="K63"/>
  <c r="M63" s="1"/>
  <c r="O63" s="1"/>
  <c r="Q63" s="1"/>
  <c r="K64"/>
  <c r="M64" s="1"/>
  <c r="O64" s="1"/>
  <c r="Q64" s="1"/>
  <c r="M61"/>
  <c r="O61" s="1"/>
  <c r="Q61" s="1"/>
  <c r="E22"/>
  <c r="G22"/>
  <c r="I22" s="1"/>
  <c r="K22" s="1"/>
  <c r="M22" s="1"/>
  <c r="O22" s="1"/>
  <c r="E24"/>
  <c r="G24" s="1"/>
  <c r="I24" s="1"/>
  <c r="K24" s="1"/>
  <c r="M24" s="1"/>
  <c r="O24" s="1"/>
  <c r="E30"/>
  <c r="G30" s="1"/>
  <c r="I30" s="1"/>
  <c r="K30" s="1"/>
  <c r="E31"/>
  <c r="G31" s="1"/>
  <c r="I31" s="1"/>
  <c r="K31" s="1"/>
  <c r="M31" s="1"/>
  <c r="O31" s="1"/>
  <c r="Q31" s="1"/>
  <c r="C34"/>
  <c r="E34"/>
  <c r="G34" s="1"/>
  <c r="I34" s="1"/>
  <c r="K34" s="1"/>
  <c r="C35"/>
  <c r="E35" s="1"/>
  <c r="E38"/>
  <c r="G38"/>
  <c r="I38" s="1"/>
  <c r="E40"/>
  <c r="G40" s="1"/>
  <c r="D42"/>
  <c r="E42"/>
  <c r="G42" s="1"/>
  <c r="E43"/>
  <c r="G43" s="1"/>
  <c r="I43" s="1"/>
  <c r="K43" s="1"/>
  <c r="M43" s="1"/>
  <c r="O43" s="1"/>
  <c r="Q43" s="1"/>
  <c r="E44"/>
  <c r="G44"/>
  <c r="I44" s="1"/>
  <c r="K44" s="1"/>
  <c r="M44" s="1"/>
  <c r="O44" s="1"/>
  <c r="Q44" s="1"/>
  <c r="Q32"/>
  <c r="P21"/>
  <c r="P23"/>
  <c r="P25"/>
  <c r="P29"/>
  <c r="P37"/>
  <c r="P39"/>
  <c r="P41"/>
  <c r="Q121"/>
  <c r="P47"/>
  <c r="P86"/>
  <c r="P110"/>
  <c r="P102"/>
  <c r="P114"/>
  <c r="M117"/>
  <c r="O121"/>
  <c r="M126" i="3"/>
  <c r="N126"/>
  <c r="N125" s="1"/>
  <c r="E126"/>
  <c r="F126" s="1"/>
  <c r="F125" s="1"/>
  <c r="L125"/>
  <c r="K125"/>
  <c r="D125"/>
  <c r="C125"/>
  <c r="M124"/>
  <c r="M123" s="1"/>
  <c r="E124"/>
  <c r="F124" s="1"/>
  <c r="N123"/>
  <c r="L123"/>
  <c r="K123"/>
  <c r="D123"/>
  <c r="C123"/>
  <c r="E122"/>
  <c r="F122"/>
  <c r="N121"/>
  <c r="L121"/>
  <c r="J121"/>
  <c r="H121"/>
  <c r="D121"/>
  <c r="C121"/>
  <c r="E120"/>
  <c r="G120"/>
  <c r="I120" s="1"/>
  <c r="I119" s="1"/>
  <c r="N119"/>
  <c r="L119"/>
  <c r="J119"/>
  <c r="H119"/>
  <c r="F119"/>
  <c r="D119"/>
  <c r="C119"/>
  <c r="E118"/>
  <c r="E111" s="1"/>
  <c r="I117"/>
  <c r="K117"/>
  <c r="M117" s="1"/>
  <c r="O117" s="1"/>
  <c r="Q117" s="1"/>
  <c r="M116"/>
  <c r="N116" s="1"/>
  <c r="K114"/>
  <c r="M114" s="1"/>
  <c r="N113"/>
  <c r="O113" s="1"/>
  <c r="E112"/>
  <c r="G112"/>
  <c r="L111"/>
  <c r="J111"/>
  <c r="F111"/>
  <c r="D111"/>
  <c r="C111"/>
  <c r="E110"/>
  <c r="G110" s="1"/>
  <c r="I110" s="1"/>
  <c r="K110" s="1"/>
  <c r="M110" s="1"/>
  <c r="O110" s="1"/>
  <c r="Q110" s="1"/>
  <c r="E109"/>
  <c r="G109"/>
  <c r="I109" s="1"/>
  <c r="K109" s="1"/>
  <c r="M109" s="1"/>
  <c r="O109" s="1"/>
  <c r="Q109" s="1"/>
  <c r="E108"/>
  <c r="G108" s="1"/>
  <c r="I108" s="1"/>
  <c r="K108" s="1"/>
  <c r="M108" s="1"/>
  <c r="O108" s="1"/>
  <c r="Q108" s="1"/>
  <c r="E107"/>
  <c r="G107"/>
  <c r="I107" s="1"/>
  <c r="K107" s="1"/>
  <c r="M107" s="1"/>
  <c r="O107" s="1"/>
  <c r="Q107" s="1"/>
  <c r="E106"/>
  <c r="G106" s="1"/>
  <c r="I106" s="1"/>
  <c r="K106" s="1"/>
  <c r="M106" s="1"/>
  <c r="O106" s="1"/>
  <c r="Q106" s="1"/>
  <c r="E105"/>
  <c r="G105"/>
  <c r="I105" s="1"/>
  <c r="K105" s="1"/>
  <c r="M105" s="1"/>
  <c r="O105" s="1"/>
  <c r="Q105" s="1"/>
  <c r="E104"/>
  <c r="G104" s="1"/>
  <c r="I104" s="1"/>
  <c r="K104" s="1"/>
  <c r="M104" s="1"/>
  <c r="O104" s="1"/>
  <c r="Q104" s="1"/>
  <c r="E103"/>
  <c r="G103"/>
  <c r="I103" s="1"/>
  <c r="K103" s="1"/>
  <c r="M103" s="1"/>
  <c r="O103" s="1"/>
  <c r="Q103" s="1"/>
  <c r="E102"/>
  <c r="G102" s="1"/>
  <c r="I102" s="1"/>
  <c r="K102" s="1"/>
  <c r="M102" s="1"/>
  <c r="O102" s="1"/>
  <c r="Q102" s="1"/>
  <c r="E101"/>
  <c r="G101"/>
  <c r="I101" s="1"/>
  <c r="K101" s="1"/>
  <c r="M101" s="1"/>
  <c r="O101" s="1"/>
  <c r="Q101" s="1"/>
  <c r="E100"/>
  <c r="G100" s="1"/>
  <c r="I100" s="1"/>
  <c r="K100" s="1"/>
  <c r="M100" s="1"/>
  <c r="O100" s="1"/>
  <c r="Q100" s="1"/>
  <c r="E99"/>
  <c r="G99"/>
  <c r="I99" s="1"/>
  <c r="K99" s="1"/>
  <c r="M99" s="1"/>
  <c r="O99" s="1"/>
  <c r="Q99" s="1"/>
  <c r="E98"/>
  <c r="G98" s="1"/>
  <c r="I98" s="1"/>
  <c r="K98" s="1"/>
  <c r="M98" s="1"/>
  <c r="O98" s="1"/>
  <c r="Q98" s="1"/>
  <c r="E97"/>
  <c r="G97"/>
  <c r="E96"/>
  <c r="G96"/>
  <c r="I96" s="1"/>
  <c r="I95" s="1"/>
  <c r="N95"/>
  <c r="L95"/>
  <c r="J95"/>
  <c r="H95"/>
  <c r="F95"/>
  <c r="D95"/>
  <c r="C95"/>
  <c r="E94"/>
  <c r="G94" s="1"/>
  <c r="I94" s="1"/>
  <c r="K94" s="1"/>
  <c r="M94" s="1"/>
  <c r="O94" s="1"/>
  <c r="Q94" s="1"/>
  <c r="M93"/>
  <c r="O93"/>
  <c r="Q93" s="1"/>
  <c r="I92"/>
  <c r="K92" s="1"/>
  <c r="M92" s="1"/>
  <c r="O92" s="1"/>
  <c r="Q92" s="1"/>
  <c r="I91"/>
  <c r="K91"/>
  <c r="M91" s="1"/>
  <c r="O91" s="1"/>
  <c r="Q91" s="1"/>
  <c r="I90"/>
  <c r="K90" s="1"/>
  <c r="M90" s="1"/>
  <c r="O90" s="1"/>
  <c r="Q90" s="1"/>
  <c r="I89"/>
  <c r="K89"/>
  <c r="M89" s="1"/>
  <c r="O89" s="1"/>
  <c r="Q89" s="1"/>
  <c r="E89"/>
  <c r="E88"/>
  <c r="F88"/>
  <c r="E87"/>
  <c r="G87"/>
  <c r="I87" s="1"/>
  <c r="K87" s="1"/>
  <c r="M87" s="1"/>
  <c r="O87" s="1"/>
  <c r="Q87" s="1"/>
  <c r="E86"/>
  <c r="G86" s="1"/>
  <c r="I86" s="1"/>
  <c r="K86" s="1"/>
  <c r="M86" s="1"/>
  <c r="O86" s="1"/>
  <c r="Q86" s="1"/>
  <c r="E85"/>
  <c r="G85"/>
  <c r="I85" s="1"/>
  <c r="K85" s="1"/>
  <c r="M85" s="1"/>
  <c r="O85" s="1"/>
  <c r="Q85" s="1"/>
  <c r="E83"/>
  <c r="G83" s="1"/>
  <c r="I83" s="1"/>
  <c r="K83" s="1"/>
  <c r="M83" s="1"/>
  <c r="O83" s="1"/>
  <c r="Q83" s="1"/>
  <c r="E82"/>
  <c r="G82"/>
  <c r="I82" s="1"/>
  <c r="K82" s="1"/>
  <c r="M82" s="1"/>
  <c r="O82" s="1"/>
  <c r="Q82" s="1"/>
  <c r="L81"/>
  <c r="L58" s="1"/>
  <c r="E81"/>
  <c r="G81" s="1"/>
  <c r="I81" s="1"/>
  <c r="K81" s="1"/>
  <c r="M81" s="1"/>
  <c r="O81" s="1"/>
  <c r="Q81" s="1"/>
  <c r="E80"/>
  <c r="G80"/>
  <c r="I80" s="1"/>
  <c r="K80" s="1"/>
  <c r="M80" s="1"/>
  <c r="O80" s="1"/>
  <c r="Q80" s="1"/>
  <c r="I79"/>
  <c r="K79" s="1"/>
  <c r="M79" s="1"/>
  <c r="O79" s="1"/>
  <c r="Q79" s="1"/>
  <c r="M78"/>
  <c r="O78"/>
  <c r="Q78" s="1"/>
  <c r="K77"/>
  <c r="M77" s="1"/>
  <c r="O77" s="1"/>
  <c r="Q77" s="1"/>
  <c r="M76"/>
  <c r="O76" s="1"/>
  <c r="Q76" s="1"/>
  <c r="E75"/>
  <c r="G75"/>
  <c r="I75" s="1"/>
  <c r="K75" s="1"/>
  <c r="M75" s="1"/>
  <c r="O75" s="1"/>
  <c r="Q75" s="1"/>
  <c r="K73"/>
  <c r="M73" s="1"/>
  <c r="O73" s="1"/>
  <c r="Q73" s="1"/>
  <c r="K72"/>
  <c r="M72" s="1"/>
  <c r="O72" s="1"/>
  <c r="Q72" s="1"/>
  <c r="M71"/>
  <c r="O71" s="1"/>
  <c r="Q71" s="1"/>
  <c r="M70"/>
  <c r="O70"/>
  <c r="Q70" s="1"/>
  <c r="M69"/>
  <c r="O69" s="1"/>
  <c r="Q69" s="1"/>
  <c r="E68"/>
  <c r="G68"/>
  <c r="I68" s="1"/>
  <c r="K68" s="1"/>
  <c r="M68" s="1"/>
  <c r="O68" s="1"/>
  <c r="Q68" s="1"/>
  <c r="I67"/>
  <c r="K67" s="1"/>
  <c r="M67" s="1"/>
  <c r="O67" s="1"/>
  <c r="Q67" s="1"/>
  <c r="E66"/>
  <c r="G66"/>
  <c r="I66" s="1"/>
  <c r="K66" s="1"/>
  <c r="M66" s="1"/>
  <c r="O66" s="1"/>
  <c r="Q66" s="1"/>
  <c r="E65"/>
  <c r="G65" s="1"/>
  <c r="I65" s="1"/>
  <c r="K65" s="1"/>
  <c r="M65" s="1"/>
  <c r="O65" s="1"/>
  <c r="Q65" s="1"/>
  <c r="E64"/>
  <c r="G64"/>
  <c r="E63"/>
  <c r="G63"/>
  <c r="M62"/>
  <c r="O62"/>
  <c r="Q62" s="1"/>
  <c r="O61"/>
  <c r="Q61" s="1"/>
  <c r="O60"/>
  <c r="Q60" s="1"/>
  <c r="M59"/>
  <c r="O59" s="1"/>
  <c r="Q59" s="1"/>
  <c r="J58"/>
  <c r="H58"/>
  <c r="D58"/>
  <c r="D56"/>
  <c r="D54"/>
  <c r="C58"/>
  <c r="C56"/>
  <c r="C55" s="1"/>
  <c r="E57"/>
  <c r="E56" s="1"/>
  <c r="N56"/>
  <c r="L56"/>
  <c r="J56"/>
  <c r="J55" s="1"/>
  <c r="H56"/>
  <c r="F56"/>
  <c r="E58"/>
  <c r="E119"/>
  <c r="E121"/>
  <c r="E125"/>
  <c r="E53"/>
  <c r="G53" s="1"/>
  <c r="I53" s="1"/>
  <c r="K53" s="1"/>
  <c r="M53" s="1"/>
  <c r="O53" s="1"/>
  <c r="Q53" s="1"/>
  <c r="E52"/>
  <c r="G52" s="1"/>
  <c r="I52" s="1"/>
  <c r="K52" s="1"/>
  <c r="M52" s="1"/>
  <c r="D51"/>
  <c r="E51"/>
  <c r="G51" s="1"/>
  <c r="G50" s="1"/>
  <c r="N50"/>
  <c r="L50"/>
  <c r="J50"/>
  <c r="H50"/>
  <c r="F50"/>
  <c r="D50"/>
  <c r="C50"/>
  <c r="E49"/>
  <c r="G49"/>
  <c r="I49" s="1"/>
  <c r="N48"/>
  <c r="L48"/>
  <c r="J48"/>
  <c r="H48"/>
  <c r="F48"/>
  <c r="D48"/>
  <c r="C48"/>
  <c r="E47"/>
  <c r="E46" s="1"/>
  <c r="N46"/>
  <c r="L46"/>
  <c r="J46"/>
  <c r="H46"/>
  <c r="F46"/>
  <c r="D46"/>
  <c r="C46"/>
  <c r="C44"/>
  <c r="E44"/>
  <c r="G44" s="1"/>
  <c r="I44" s="1"/>
  <c r="K44" s="1"/>
  <c r="M44" s="1"/>
  <c r="O44" s="1"/>
  <c r="Q44" s="1"/>
  <c r="C43"/>
  <c r="E43" s="1"/>
  <c r="N42"/>
  <c r="L42"/>
  <c r="J42"/>
  <c r="H42"/>
  <c r="F42"/>
  <c r="D42"/>
  <c r="E40"/>
  <c r="G40"/>
  <c r="I40" s="1"/>
  <c r="K40"/>
  <c r="M40" s="1"/>
  <c r="O40" s="1"/>
  <c r="Q40" s="1"/>
  <c r="E39"/>
  <c r="G39"/>
  <c r="I39" s="1"/>
  <c r="E38"/>
  <c r="N38"/>
  <c r="L38"/>
  <c r="J38"/>
  <c r="H38"/>
  <c r="F38"/>
  <c r="D38"/>
  <c r="C38"/>
  <c r="N34"/>
  <c r="L34"/>
  <c r="J34"/>
  <c r="H34"/>
  <c r="H30"/>
  <c r="H29" s="1"/>
  <c r="H32"/>
  <c r="F34"/>
  <c r="D34"/>
  <c r="C34"/>
  <c r="C30"/>
  <c r="C32"/>
  <c r="C42"/>
  <c r="E33"/>
  <c r="N32"/>
  <c r="N30"/>
  <c r="N29" s="1"/>
  <c r="L32"/>
  <c r="J32"/>
  <c r="F32"/>
  <c r="D32"/>
  <c r="E31"/>
  <c r="G31"/>
  <c r="L30"/>
  <c r="J30"/>
  <c r="F30"/>
  <c r="F29" s="1"/>
  <c r="D30"/>
  <c r="N104" i="4"/>
  <c r="J29" i="3"/>
  <c r="G47"/>
  <c r="G48"/>
  <c r="G119"/>
  <c r="N114"/>
  <c r="G126"/>
  <c r="G34"/>
  <c r="E30"/>
  <c r="E48"/>
  <c r="D55"/>
  <c r="Q113"/>
  <c r="M125"/>
  <c r="O126"/>
  <c r="O125" s="1"/>
  <c r="E34"/>
  <c r="K120"/>
  <c r="K119" s="1"/>
  <c r="K49"/>
  <c r="I48"/>
  <c r="O51" i="4"/>
  <c r="Q51"/>
  <c r="O52"/>
  <c r="Q52"/>
  <c r="O104"/>
  <c r="Q104"/>
  <c r="M120" i="3"/>
  <c r="M119" s="1"/>
  <c r="O120"/>
  <c r="Q120" s="1"/>
  <c r="Q119" s="1"/>
  <c r="N114" i="4"/>
  <c r="N112"/>
  <c r="N110"/>
  <c r="N86"/>
  <c r="N47"/>
  <c r="N41"/>
  <c r="N39"/>
  <c r="N37"/>
  <c r="N33"/>
  <c r="N29"/>
  <c r="N25"/>
  <c r="N23"/>
  <c r="N21"/>
  <c r="E117"/>
  <c r="F117"/>
  <c r="F116" s="1"/>
  <c r="L116"/>
  <c r="K116"/>
  <c r="D116"/>
  <c r="C116"/>
  <c r="M115"/>
  <c r="E115"/>
  <c r="F115"/>
  <c r="L114"/>
  <c r="K114"/>
  <c r="D114"/>
  <c r="C114"/>
  <c r="E113"/>
  <c r="F113" s="1"/>
  <c r="F112" s="1"/>
  <c r="L112"/>
  <c r="J112"/>
  <c r="H112"/>
  <c r="D112"/>
  <c r="C112"/>
  <c r="E111"/>
  <c r="E110" s="1"/>
  <c r="G111"/>
  <c r="L110"/>
  <c r="J110"/>
  <c r="H110"/>
  <c r="F110"/>
  <c r="D110"/>
  <c r="C110"/>
  <c r="E109"/>
  <c r="G109" s="1"/>
  <c r="I109" s="1"/>
  <c r="K109" s="1"/>
  <c r="M109" s="1"/>
  <c r="O109" s="1"/>
  <c r="Q109" s="1"/>
  <c r="I108"/>
  <c r="K108"/>
  <c r="M108" s="1"/>
  <c r="O108" s="1"/>
  <c r="Q108" s="1"/>
  <c r="M107"/>
  <c r="N107" s="1"/>
  <c r="O107"/>
  <c r="Q107" s="1"/>
  <c r="K105"/>
  <c r="M105" s="1"/>
  <c r="E103"/>
  <c r="G103" s="1"/>
  <c r="G102" s="1"/>
  <c r="L102"/>
  <c r="J102"/>
  <c r="F102"/>
  <c r="D102"/>
  <c r="C102"/>
  <c r="E101"/>
  <c r="G101" s="1"/>
  <c r="I101" s="1"/>
  <c r="K101" s="1"/>
  <c r="M101" s="1"/>
  <c r="O101" s="1"/>
  <c r="Q101" s="1"/>
  <c r="E100"/>
  <c r="G100"/>
  <c r="I100" s="1"/>
  <c r="K100" s="1"/>
  <c r="M100" s="1"/>
  <c r="O100" s="1"/>
  <c r="Q100" s="1"/>
  <c r="E99"/>
  <c r="G99" s="1"/>
  <c r="I99" s="1"/>
  <c r="K99" s="1"/>
  <c r="M99" s="1"/>
  <c r="O99" s="1"/>
  <c r="Q99" s="1"/>
  <c r="E98"/>
  <c r="G98"/>
  <c r="I98" s="1"/>
  <c r="K98" s="1"/>
  <c r="M98" s="1"/>
  <c r="O98" s="1"/>
  <c r="Q98" s="1"/>
  <c r="E97"/>
  <c r="G97" s="1"/>
  <c r="I97" s="1"/>
  <c r="K97" s="1"/>
  <c r="M97" s="1"/>
  <c r="O97" s="1"/>
  <c r="Q97" s="1"/>
  <c r="E96"/>
  <c r="G96"/>
  <c r="I96" s="1"/>
  <c r="K96" s="1"/>
  <c r="M96" s="1"/>
  <c r="O96" s="1"/>
  <c r="Q96" s="1"/>
  <c r="E95"/>
  <c r="G95" s="1"/>
  <c r="I95" s="1"/>
  <c r="K95" s="1"/>
  <c r="M95" s="1"/>
  <c r="O95" s="1"/>
  <c r="Q95" s="1"/>
  <c r="E94"/>
  <c r="G94"/>
  <c r="I94" s="1"/>
  <c r="K94" s="1"/>
  <c r="M94" s="1"/>
  <c r="O94" s="1"/>
  <c r="Q94" s="1"/>
  <c r="E93"/>
  <c r="G93" s="1"/>
  <c r="I93" s="1"/>
  <c r="K93" s="1"/>
  <c r="M93" s="1"/>
  <c r="O93" s="1"/>
  <c r="Q93" s="1"/>
  <c r="E92"/>
  <c r="G92"/>
  <c r="I92" s="1"/>
  <c r="K92" s="1"/>
  <c r="M92" s="1"/>
  <c r="O92" s="1"/>
  <c r="Q92" s="1"/>
  <c r="E91"/>
  <c r="G91" s="1"/>
  <c r="I91" s="1"/>
  <c r="K91" s="1"/>
  <c r="M91" s="1"/>
  <c r="O91" s="1"/>
  <c r="Q91" s="1"/>
  <c r="E90"/>
  <c r="G90"/>
  <c r="I90" s="1"/>
  <c r="K90" s="1"/>
  <c r="M90" s="1"/>
  <c r="O90" s="1"/>
  <c r="Q90" s="1"/>
  <c r="E89"/>
  <c r="G89" s="1"/>
  <c r="I89" s="1"/>
  <c r="K89" s="1"/>
  <c r="M89" s="1"/>
  <c r="O89" s="1"/>
  <c r="Q89" s="1"/>
  <c r="E88"/>
  <c r="G88"/>
  <c r="I88" s="1"/>
  <c r="K88" s="1"/>
  <c r="M88" s="1"/>
  <c r="O88" s="1"/>
  <c r="Q88" s="1"/>
  <c r="E87"/>
  <c r="G87" s="1"/>
  <c r="L86"/>
  <c r="J86"/>
  <c r="H86"/>
  <c r="F86"/>
  <c r="D86"/>
  <c r="C86"/>
  <c r="E85"/>
  <c r="G85"/>
  <c r="I85" s="1"/>
  <c r="K85" s="1"/>
  <c r="M85" s="1"/>
  <c r="O85" s="1"/>
  <c r="Q85" s="1"/>
  <c r="M84"/>
  <c r="O84" s="1"/>
  <c r="Q84" s="1"/>
  <c r="I83"/>
  <c r="K83"/>
  <c r="M83" s="1"/>
  <c r="O83"/>
  <c r="Q83" s="1"/>
  <c r="I82"/>
  <c r="K82" s="1"/>
  <c r="M82" s="1"/>
  <c r="O82" s="1"/>
  <c r="Q82" s="1"/>
  <c r="I81"/>
  <c r="K81"/>
  <c r="M81" s="1"/>
  <c r="O81" s="1"/>
  <c r="Q81" s="1"/>
  <c r="I80"/>
  <c r="K80" s="1"/>
  <c r="M80"/>
  <c r="O80" s="1"/>
  <c r="Q80" s="1"/>
  <c r="E80"/>
  <c r="E79"/>
  <c r="F79" s="1"/>
  <c r="F49"/>
  <c r="F46" s="1"/>
  <c r="E78"/>
  <c r="G78"/>
  <c r="I78" s="1"/>
  <c r="K78" s="1"/>
  <c r="M78" s="1"/>
  <c r="O78" s="1"/>
  <c r="Q78" s="1"/>
  <c r="E77"/>
  <c r="G77" s="1"/>
  <c r="I77" s="1"/>
  <c r="K77" s="1"/>
  <c r="M77" s="1"/>
  <c r="O77" s="1"/>
  <c r="Q77" s="1"/>
  <c r="E76"/>
  <c r="G76"/>
  <c r="I76" s="1"/>
  <c r="K76" s="1"/>
  <c r="M76" s="1"/>
  <c r="O76" s="1"/>
  <c r="Q76" s="1"/>
  <c r="E74"/>
  <c r="G74" s="1"/>
  <c r="I74" s="1"/>
  <c r="K74" s="1"/>
  <c r="M74" s="1"/>
  <c r="O74" s="1"/>
  <c r="Q74" s="1"/>
  <c r="E73"/>
  <c r="G73"/>
  <c r="I73" s="1"/>
  <c r="K73" s="1"/>
  <c r="M73" s="1"/>
  <c r="O73" s="1"/>
  <c r="Q73" s="1"/>
  <c r="L72"/>
  <c r="L49" s="1"/>
  <c r="L45" s="1"/>
  <c r="E72"/>
  <c r="G72" s="1"/>
  <c r="I72" s="1"/>
  <c r="K72" s="1"/>
  <c r="M72" s="1"/>
  <c r="O72" s="1"/>
  <c r="Q72" s="1"/>
  <c r="E71"/>
  <c r="G71"/>
  <c r="I71" s="1"/>
  <c r="K71" s="1"/>
  <c r="M71" s="1"/>
  <c r="O71" s="1"/>
  <c r="Q71" s="1"/>
  <c r="I70"/>
  <c r="K70" s="1"/>
  <c r="M70" s="1"/>
  <c r="O70" s="1"/>
  <c r="Q70" s="1"/>
  <c r="M69"/>
  <c r="O69"/>
  <c r="Q69" s="1"/>
  <c r="K68"/>
  <c r="M68" s="1"/>
  <c r="O68" s="1"/>
  <c r="Q68" s="1"/>
  <c r="M67"/>
  <c r="O67" s="1"/>
  <c r="Q67" s="1"/>
  <c r="E66"/>
  <c r="G66"/>
  <c r="I66" s="1"/>
  <c r="K66"/>
  <c r="M66" s="1"/>
  <c r="O66" s="1"/>
  <c r="Q66" s="1"/>
  <c r="M60"/>
  <c r="O60" s="1"/>
  <c r="Q60" s="1"/>
  <c r="E59"/>
  <c r="G59"/>
  <c r="I59" s="1"/>
  <c r="K59" s="1"/>
  <c r="M59" s="1"/>
  <c r="O59" s="1"/>
  <c r="Q59" s="1"/>
  <c r="I58"/>
  <c r="K58" s="1"/>
  <c r="M58" s="1"/>
  <c r="O58" s="1"/>
  <c r="Q58" s="1"/>
  <c r="E57"/>
  <c r="G57"/>
  <c r="I57" s="1"/>
  <c r="K57" s="1"/>
  <c r="M57" s="1"/>
  <c r="O57" s="1"/>
  <c r="Q57" s="1"/>
  <c r="E56"/>
  <c r="G56" s="1"/>
  <c r="I56"/>
  <c r="K56" s="1"/>
  <c r="M56" s="1"/>
  <c r="O56" s="1"/>
  <c r="Q56" s="1"/>
  <c r="E55"/>
  <c r="G55"/>
  <c r="I55" s="1"/>
  <c r="K55" s="1"/>
  <c r="M55" s="1"/>
  <c r="O55" s="1"/>
  <c r="Q55" s="1"/>
  <c r="E54"/>
  <c r="G54"/>
  <c r="M53"/>
  <c r="O53" s="1"/>
  <c r="Q53"/>
  <c r="M50"/>
  <c r="O50"/>
  <c r="J49"/>
  <c r="J47"/>
  <c r="H49"/>
  <c r="D49"/>
  <c r="C49"/>
  <c r="C45" s="1"/>
  <c r="C47"/>
  <c r="C46"/>
  <c r="E48"/>
  <c r="L47"/>
  <c r="H47"/>
  <c r="F47"/>
  <c r="D47"/>
  <c r="D45" s="1"/>
  <c r="D118" s="1"/>
  <c r="E41"/>
  <c r="L41"/>
  <c r="J41"/>
  <c r="H41"/>
  <c r="F41"/>
  <c r="F33"/>
  <c r="F21"/>
  <c r="F23"/>
  <c r="F25"/>
  <c r="F29"/>
  <c r="F37"/>
  <c r="F39"/>
  <c r="F20"/>
  <c r="C41"/>
  <c r="L39"/>
  <c r="J39"/>
  <c r="H39"/>
  <c r="D39"/>
  <c r="C39"/>
  <c r="L37"/>
  <c r="J37"/>
  <c r="H37"/>
  <c r="D37"/>
  <c r="C37"/>
  <c r="L33"/>
  <c r="J33"/>
  <c r="H33"/>
  <c r="D33"/>
  <c r="L29"/>
  <c r="L20" s="1"/>
  <c r="J29"/>
  <c r="H29"/>
  <c r="D29"/>
  <c r="C29"/>
  <c r="C20" s="1"/>
  <c r="E25"/>
  <c r="L25"/>
  <c r="J25"/>
  <c r="H25"/>
  <c r="H20" s="1"/>
  <c r="D25"/>
  <c r="C25"/>
  <c r="L23"/>
  <c r="J23"/>
  <c r="H23"/>
  <c r="D23"/>
  <c r="C23"/>
  <c r="E21"/>
  <c r="L21"/>
  <c r="J21"/>
  <c r="H21"/>
  <c r="D21"/>
  <c r="D20" s="1"/>
  <c r="D41"/>
  <c r="C21"/>
  <c r="E116"/>
  <c r="M116"/>
  <c r="N20"/>
  <c r="G117"/>
  <c r="H117" s="1"/>
  <c r="H116" s="1"/>
  <c r="E86"/>
  <c r="G116"/>
  <c r="G37"/>
  <c r="G79"/>
  <c r="I79" s="1"/>
  <c r="K79" s="1"/>
  <c r="M79" s="1"/>
  <c r="G21"/>
  <c r="E29"/>
  <c r="E37"/>
  <c r="E39"/>
  <c r="E102"/>
  <c r="E112"/>
  <c r="I29"/>
  <c r="I25"/>
  <c r="K25"/>
  <c r="E23"/>
  <c r="G113"/>
  <c r="G112" s="1"/>
  <c r="K39" i="3"/>
  <c r="K38" s="1"/>
  <c r="O52"/>
  <c r="Q52" s="1"/>
  <c r="L55"/>
  <c r="L54"/>
  <c r="G88"/>
  <c r="I88"/>
  <c r="K88" s="1"/>
  <c r="M88" s="1"/>
  <c r="F58"/>
  <c r="F55"/>
  <c r="G95"/>
  <c r="I97"/>
  <c r="K97" s="1"/>
  <c r="M97" s="1"/>
  <c r="O97" s="1"/>
  <c r="Q97" s="1"/>
  <c r="G25" i="4"/>
  <c r="G29"/>
  <c r="C33"/>
  <c r="I34" i="3"/>
  <c r="G124"/>
  <c r="H124" s="1"/>
  <c r="H123" s="1"/>
  <c r="F123"/>
  <c r="F54" s="1"/>
  <c r="F127" s="1"/>
  <c r="F121"/>
  <c r="Q50" i="4"/>
  <c r="I64" i="3"/>
  <c r="K64" s="1"/>
  <c r="M64" s="1"/>
  <c r="O64" s="1"/>
  <c r="Q64" s="1"/>
  <c r="H103" i="4"/>
  <c r="H102" s="1"/>
  <c r="H46" s="1"/>
  <c r="D46"/>
  <c r="H112" i="3"/>
  <c r="H111" s="1"/>
  <c r="H55" s="1"/>
  <c r="O116"/>
  <c r="Q116"/>
  <c r="G122"/>
  <c r="G121" s="1"/>
  <c r="K96"/>
  <c r="C54"/>
  <c r="E114" i="4"/>
  <c r="G38" i="3"/>
  <c r="M96"/>
  <c r="O96" s="1"/>
  <c r="K95"/>
  <c r="M25" i="4"/>
  <c r="G123" i="3"/>
  <c r="I21" i="4"/>
  <c r="I113"/>
  <c r="I112" s="1"/>
  <c r="G23"/>
  <c r="I112" i="3"/>
  <c r="K112" s="1"/>
  <c r="M39"/>
  <c r="M38" s="1"/>
  <c r="I23" i="4"/>
  <c r="O39" i="3"/>
  <c r="Q39" s="1"/>
  <c r="Q38" s="1"/>
  <c r="K21" i="4"/>
  <c r="M21"/>
  <c r="K23"/>
  <c r="O38" i="3"/>
  <c r="M112"/>
  <c r="M23" i="4"/>
  <c r="O112" i="3"/>
  <c r="G86" i="4" l="1"/>
  <c r="I87"/>
  <c r="N79"/>
  <c r="N49" s="1"/>
  <c r="Q96" i="3"/>
  <c r="Q95" s="1"/>
  <c r="O95"/>
  <c r="N88"/>
  <c r="N58" s="1"/>
  <c r="L118" i="4"/>
  <c r="N105"/>
  <c r="N102" s="1"/>
  <c r="O105"/>
  <c r="Q105" s="1"/>
  <c r="K48" i="3"/>
  <c r="M49"/>
  <c r="G41" i="4"/>
  <c r="I42"/>
  <c r="Q26"/>
  <c r="Q25" s="1"/>
  <c r="O25"/>
  <c r="Q112" i="3"/>
  <c r="I124"/>
  <c r="I122"/>
  <c r="Q126"/>
  <c r="Q125" s="1"/>
  <c r="I117" i="4"/>
  <c r="E49"/>
  <c r="L46"/>
  <c r="C118"/>
  <c r="N111" i="3"/>
  <c r="L29"/>
  <c r="L127" s="1"/>
  <c r="I38"/>
  <c r="G58"/>
  <c r="P55"/>
  <c r="J46" i="4"/>
  <c r="G43" i="3"/>
  <c r="E42"/>
  <c r="I37" i="4"/>
  <c r="K38"/>
  <c r="O21"/>
  <c r="Q22"/>
  <c r="Q21" s="1"/>
  <c r="K34" i="3"/>
  <c r="M37"/>
  <c r="G110" i="4"/>
  <c r="I111"/>
  <c r="G115"/>
  <c r="F114"/>
  <c r="F45" s="1"/>
  <c r="F118" s="1"/>
  <c r="O115"/>
  <c r="M114"/>
  <c r="G125" i="3"/>
  <c r="H126"/>
  <c r="G33"/>
  <c r="E32"/>
  <c r="G39" i="4"/>
  <c r="I40"/>
  <c r="M34"/>
  <c r="O23"/>
  <c r="Q24"/>
  <c r="Q23" s="1"/>
  <c r="P46"/>
  <c r="P45"/>
  <c r="P118" s="1"/>
  <c r="Q35" i="3"/>
  <c r="M95"/>
  <c r="K113" i="4"/>
  <c r="O117"/>
  <c r="E47"/>
  <c r="G48"/>
  <c r="I54"/>
  <c r="G49"/>
  <c r="G46" i="3"/>
  <c r="I47"/>
  <c r="I31"/>
  <c r="G30"/>
  <c r="E33" i="4"/>
  <c r="E20" s="1"/>
  <c r="G35"/>
  <c r="K29"/>
  <c r="M30"/>
  <c r="I103"/>
  <c r="O119" i="3"/>
  <c r="J20" i="4"/>
  <c r="I51" i="3"/>
  <c r="D29"/>
  <c r="D127" s="1"/>
  <c r="C29"/>
  <c r="C127" s="1"/>
  <c r="O114"/>
  <c r="Q114" s="1"/>
  <c r="P127"/>
  <c r="I63"/>
  <c r="E50"/>
  <c r="E123"/>
  <c r="E54" s="1"/>
  <c r="E95"/>
  <c r="E55" s="1"/>
  <c r="G57"/>
  <c r="G118"/>
  <c r="O124"/>
  <c r="N117" i="4"/>
  <c r="N116" s="1"/>
  <c r="O123" i="3" l="1"/>
  <c r="Q124"/>
  <c r="Q123" s="1"/>
  <c r="I126"/>
  <c r="H125"/>
  <c r="H54" s="1"/>
  <c r="H127" s="1"/>
  <c r="I50"/>
  <c r="K51"/>
  <c r="I57"/>
  <c r="G56"/>
  <c r="K63"/>
  <c r="I58"/>
  <c r="K31"/>
  <c r="I30"/>
  <c r="I49" i="4"/>
  <c r="K54"/>
  <c r="M113"/>
  <c r="K112"/>
  <c r="O34"/>
  <c r="K111"/>
  <c r="I110"/>
  <c r="O37" i="3"/>
  <c r="M34"/>
  <c r="M38" i="4"/>
  <c r="K37"/>
  <c r="E29" i="3"/>
  <c r="E127" s="1"/>
  <c r="O88"/>
  <c r="Q88" s="1"/>
  <c r="M29" i="4"/>
  <c r="O30"/>
  <c r="H115"/>
  <c r="H114" s="1"/>
  <c r="H45" s="1"/>
  <c r="H118" s="1"/>
  <c r="G114"/>
  <c r="I43" i="3"/>
  <c r="G42"/>
  <c r="I116" i="4"/>
  <c r="J117"/>
  <c r="J116" s="1"/>
  <c r="K42"/>
  <c r="I41"/>
  <c r="I86"/>
  <c r="K87"/>
  <c r="I118" i="3"/>
  <c r="G111"/>
  <c r="E46" i="4"/>
  <c r="E45"/>
  <c r="E118" s="1"/>
  <c r="K40"/>
  <c r="I39"/>
  <c r="I123" i="3"/>
  <c r="J124"/>
  <c r="J123" s="1"/>
  <c r="N45" i="4"/>
  <c r="N118" s="1"/>
  <c r="N46"/>
  <c r="O116"/>
  <c r="Q117"/>
  <c r="Q116" s="1"/>
  <c r="K103"/>
  <c r="I102"/>
  <c r="I35"/>
  <c r="G33"/>
  <c r="G20" s="1"/>
  <c r="K47" i="3"/>
  <c r="I46"/>
  <c r="I48" i="4"/>
  <c r="G47"/>
  <c r="I33" i="3"/>
  <c r="G32"/>
  <c r="G29" s="1"/>
  <c r="Q115" i="4"/>
  <c r="Q114" s="1"/>
  <c r="O114"/>
  <c r="I121" i="3"/>
  <c r="K122"/>
  <c r="M48"/>
  <c r="O49"/>
  <c r="N55"/>
  <c r="N54"/>
  <c r="N127" s="1"/>
  <c r="O79" i="4"/>
  <c r="Q79" s="1"/>
  <c r="K118" i="3" l="1"/>
  <c r="I111"/>
  <c r="I42"/>
  <c r="K43"/>
  <c r="K46"/>
  <c r="M47"/>
  <c r="Q37"/>
  <c r="Q34" s="1"/>
  <c r="O34"/>
  <c r="M63"/>
  <c r="K58"/>
  <c r="K121"/>
  <c r="M122"/>
  <c r="K48" i="4"/>
  <c r="I47"/>
  <c r="K35"/>
  <c r="I33"/>
  <c r="I20" s="1"/>
  <c r="K86"/>
  <c r="M87"/>
  <c r="O38"/>
  <c r="M37"/>
  <c r="M111"/>
  <c r="K110"/>
  <c r="O113"/>
  <c r="M112"/>
  <c r="K30" i="3"/>
  <c r="M31"/>
  <c r="I56"/>
  <c r="K57"/>
  <c r="J126"/>
  <c r="J125" s="1"/>
  <c r="I125"/>
  <c r="J54"/>
  <c r="J127" s="1"/>
  <c r="I115" i="4"/>
  <c r="Q30"/>
  <c r="Q29" s="1"/>
  <c r="O29"/>
  <c r="G54" i="3"/>
  <c r="G127" s="1"/>
  <c r="G55"/>
  <c r="I29"/>
  <c r="Q49"/>
  <c r="Q48" s="1"/>
  <c r="O48"/>
  <c r="G46" i="4"/>
  <c r="G45"/>
  <c r="G118" s="1"/>
  <c r="M40"/>
  <c r="K39"/>
  <c r="M42"/>
  <c r="K41"/>
  <c r="I32" i="3"/>
  <c r="K33"/>
  <c r="K102" i="4"/>
  <c r="M103"/>
  <c r="Q34"/>
  <c r="K49"/>
  <c r="M54"/>
  <c r="M51" i="3"/>
  <c r="K50"/>
  <c r="M102" i="4" l="1"/>
  <c r="O103"/>
  <c r="O31" i="3"/>
  <c r="M30"/>
  <c r="I46" i="4"/>
  <c r="I45"/>
  <c r="I118" s="1"/>
  <c r="M35"/>
  <c r="K33"/>
  <c r="K20" s="1"/>
  <c r="M33" i="3"/>
  <c r="K32"/>
  <c r="O42" i="4"/>
  <c r="M41"/>
  <c r="M110"/>
  <c r="O111"/>
  <c r="K47"/>
  <c r="M48"/>
  <c r="O63" i="3"/>
  <c r="M58"/>
  <c r="M118"/>
  <c r="K111"/>
  <c r="O47"/>
  <c r="M46"/>
  <c r="O40" i="4"/>
  <c r="M39"/>
  <c r="Q113"/>
  <c r="Q112" s="1"/>
  <c r="O112"/>
  <c r="M49"/>
  <c r="O54"/>
  <c r="M86"/>
  <c r="O87"/>
  <c r="M50" i="3"/>
  <c r="O51"/>
  <c r="I55"/>
  <c r="I54"/>
  <c r="I127" s="1"/>
  <c r="O37" i="4"/>
  <c r="Q38"/>
  <c r="Q37" s="1"/>
  <c r="J115"/>
  <c r="J114" s="1"/>
  <c r="J45" s="1"/>
  <c r="J118" s="1"/>
  <c r="I114"/>
  <c r="M57" i="3"/>
  <c r="K56"/>
  <c r="M121"/>
  <c r="O122"/>
  <c r="M43"/>
  <c r="K42"/>
  <c r="K29" s="1"/>
  <c r="Q51" l="1"/>
  <c r="Q50" s="1"/>
  <c r="O50"/>
  <c r="Q47"/>
  <c r="Q46" s="1"/>
  <c r="O46"/>
  <c r="O110" i="4"/>
  <c r="Q111"/>
  <c r="Q110" s="1"/>
  <c r="Q103"/>
  <c r="Q102" s="1"/>
  <c r="O102"/>
  <c r="Q122" i="3"/>
  <c r="Q121" s="1"/>
  <c r="O121"/>
  <c r="O86" i="4"/>
  <c r="Q87"/>
  <c r="Q86" s="1"/>
  <c r="O118" i="3"/>
  <c r="M111"/>
  <c r="K45" i="4"/>
  <c r="K118" s="1"/>
  <c r="K46"/>
  <c r="O41"/>
  <c r="Q42"/>
  <c r="Q41" s="1"/>
  <c r="O35"/>
  <c r="M33"/>
  <c r="M20" s="1"/>
  <c r="Q31" i="3"/>
  <c r="Q30" s="1"/>
  <c r="O30"/>
  <c r="K54"/>
  <c r="K127" s="1"/>
  <c r="K55"/>
  <c r="O49" i="4"/>
  <c r="Q54"/>
  <c r="Q49" s="1"/>
  <c r="Q63" i="3"/>
  <c r="Q58" s="1"/>
  <c r="O58"/>
  <c r="O33"/>
  <c r="M32"/>
  <c r="O43"/>
  <c r="M42"/>
  <c r="M56"/>
  <c r="O57"/>
  <c r="Q40" i="4"/>
  <c r="Q39" s="1"/>
  <c r="O39"/>
  <c r="O48"/>
  <c r="M47"/>
  <c r="M29" i="3"/>
  <c r="M55" l="1"/>
  <c r="M54"/>
  <c r="M127" s="1"/>
  <c r="Q118"/>
  <c r="Q111" s="1"/>
  <c r="O111"/>
  <c r="M46" i="4"/>
  <c r="M45"/>
  <c r="M118" s="1"/>
  <c r="O56" i="3"/>
  <c r="Q57"/>
  <c r="Q56" s="1"/>
  <c r="Q48" i="4"/>
  <c r="Q47" s="1"/>
  <c r="O47"/>
  <c r="Q33" i="3"/>
  <c r="Q32" s="1"/>
  <c r="Q29" s="1"/>
  <c r="O32"/>
  <c r="O29" s="1"/>
  <c r="Q43"/>
  <c r="Q42" s="1"/>
  <c r="O42"/>
  <c r="Q35" i="4"/>
  <c r="Q33" s="1"/>
  <c r="Q20" s="1"/>
  <c r="O33"/>
  <c r="O20" s="1"/>
  <c r="Q45" l="1"/>
  <c r="Q118" s="1"/>
  <c r="Q46"/>
  <c r="O54" i="3"/>
  <c r="O127" s="1"/>
  <c r="O55"/>
  <c r="O46" i="4"/>
  <c r="O45"/>
  <c r="O118" s="1"/>
  <c r="Q55" i="3"/>
  <c r="Q54"/>
  <c r="Q127" s="1"/>
</calcChain>
</file>

<file path=xl/sharedStrings.xml><?xml version="1.0" encoding="utf-8"?>
<sst xmlns="http://schemas.openxmlformats.org/spreadsheetml/2006/main" count="514" uniqueCount="181">
  <si>
    <t xml:space="preserve"> Наименование показателя</t>
  </si>
  <si>
    <t>Код дохода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</si>
  <si>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</si>
  <si>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</si>
  <si>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</si>
  <si>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</si>
  <si>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</si>
  <si>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</si>
  <si>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</si>
  <si>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</si>
  <si>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</si>
  <si>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</si>
  <si>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</si>
  <si>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</si>
  <si>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</si>
  <si>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</si>
  <si>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</si>
  <si>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</si>
  <si>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</si>
  <si>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</si>
  <si>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</si>
  <si>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</si>
  <si>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1 11 05000 00 0000 120</t>
  </si>
  <si>
    <t>Платежи от государственных и муниципальных унитарных предприятий</t>
  </si>
  <si>
    <t>1 11 07000 00 0000 120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</si>
  <si>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</si>
  <si>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</si>
  <si>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</si>
  <si>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</si>
  <si>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</si>
  <si>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</si>
  <si>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</si>
  <si>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</si>
  <si>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</si>
  <si>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</si>
  <si>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</si>
  <si>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</si>
  <si>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</si>
  <si>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</si>
  <si>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</si>
  <si>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</si>
  <si>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</si>
  <si>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</si>
  <si>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системыы Российской Федерации</t>
  </si>
  <si>
    <t>2 02 00000 00 000 0000</t>
  </si>
  <si>
    <t>Дотации  бюджетам субъектов  Россйской Федерации и муниципальных образований</t>
  </si>
  <si>
    <t>2 02 01000 00 0000 151</t>
  </si>
  <si>
    <t>Дотаций бюджетам муниципальных образований Архангельской области и Ненецкого автономного округа на выравнивание бюджетной обеспеченности муниципальных районов (городских округов)</t>
  </si>
  <si>
    <t>2 02 01001 05 0000 151</t>
  </si>
  <si>
    <t>Субсидии от других бюджетов бюджетной системы Российской Федерации</t>
  </si>
  <si>
    <t>2 02 02000 00 0000 151</t>
  </si>
  <si>
    <t>2 02 02077 05 0000 151</t>
  </si>
  <si>
    <t>2 02 02999 05 0000 151</t>
  </si>
  <si>
    <t>Субвенции бюджетам субъектов Российской Федерации и муниципальных образований</t>
  </si>
  <si>
    <t>2 02 03000 00 0000 151</t>
  </si>
  <si>
    <t>2 02 03015 05 0000 151</t>
  </si>
  <si>
    <t>2 02 03024 05 0000 151</t>
  </si>
  <si>
    <t>2 02 03026 05 0000 151</t>
  </si>
  <si>
    <t>2 02 03029 05 0000 151</t>
  </si>
  <si>
    <t>Субвенций бюджетам муниципальных образований Архангельской области и Ненецкого автономного округа на реализацию основных общеобразовательных программ на 2013 год</t>
  </si>
  <si>
    <t>2 02 03999 05 0000 151</t>
  </si>
  <si>
    <t>Иные межбюджетные трансферты</t>
  </si>
  <si>
    <t>2 02 04000 00 0000 151</t>
  </si>
  <si>
    <t>Прочие безвозмездные поступления от других бюджетов бюджетнойсистемы</t>
  </si>
  <si>
    <t>2 02 09000 00 0000 151</t>
  </si>
  <si>
    <t>2 02 09024 05 0000 151</t>
  </si>
  <si>
    <t>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2013 год</t>
  </si>
  <si>
    <t xml:space="preserve">Приложение № 5     </t>
  </si>
  <si>
    <t>к решению сессии пятого созыва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</si>
  <si>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</si>
  <si>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</si>
  <si>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</si>
  <si>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</si>
  <si>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</si>
  <si>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Субсидии бюджетам муниципальных образований Архангельской области на реализацию государственной программы «Развитие образования и науки Архангельской области (2013 – 2018 годы)»</t>
  </si>
  <si>
    <t>Субсидии на 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</si>
  <si>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Субсидии на мероприятия по проведению оздоровительной кампании детей за счет средств областного бюджета</t>
  </si>
  <si>
    <t>Субсидии на формирование доступной среды для инвалидов в муниципальных районах и городских округах Архангельской области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</si>
  <si>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</si>
  <si>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</si>
  <si>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</si>
  <si>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на осуществление первичного воинского учета на территориях, где отсутствуют военные комиссариаты</t>
  </si>
  <si>
    <t>Субвенция бюджету мун. района для осущ. гос. полномочий по расчету и предоставлению дотаций из областного фонда финансовой подддержки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</si>
  <si>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</si>
  <si>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</si>
  <si>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</si>
  <si>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</si>
  <si>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</si>
  <si>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</si>
  <si>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</si>
  <si>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</si>
  <si>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Субвенции на осуществление государственных полномочий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</si>
  <si>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</si>
  <si>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компенсацию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</si>
  <si>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Предлагаемые поправки по уведомлениям</t>
  </si>
  <si>
    <t>Утверждено</t>
  </si>
  <si>
    <t>Прочие безвозмездные поступления</t>
  </si>
  <si>
    <t>2 07 00000 00 0000 180</t>
  </si>
  <si>
    <t>Прочие безвозмездные поступления в бюджеты муниципальных районов</t>
  </si>
  <si>
    <t>2 07 05000 05 0000 180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</si>
  <si>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</si>
  <si>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</si>
  <si>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</si>
  <si>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2 18 05000 05 0000 151</t>
  </si>
  <si>
    <t>Возврат остатков,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</si>
  <si>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</si>
  <si>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</si>
  <si>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2 19 05000 05 0000 151</t>
  </si>
  <si>
    <t>Доходы бюджета - Всего</t>
  </si>
  <si>
    <t xml:space="preserve">Приложение №___   </t>
  </si>
  <si>
    <t>Собрания депутатов №32 от 20.12.2013 года</t>
  </si>
  <si>
    <t>Прогнозируемое поступление доходов бюджета МО "Устьянский муниципальный район" в 2014 году.</t>
  </si>
  <si>
    <t>2 02 02216 05 0000 151</t>
  </si>
  <si>
    <t>Субсидии на софинансирование расходов по созданию условий для обеспечения поселений услугами торговли</t>
  </si>
  <si>
    <t>Субвенции бюджетам муниципальных образований на осуществление государственных полномочий по присваению спортивных разрядов, подпрограмма "Спорт Беломорья"</t>
  </si>
  <si>
    <t>2 02 0207705 0000 151</t>
  </si>
  <si>
    <t>2 02 03119 05 0000 151</t>
  </si>
  <si>
    <t xml:space="preserve">Субсидии бюджетам муниципальных образований на создание сети базовых образовательных организаций, реализующих образовательные программы общего образования, </t>
  </si>
  <si>
    <t>Субсидии бюджетам МО на обеспечение мероприятий по переселению граждан из аварийного жилья с учетом необходимости развития малоэтажного жилищного строительства за счет средств Фонда содействия реформирования ЖКХ</t>
  </si>
  <si>
    <r>
      <t>2 02 02088 05 000</t>
    </r>
    <r>
      <rPr>
        <b/>
        <sz val="10"/>
        <rFont val="Times New Roman"/>
        <family val="1"/>
        <charset val="204"/>
      </rPr>
      <t xml:space="preserve">4 </t>
    </r>
    <r>
      <rPr>
        <sz val="10"/>
        <rFont val="Times New Roman"/>
        <family val="1"/>
        <charset val="204"/>
      </rPr>
      <t>151</t>
    </r>
  </si>
  <si>
    <t>Субсидии бюджетам муниципальных образований Архангельской области на реализацию государственной программы "Спорт Беломорья (2014-2020г.)"</t>
  </si>
  <si>
    <t>2 02 04999 05 0000 151</t>
  </si>
  <si>
    <t>Межбюджетные трансферты бюджетам муниципальных образований Архангельской области на возмещение гражданам, ведущим личное подсобное хозяйство, сельскохозяйственным потреительским кооперативам, крестьянским (фермерским) хозяйствам части затратна уплату процентов по кредитам, полученным в российских кредитных организациях</t>
  </si>
  <si>
    <t>Средства, передаваемые бюджетам муниципальных районов из бюджетов поселений  по соглашениями</t>
  </si>
  <si>
    <t>2 02  04014 05 0000 151</t>
  </si>
  <si>
    <t>Собрания депутатов №54 от 28.02.2014 года</t>
  </si>
  <si>
    <t>Приложение №1</t>
  </si>
  <si>
    <t>Субсидии на частичное возмещение расходов по предоставлению мер социальной поддержки педработников проживающих в сельской местности</t>
  </si>
  <si>
    <t>Собрания депутатов №___ от 23.05.2014 года</t>
  </si>
  <si>
    <t>Собрания депутатов №83 от 25.04.2014 года</t>
  </si>
  <si>
    <t>2 02 02204 05 0000 151</t>
  </si>
  <si>
    <t xml:space="preserve">Субсидии бюджетам муниципальных образований Архангельской области на реализацию государственной программы «Развитие энергетики, связи и жилищно-коммунального хозяйства Архангельской области (2014 – 2020 годы)»
</t>
  </si>
  <si>
    <t>Субсидия на реализацию государственной программы Архангельской области «Устойчивое развитие сельских терртиторий Архангельской области (2014 – 2017 годы)» с.Малодоры</t>
  </si>
  <si>
    <t>Субсидия на реализацию государственной программы Архангельской области «Обеспечение качественным, доступным жильем и объектами инженерной инфраструктуры населения Архангельской области (2014 – 2020 годы)»</t>
  </si>
  <si>
    <t xml:space="preserve">Субсидии бюджетам муниципальных образований Архангельской области на реализацию государственной программы "Обеспечение качественным доступным жильем и объектами инфрастр. населения АО (2014-2020гг.) Разработка генерального плана поселений </t>
  </si>
  <si>
    <t>Субсидии бюджетам муниципальных образований Архангельской области на реализацию государственной программы "Развитие образования и науки АО (2013-2018гг.)" (Строительство д/сада п.Октябрьский.)</t>
  </si>
  <si>
    <t>Субсидии бюджетам муниципальных образований Архангельской области на реализацию государственной программы  "Культура Русского Севера (2013-2020г.)" "Созвездие Северных фестивалей"</t>
  </si>
  <si>
    <t xml:space="preserve">Субсидия из резервного фонда Правительства Архангельской области </t>
  </si>
  <si>
    <t xml:space="preserve">Субсидии бюджетам муниципальных образований Архангельской области на реализацию государственной программы  "Патриотическое воспитание, развитие физкультуры и спорта " ПП №2 "Молодежь Арх.области (2014-2020г.)" </t>
  </si>
  <si>
    <t>Субсидии бюджетам муниципальных образований Архангельской области на реализацию государственной программы "Патриотическое воспитание,развитие физкультуры и спорта" ПП №1 "Спорт Беломорья (2014-2020г.) (Сертификация спортивных объектов)</t>
  </si>
  <si>
    <t>Субвенции на возмещение части процентной ставки по долгосрочным, среднесрочным и краткосрочным кредитам, взятым гражданами, ведущими личное подсобное хозяйство</t>
  </si>
  <si>
    <t>Собрания депутатов №___ от 27.06.2014 года</t>
  </si>
  <si>
    <t>Субсидии на модернизацию и капитальный ремонт объектов ТЭК и ЖКХ</t>
  </si>
  <si>
    <t>2 02 02150 05 0000 151</t>
  </si>
  <si>
    <t>Субсидия на реализацию мероприятий  по улучшению жилищ.условий граждан,прожив.в сельской местности</t>
  </si>
  <si>
    <t>Субсидия на реализацию мероприятий по обеспечению жильем молодых семей и молодых специалистов,прожив.в сельской местности</t>
  </si>
  <si>
    <t>2 02 02085 05 0000 151</t>
  </si>
  <si>
    <t>Средства, передаваемые бюджетам муниципальных районов из бюджетов поселений ИЖС по соглашениями</t>
  </si>
  <si>
    <t>2 02 02008 05 0000 151</t>
  </si>
  <si>
    <t>2 02 02051 05 0000 151</t>
  </si>
  <si>
    <t>Субсидии на реализацию  государственной программы Архангельской области  "Обеспечение качест. доступным жильем и объектами инфрастр. населения АО (2014-2020гг.) "Обеспечение жильем молодых семей"</t>
  </si>
  <si>
    <t xml:space="preserve">Субсидии бюджетам МО на обеспечение мероприятий по  ФЦП "Жилище" на 2011-2015гг. подпрограмма "Обеспечение жильем молодых семей"  </t>
  </si>
  <si>
    <t>Субсидии на реализацию государственной программы Архангельской области "Патриотическое воспитание, развитие физкультуры,спорта в Архангельской области. "Спорт Беломорья" (2014-2020г.)</t>
  </si>
  <si>
    <t>Субсидии бюджету МО на реализацию мероприятий ФЦП "Устойчивое развитие сельских территорий"обеспечение жильем граждан,прожив.в с/местности. Улучшение жилищных условий</t>
  </si>
  <si>
    <t>Субсидии бюджету МО на реализацию мероприятий ФЦП "Устойчивое развитие сельских территорий"обеспечение жильем граждан,прожив.в с/местности. Обеспечение жильем молодых семей и молод.спец.</t>
  </si>
  <si>
    <t>2 02 02089 05 0004 151</t>
  </si>
  <si>
    <t>Субсидии бюджетам мМО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</si>
  <si>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Субсидии на реализацию региональных программ в облсти энергосбережения и повышения энергетической эффективности за счет средств федерального бюджета (МО Малодорское)</t>
  </si>
  <si>
    <t xml:space="preserve">Субсидии на реализацию ГП АО "Обеспечение доступным и комфортным жильем жителей Архангельской области" Оказание финансовой поддержки гражданам в целях осуществления ИЖС </t>
  </si>
  <si>
    <t xml:space="preserve">Средства, передаваемые бюджетам муниципальных районов из резервного фонда Правительства Арх. Области </t>
  </si>
  <si>
    <t>2 02 04014 05 0000 151</t>
  </si>
  <si>
    <t xml:space="preserve">Средства, передаваемые бюджетам муниципальных районов из бюджетов поселений КРС по соглашениями </t>
  </si>
  <si>
    <t>2 02 02009 05 0000 151</t>
  </si>
  <si>
    <t>Субсидия на поддержку муниципальных программ развития малого и среднего предпринимательства</t>
  </si>
  <si>
    <t>Субсидии на государственную поддержку малого и среднего предпринимательства,  включая крестьянские хозяйства</t>
  </si>
  <si>
    <t>Собрания депутатов №___ от 28.11.2014 года</t>
  </si>
  <si>
    <t>Прогнозируемое поступление доходов бюджета МО "Устьянский муниципальный район"                                  в 2014 году.</t>
  </si>
  <si>
    <t>Собрания депутатов №135 от 26.09.2014 года</t>
  </si>
  <si>
    <t>Собрания депутатов №124 от 27.06.2014 года</t>
  </si>
  <si>
    <t>Собрания депутатов №95 от 23.05.2014 года</t>
  </si>
  <si>
    <t>Собрания депутатов №___ от 19.12.2014 года</t>
  </si>
  <si>
    <t>ЗАДОЛЖЕННОСТЬ И ПЕРЕРАСЧЕТЫ ПО ОТМЕНЕННЫМ НАЛОГАМ, СБОРАМ И ИНЫМ ОБЯЗАТЕЛЬНЫМ ПЛАТЕЖАМ</t>
  </si>
  <si>
    <t>1 09 00000 00 0000 000</t>
  </si>
  <si>
    <t>Субсидия на реализацию мероприятий по обеспечению ведомственным жильем специалистов,прожив.в сельской местности</t>
  </si>
  <si>
    <t>Межбюджетные трансферты, передаваемые бюджетам муниципальных районов, на подключение общедоступных библиотек РФ к сети Интернет и развитие системы библиотечного дела с учетом задачи расширения информационных технологий и оцифровки</t>
  </si>
  <si>
    <t>2 02 04041 05 0000 151</t>
  </si>
  <si>
    <t>Субсидии бюджетам МО АО на реализацию программы "Развитие территориального общественного самоуправления АО на 2014-2020 годы"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</si>
  <si>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</t>
  </si>
  <si>
    <t>1 11 09000 00 0000 120</t>
  </si>
  <si>
    <t xml:space="preserve"> Налог, взимаемый в связи с применением патентной системы налогообложения</t>
  </si>
  <si>
    <t>1 05 04000 02 0000 110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</si>
</sst>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33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11"/>
      <name val="Cambria"/>
      <family val="1"/>
      <charset val="204"/>
    </font>
    <font>
      <sz val="10"/>
      <name val="Cambria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100">
    <xf numFmtId="0" fontId="0" fillId="0" borderId="0" xfId="0"/>
    <xf numFmtId="0" fontId="20" fillId="24" borderId="0" xfId="38" applyFont="1" applyFill="1"/>
    <xf numFmtId="0" fontId="20" fillId="24" borderId="0" xfId="38" applyFont="1" applyFill="1" applyAlignment="1">
      <alignment horizontal="center" vertical="top"/>
    </xf>
    <xf numFmtId="0" fontId="20" fillId="24" borderId="0" xfId="38" applyFont="1" applyFill="1" applyBorder="1" applyAlignment="1">
      <alignment wrapText="1"/>
    </xf>
    <xf numFmtId="0" fontId="20" fillId="24" borderId="0" xfId="38" applyFont="1" applyFill="1" applyBorder="1" applyAlignment="1">
      <alignment horizontal="right" wrapText="1"/>
    </xf>
    <xf numFmtId="4" fontId="20" fillId="24" borderId="0" xfId="38" applyNumberFormat="1" applyFont="1" applyFill="1" applyBorder="1" applyAlignment="1"/>
    <xf numFmtId="4" fontId="20" fillId="24" borderId="0" xfId="38" applyNumberFormat="1" applyFont="1" applyFill="1" applyBorder="1" applyAlignment="1">
      <alignment horizontal="right"/>
    </xf>
    <xf numFmtId="0" fontId="21" fillId="24" borderId="0" xfId="38" applyFont="1" applyFill="1"/>
    <xf numFmtId="0" fontId="20" fillId="24" borderId="0" xfId="38" applyNumberFormat="1" applyFont="1" applyFill="1" applyAlignment="1">
      <alignment horizontal="left"/>
    </xf>
    <xf numFmtId="4" fontId="20" fillId="24" borderId="0" xfId="38" applyNumberFormat="1" applyFont="1" applyFill="1" applyBorder="1" applyAlignment="1">
      <alignment horizontal="right" vertical="top"/>
    </xf>
    <xf numFmtId="4" fontId="27" fillId="24" borderId="0" xfId="38" applyNumberFormat="1" applyFont="1" applyFill="1" applyBorder="1" applyAlignment="1">
      <alignment horizontal="right" wrapText="1"/>
    </xf>
    <xf numFmtId="4" fontId="27" fillId="24" borderId="0" xfId="0" applyNumberFormat="1" applyFont="1" applyFill="1" applyBorder="1" applyAlignment="1">
      <alignment horizontal="right" wrapText="1"/>
    </xf>
    <xf numFmtId="0" fontId="20" fillId="24" borderId="10" xfId="38" applyFont="1" applyFill="1" applyBorder="1" applyAlignment="1">
      <alignment horizontal="center" vertical="center"/>
    </xf>
    <xf numFmtId="4" fontId="20" fillId="24" borderId="10" xfId="38" applyNumberFormat="1" applyFont="1" applyFill="1" applyBorder="1" applyAlignment="1">
      <alignment horizontal="center" vertical="center" wrapText="1"/>
    </xf>
    <xf numFmtId="0" fontId="20" fillId="24" borderId="0" xfId="38" applyFont="1" applyFill="1" applyAlignment="1"/>
    <xf numFmtId="3" fontId="20" fillId="24" borderId="10" xfId="38" applyNumberFormat="1" applyFont="1" applyFill="1" applyBorder="1" applyAlignment="1">
      <alignment horizontal="center" vertical="center" wrapText="1"/>
    </xf>
    <xf numFmtId="0" fontId="25" fillId="24" borderId="10" xfId="38" applyFont="1" applyFill="1" applyBorder="1" applyAlignment="1">
      <alignment horizontal="center" vertical="top"/>
    </xf>
    <xf numFmtId="3" fontId="25" fillId="24" borderId="10" xfId="38" applyNumberFormat="1" applyFont="1" applyFill="1" applyBorder="1" applyAlignment="1">
      <alignment horizontal="center" vertical="center" wrapText="1"/>
    </xf>
    <xf numFmtId="4" fontId="25" fillId="24" borderId="10" xfId="38" applyNumberFormat="1" applyFont="1" applyFill="1" applyBorder="1" applyAlignment="1">
      <alignment horizontal="center" vertical="center" wrapText="1"/>
    </xf>
    <xf numFmtId="0" fontId="25" fillId="24" borderId="0" xfId="38" applyFont="1" applyFill="1" applyAlignment="1">
      <alignment horizontal="center" vertical="center"/>
    </xf>
    <xf numFmtId="0" fontId="23" fillId="24" borderId="10" xfId="38" applyFont="1" applyFill="1" applyBorder="1" applyAlignment="1">
      <alignment vertical="center" wrapText="1"/>
    </xf>
    <xf numFmtId="49" fontId="24" fillId="24" borderId="10" xfId="38" applyNumberFormat="1" applyFont="1" applyFill="1" applyBorder="1" applyAlignment="1">
      <alignment horizontal="center" vertical="center" wrapText="1"/>
    </xf>
    <xf numFmtId="164" fontId="28" fillId="24" borderId="10" xfId="45" applyNumberFormat="1" applyFont="1" applyFill="1" applyBorder="1" applyAlignment="1">
      <alignment horizontal="right" vertical="center" wrapText="1"/>
    </xf>
    <xf numFmtId="4" fontId="28" fillId="24" borderId="10" xfId="45" applyNumberFormat="1" applyFont="1" applyFill="1" applyBorder="1" applyAlignment="1">
      <alignment horizontal="right" vertical="center" wrapText="1"/>
    </xf>
    <xf numFmtId="0" fontId="23" fillId="24" borderId="0" xfId="38" applyFont="1" applyFill="1" applyAlignment="1">
      <alignment vertical="center" wrapText="1"/>
    </xf>
    <xf numFmtId="0" fontId="20" fillId="24" borderId="10" xfId="38" applyNumberFormat="1" applyFont="1" applyFill="1" applyBorder="1" applyAlignment="1">
      <alignment horizontal="justify"/>
    </xf>
    <xf numFmtId="49" fontId="20" fillId="24" borderId="10" xfId="38" applyNumberFormat="1" applyFont="1" applyFill="1" applyBorder="1" applyAlignment="1">
      <alignment horizontal="center" wrapText="1"/>
    </xf>
    <xf numFmtId="4" fontId="28" fillId="24" borderId="10" xfId="45" applyNumberFormat="1" applyFont="1" applyFill="1" applyBorder="1" applyAlignment="1">
      <alignment horizontal="right" wrapText="1"/>
    </xf>
    <xf numFmtId="4" fontId="27" fillId="24" borderId="10" xfId="45" applyNumberFormat="1" applyFont="1" applyFill="1" applyBorder="1" applyAlignment="1">
      <alignment horizontal="right" wrapText="1"/>
    </xf>
    <xf numFmtId="0" fontId="20" fillId="24" borderId="0" xfId="38" applyFont="1" applyFill="1" applyAlignment="1">
      <alignment wrapText="1"/>
    </xf>
    <xf numFmtId="0" fontId="20" fillId="24" borderId="10" xfId="38" applyNumberFormat="1" applyFont="1" applyFill="1" applyBorder="1" applyAlignment="1">
      <alignment horizontal="justify" wrapText="1"/>
    </xf>
    <xf numFmtId="49" fontId="20" fillId="24" borderId="10" xfId="0" applyNumberFormat="1" applyFont="1" applyFill="1" applyBorder="1" applyAlignment="1">
      <alignment vertical="center" wrapText="1"/>
    </xf>
    <xf numFmtId="49" fontId="20" fillId="24" borderId="10" xfId="0" applyNumberFormat="1" applyFont="1" applyFill="1" applyBorder="1" applyAlignment="1">
      <alignment horizontal="center"/>
    </xf>
    <xf numFmtId="0" fontId="20" fillId="24" borderId="10" xfId="0" applyNumberFormat="1" applyFont="1" applyFill="1" applyBorder="1" applyAlignment="1">
      <alignment vertical="center" wrapText="1"/>
    </xf>
    <xf numFmtId="0" fontId="21" fillId="24" borderId="0" xfId="38" applyFont="1" applyFill="1" applyAlignment="1">
      <alignment wrapText="1"/>
    </xf>
    <xf numFmtId="0" fontId="26" fillId="24" borderId="10" xfId="38" applyFont="1" applyFill="1" applyBorder="1" applyAlignment="1">
      <alignment horizontal="center" wrapText="1"/>
    </xf>
    <xf numFmtId="0" fontId="23" fillId="24" borderId="10" xfId="38" applyFont="1" applyFill="1" applyBorder="1" applyAlignment="1">
      <alignment horizontal="left" vertical="center" wrapText="1"/>
    </xf>
    <xf numFmtId="0" fontId="24" fillId="24" borderId="10" xfId="38" applyFont="1" applyFill="1" applyBorder="1" applyAlignment="1">
      <alignment horizontal="center" vertical="center" wrapText="1"/>
    </xf>
    <xf numFmtId="0" fontId="23" fillId="24" borderId="0" xfId="38" applyFont="1" applyFill="1" applyAlignment="1">
      <alignment horizontal="center" vertical="center" wrapText="1"/>
    </xf>
    <xf numFmtId="0" fontId="20" fillId="24" borderId="10" xfId="38" applyFont="1" applyFill="1" applyBorder="1" applyAlignment="1">
      <alignment horizontal="left" wrapText="1"/>
    </xf>
    <xf numFmtId="0" fontId="20" fillId="24" borderId="10" xfId="38" applyFont="1" applyFill="1" applyBorder="1" applyAlignment="1">
      <alignment horizontal="center" wrapText="1"/>
    </xf>
    <xf numFmtId="0" fontId="23" fillId="24" borderId="0" xfId="38" applyFont="1" applyFill="1" applyAlignment="1">
      <alignment horizontal="center" vertical="center"/>
    </xf>
    <xf numFmtId="0" fontId="20" fillId="24" borderId="10" xfId="38" applyFont="1" applyFill="1" applyBorder="1" applyAlignment="1">
      <alignment wrapText="1"/>
    </xf>
    <xf numFmtId="0" fontId="20" fillId="24" borderId="10" xfId="0" applyFont="1" applyFill="1" applyBorder="1" applyAlignment="1">
      <alignment horizontal="left" vertical="top" wrapText="1"/>
    </xf>
    <xf numFmtId="0" fontId="20" fillId="24" borderId="10" xfId="0" applyFont="1" applyFill="1" applyBorder="1" applyAlignment="1">
      <alignment horizontal="center" vertical="top" wrapText="1"/>
    </xf>
    <xf numFmtId="4" fontId="32" fillId="24" borderId="10" xfId="0" applyNumberFormat="1" applyFont="1" applyFill="1" applyBorder="1" applyAlignment="1">
      <alignment horizontal="right"/>
    </xf>
    <xf numFmtId="4" fontId="32" fillId="24" borderId="11" xfId="0" applyNumberFormat="1" applyFont="1" applyFill="1" applyBorder="1" applyAlignment="1">
      <alignment horizontal="right"/>
    </xf>
    <xf numFmtId="0" fontId="20" fillId="24" borderId="10" xfId="0" applyFont="1" applyFill="1" applyBorder="1" applyAlignment="1">
      <alignment horizontal="center" wrapText="1"/>
    </xf>
    <xf numFmtId="0" fontId="20" fillId="24" borderId="10" xfId="0" applyFont="1" applyFill="1" applyBorder="1" applyAlignment="1">
      <alignment horizontal="left" vertical="center" wrapText="1"/>
    </xf>
    <xf numFmtId="4" fontId="27" fillId="24" borderId="12" xfId="45" applyNumberFormat="1" applyFont="1" applyFill="1" applyBorder="1" applyAlignment="1">
      <alignment horizontal="right" wrapText="1"/>
    </xf>
    <xf numFmtId="0" fontId="27" fillId="24" borderId="10" xfId="0" applyFont="1" applyFill="1" applyBorder="1" applyAlignment="1">
      <alignment horizontal="left" vertical="top" wrapText="1"/>
    </xf>
    <xf numFmtId="4" fontId="31" fillId="24" borderId="10" xfId="0" applyNumberFormat="1" applyFont="1" applyFill="1" applyBorder="1" applyAlignment="1">
      <alignment horizontal="right"/>
    </xf>
    <xf numFmtId="0" fontId="20" fillId="24" borderId="13" xfId="0" applyFont="1" applyFill="1" applyBorder="1" applyAlignment="1">
      <alignment horizontal="left" vertical="center" wrapText="1"/>
    </xf>
    <xf numFmtId="0" fontId="20" fillId="24" borderId="10" xfId="39" applyNumberFormat="1" applyFont="1" applyFill="1" applyBorder="1" applyAlignment="1">
      <alignment vertical="top" wrapText="1"/>
    </xf>
    <xf numFmtId="0" fontId="20" fillId="24" borderId="10" xfId="39" applyFont="1" applyFill="1" applyBorder="1" applyAlignment="1">
      <alignment horizontal="center" wrapText="1"/>
    </xf>
    <xf numFmtId="4" fontId="27" fillId="24" borderId="10" xfId="45" applyNumberFormat="1" applyFont="1" applyFill="1" applyBorder="1" applyAlignment="1" applyProtection="1">
      <alignment horizontal="right" wrapText="1"/>
      <protection locked="0"/>
    </xf>
    <xf numFmtId="2" fontId="20" fillId="24" borderId="10" xfId="0" applyNumberFormat="1" applyFont="1" applyFill="1" applyBorder="1" applyAlignment="1">
      <alignment horizontal="left" wrapText="1"/>
    </xf>
    <xf numFmtId="4" fontId="29" fillId="24" borderId="10" xfId="45" applyNumberFormat="1" applyFont="1" applyFill="1" applyBorder="1" applyAlignment="1">
      <alignment horizontal="right" wrapText="1"/>
    </xf>
    <xf numFmtId="0" fontId="20" fillId="24" borderId="10" xfId="39" applyFont="1" applyFill="1" applyBorder="1" applyAlignment="1">
      <alignment horizontal="center" vertical="top" wrapText="1"/>
    </xf>
    <xf numFmtId="0" fontId="20" fillId="24" borderId="0" xfId="38" applyFont="1" applyFill="1" applyAlignment="1">
      <alignment vertical="center"/>
    </xf>
    <xf numFmtId="2" fontId="23" fillId="24" borderId="10" xfId="38" applyNumberFormat="1" applyFont="1" applyFill="1" applyBorder="1" applyAlignment="1">
      <alignment horizontal="justify" vertical="center" wrapText="1"/>
    </xf>
    <xf numFmtId="4" fontId="27" fillId="24" borderId="10" xfId="0" applyNumberFormat="1" applyFont="1" applyFill="1" applyBorder="1" applyAlignment="1" applyProtection="1">
      <alignment horizontal="right" wrapText="1"/>
      <protection locked="0"/>
    </xf>
    <xf numFmtId="2" fontId="20" fillId="24" borderId="10" xfId="38" applyNumberFormat="1" applyFont="1" applyFill="1" applyBorder="1" applyAlignment="1">
      <alignment horizontal="justify" wrapText="1"/>
    </xf>
    <xf numFmtId="1" fontId="20" fillId="24" borderId="10" xfId="39" applyNumberFormat="1" applyFont="1" applyFill="1" applyBorder="1" applyAlignment="1">
      <alignment horizontal="center" wrapText="1"/>
    </xf>
    <xf numFmtId="0" fontId="23" fillId="24" borderId="0" xfId="38" applyFont="1" applyFill="1" applyAlignment="1">
      <alignment vertical="center"/>
    </xf>
    <xf numFmtId="2" fontId="20" fillId="24" borderId="10" xfId="39" applyNumberFormat="1" applyFont="1" applyFill="1" applyBorder="1" applyAlignment="1">
      <alignment wrapText="1"/>
    </xf>
    <xf numFmtId="1" fontId="24" fillId="24" borderId="10" xfId="38" applyNumberFormat="1" applyFont="1" applyFill="1" applyBorder="1" applyAlignment="1">
      <alignment horizontal="center" vertical="center" wrapText="1"/>
    </xf>
    <xf numFmtId="4" fontId="20" fillId="24" borderId="10" xfId="0" applyNumberFormat="1" applyFont="1" applyFill="1" applyBorder="1" applyAlignment="1">
      <alignment horizontal="center" wrapText="1"/>
    </xf>
    <xf numFmtId="0" fontId="20" fillId="24" borderId="10" xfId="0" applyFont="1" applyFill="1" applyBorder="1" applyAlignment="1">
      <alignment horizontal="justify" vertical="top" wrapText="1"/>
    </xf>
    <xf numFmtId="1" fontId="20" fillId="24" borderId="10" xfId="38" applyNumberFormat="1" applyFont="1" applyFill="1" applyBorder="1" applyAlignment="1">
      <alignment horizontal="center" wrapText="1"/>
    </xf>
    <xf numFmtId="2" fontId="20" fillId="24" borderId="10" xfId="38" applyNumberFormat="1" applyFont="1" applyFill="1" applyBorder="1" applyAlignment="1">
      <alignment wrapText="1"/>
    </xf>
    <xf numFmtId="2" fontId="23" fillId="24" borderId="10" xfId="0" applyNumberFormat="1" applyFont="1" applyFill="1" applyBorder="1" applyAlignment="1">
      <alignment vertical="center" wrapText="1"/>
    </xf>
    <xf numFmtId="4" fontId="24" fillId="24" borderId="10" xfId="0" applyNumberFormat="1" applyFont="1" applyFill="1" applyBorder="1" applyAlignment="1">
      <alignment horizontal="center" vertical="center" wrapText="1"/>
    </xf>
    <xf numFmtId="2" fontId="20" fillId="24" borderId="10" xfId="0" applyNumberFormat="1" applyFont="1" applyFill="1" applyBorder="1" applyAlignment="1">
      <alignment wrapText="1"/>
    </xf>
    <xf numFmtId="4" fontId="27" fillId="24" borderId="10" xfId="0" applyNumberFormat="1" applyFont="1" applyFill="1" applyBorder="1" applyAlignment="1">
      <alignment horizontal="right" wrapText="1"/>
    </xf>
    <xf numFmtId="2" fontId="28" fillId="24" borderId="10" xfId="0" applyNumberFormat="1" applyFont="1" applyFill="1" applyBorder="1" applyAlignment="1">
      <alignment vertical="center" wrapText="1"/>
    </xf>
    <xf numFmtId="4" fontId="27" fillId="24" borderId="0" xfId="38" applyNumberFormat="1" applyFont="1" applyFill="1" applyAlignment="1">
      <alignment horizontal="right" wrapText="1"/>
    </xf>
    <xf numFmtId="4" fontId="27" fillId="24" borderId="0" xfId="45" applyNumberFormat="1" applyFont="1" applyFill="1" applyAlignment="1">
      <alignment horizontal="right" wrapText="1"/>
    </xf>
    <xf numFmtId="0" fontId="20" fillId="0" borderId="10" xfId="0" applyFont="1" applyBorder="1" applyAlignment="1">
      <alignment horizontal="left" vertical="top" wrapText="1"/>
    </xf>
    <xf numFmtId="2" fontId="20" fillId="24" borderId="10" xfId="38" applyNumberFormat="1" applyFont="1" applyFill="1" applyBorder="1" applyAlignment="1">
      <alignment horizontal="justify" vertical="top" wrapText="1"/>
    </xf>
    <xf numFmtId="4" fontId="20" fillId="0" borderId="10" xfId="45" applyNumberFormat="1" applyFont="1" applyFill="1" applyBorder="1" applyAlignment="1">
      <alignment horizontal="center" vertical="center" wrapText="1"/>
    </xf>
    <xf numFmtId="0" fontId="20" fillId="0" borderId="0" xfId="38" applyFont="1" applyFill="1"/>
    <xf numFmtId="1" fontId="26" fillId="24" borderId="14" xfId="0" applyNumberFormat="1" applyFont="1" applyFill="1" applyBorder="1" applyAlignment="1">
      <alignment horizontal="left" wrapText="1"/>
    </xf>
    <xf numFmtId="4" fontId="26" fillId="24" borderId="14" xfId="0" applyNumberFormat="1" applyFont="1" applyFill="1" applyBorder="1" applyAlignment="1">
      <alignment horizontal="center" vertical="center" wrapText="1"/>
    </xf>
    <xf numFmtId="4" fontId="23" fillId="0" borderId="10" xfId="45" applyNumberFormat="1" applyFont="1" applyFill="1" applyBorder="1" applyAlignment="1">
      <alignment horizontal="center" vertical="center" wrapText="1"/>
    </xf>
    <xf numFmtId="4" fontId="23" fillId="24" borderId="10" xfId="45" applyNumberFormat="1" applyFont="1" applyFill="1" applyBorder="1" applyAlignment="1">
      <alignment horizontal="center" vertical="center" wrapText="1"/>
    </xf>
    <xf numFmtId="4" fontId="28" fillId="0" borderId="10" xfId="38" applyNumberFormat="1" applyFont="1" applyFill="1" applyBorder="1"/>
    <xf numFmtId="0" fontId="20" fillId="24" borderId="0" xfId="0" applyFont="1" applyFill="1" applyAlignment="1">
      <alignment horizontal="justify" vertical="top" wrapText="1"/>
    </xf>
    <xf numFmtId="4" fontId="23" fillId="24" borderId="0" xfId="38" applyNumberFormat="1" applyFont="1" applyFill="1" applyAlignment="1">
      <alignment horizontal="center" vertical="center"/>
    </xf>
    <xf numFmtId="4" fontId="20" fillId="24" borderId="0" xfId="38" applyNumberFormat="1" applyFont="1" applyFill="1" applyAlignment="1">
      <alignment vertical="center"/>
    </xf>
    <xf numFmtId="4" fontId="20" fillId="24" borderId="0" xfId="38" applyNumberFormat="1" applyFont="1" applyFill="1"/>
    <xf numFmtId="49" fontId="20" fillId="0" borderId="10" xfId="0" applyNumberFormat="1" applyFont="1" applyFill="1" applyBorder="1" applyAlignment="1">
      <alignment vertical="center" wrapText="1"/>
    </xf>
    <xf numFmtId="4" fontId="20" fillId="0" borderId="10" xfId="0" applyNumberFormat="1" applyFont="1" applyFill="1" applyBorder="1" applyAlignment="1">
      <alignment horizontal="center" vertical="center" wrapText="1"/>
    </xf>
    <xf numFmtId="4" fontId="27" fillId="0" borderId="10" xfId="45" applyNumberFormat="1" applyFont="1" applyFill="1" applyBorder="1" applyAlignment="1">
      <alignment horizontal="center" vertical="center" wrapText="1"/>
    </xf>
    <xf numFmtId="4" fontId="27" fillId="24" borderId="10" xfId="45" applyNumberFormat="1" applyFont="1" applyFill="1" applyBorder="1" applyAlignment="1">
      <alignment horizontal="center" vertical="center" wrapText="1"/>
    </xf>
    <xf numFmtId="0" fontId="21" fillId="0" borderId="0" xfId="38" applyFont="1" applyFill="1" applyAlignment="1">
      <alignment wrapText="1"/>
    </xf>
    <xf numFmtId="0" fontId="20" fillId="24" borderId="0" xfId="38" applyFont="1" applyFill="1" applyBorder="1" applyAlignment="1">
      <alignment horizontal="right" wrapText="1"/>
    </xf>
    <xf numFmtId="0" fontId="22" fillId="24" borderId="0" xfId="38" applyFont="1" applyFill="1" applyBorder="1" applyAlignment="1">
      <alignment horizontal="center" vertical="center" wrapText="1"/>
    </xf>
    <xf numFmtId="0" fontId="22" fillId="24" borderId="15" xfId="38" applyFont="1" applyFill="1" applyBorder="1" applyAlignment="1">
      <alignment horizontal="center" vertical="center" wrapText="1"/>
    </xf>
    <xf numFmtId="0" fontId="23" fillId="24" borderId="0" xfId="38" applyFont="1" applyFill="1" applyAlignment="1">
      <alignment horizontal="center" vertical="center" wrapText="1"/>
    </xf>
  </cellXfs>
  <cellStyles count="4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Приложение 5 - прогноз доходов" xfId="38"/>
    <cellStyle name="Обычный_Таб.к пояснительной записке 2013г.МР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Финансовый" xfId="45" builtinId="3"/>
    <cellStyle name="Финансовый 2" xfId="46"/>
    <cellStyle name="Хороший" xfId="4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136"/>
  <sheetViews>
    <sheetView topLeftCell="A109" workbookViewId="0">
      <selection activeCell="Q40" sqref="Q40"/>
    </sheetView>
  </sheetViews>
  <sheetFormatPr defaultColWidth="8" defaultRowHeight="15"/>
  <cols>
    <col min="1" max="1" width="44.140625" style="1" customWidth="1"/>
    <col min="2" max="2" width="22.7109375" style="2" customWidth="1"/>
    <col min="3" max="3" width="17" style="77" hidden="1" customWidth="1"/>
    <col min="4" max="4" width="17.7109375" style="77" hidden="1" customWidth="1"/>
    <col min="5" max="8" width="15.28515625" style="77" hidden="1" customWidth="1"/>
    <col min="9" max="9" width="19.28515625" style="77" hidden="1" customWidth="1"/>
    <col min="10" max="10" width="15.28515625" style="77" hidden="1" customWidth="1"/>
    <col min="11" max="11" width="17.5703125" style="77" hidden="1" customWidth="1"/>
    <col min="12" max="12" width="16.7109375" style="77" hidden="1" customWidth="1"/>
    <col min="13" max="13" width="17.7109375" style="77" hidden="1" customWidth="1"/>
    <col min="14" max="14" width="16" style="1" hidden="1" customWidth="1"/>
    <col min="15" max="15" width="27.85546875" style="1" hidden="1" customWidth="1"/>
    <col min="16" max="16" width="16" style="1" hidden="1" customWidth="1"/>
    <col min="17" max="17" width="23.85546875" style="1" customWidth="1"/>
    <col min="18" max="16384" width="8" style="1"/>
  </cols>
  <sheetData>
    <row r="1" spans="2:17">
      <c r="B1" s="4"/>
      <c r="C1" s="4"/>
      <c r="N1" s="4"/>
      <c r="O1" s="4"/>
      <c r="P1" s="4"/>
      <c r="Q1" s="4" t="s">
        <v>126</v>
      </c>
    </row>
    <row r="2" spans="2:17" ht="15" customHeight="1">
      <c r="B2" s="96"/>
      <c r="C2" s="96"/>
      <c r="N2" s="96"/>
      <c r="O2" s="96"/>
      <c r="P2" s="96" t="s">
        <v>68</v>
      </c>
      <c r="Q2" s="96"/>
    </row>
    <row r="3" spans="2:17">
      <c r="B3" s="6"/>
      <c r="C3" s="6"/>
      <c r="N3" s="6"/>
      <c r="O3" s="6"/>
      <c r="P3" s="6"/>
      <c r="Q3" s="6" t="s">
        <v>170</v>
      </c>
    </row>
    <row r="4" spans="2:17">
      <c r="B4" s="4"/>
      <c r="C4" s="4"/>
      <c r="N4" s="4"/>
      <c r="O4" s="4"/>
      <c r="P4" s="4"/>
      <c r="Q4" s="4" t="s">
        <v>126</v>
      </c>
    </row>
    <row r="5" spans="2:17" ht="15" customHeight="1">
      <c r="B5" s="96"/>
      <c r="C5" s="96"/>
      <c r="N5" s="96"/>
      <c r="O5" s="96"/>
      <c r="P5" s="96" t="s">
        <v>68</v>
      </c>
      <c r="Q5" s="96"/>
    </row>
    <row r="6" spans="2:17">
      <c r="B6" s="6"/>
      <c r="C6" s="6"/>
      <c r="N6" s="6"/>
      <c r="O6" s="6"/>
      <c r="P6" s="6"/>
      <c r="Q6" s="6" t="s">
        <v>165</v>
      </c>
    </row>
    <row r="7" spans="2:17" ht="15" customHeight="1">
      <c r="C7" s="3"/>
      <c r="D7" s="3"/>
      <c r="E7" s="3"/>
      <c r="F7" s="3"/>
      <c r="G7" s="3"/>
      <c r="H7" s="3"/>
      <c r="I7" s="3"/>
      <c r="J7" s="3"/>
      <c r="K7" s="4"/>
      <c r="N7" s="4"/>
      <c r="O7" s="4"/>
      <c r="P7" s="4"/>
      <c r="Q7" s="4" t="s">
        <v>126</v>
      </c>
    </row>
    <row r="8" spans="2:17" ht="15" customHeight="1">
      <c r="C8" s="3"/>
      <c r="D8" s="3"/>
      <c r="E8" s="3"/>
      <c r="F8" s="3"/>
      <c r="G8" s="3"/>
      <c r="H8" s="3"/>
      <c r="I8" s="3"/>
      <c r="J8" s="3"/>
      <c r="K8" s="4"/>
      <c r="N8" s="96"/>
      <c r="O8" s="96"/>
      <c r="P8" s="96" t="s">
        <v>68</v>
      </c>
      <c r="Q8" s="96"/>
    </row>
    <row r="9" spans="2:17" ht="15" customHeight="1">
      <c r="C9" s="5"/>
      <c r="D9" s="5"/>
      <c r="E9" s="5"/>
      <c r="F9" s="5"/>
      <c r="G9" s="5"/>
      <c r="H9" s="5"/>
      <c r="I9" s="5"/>
      <c r="J9" s="5"/>
      <c r="K9" s="6"/>
      <c r="N9" s="6"/>
      <c r="O9" s="6"/>
      <c r="P9" s="6"/>
      <c r="Q9" s="6" t="s">
        <v>167</v>
      </c>
    </row>
    <row r="10" spans="2:17" ht="15" customHeight="1">
      <c r="C10" s="3"/>
      <c r="D10" s="3"/>
      <c r="E10" s="3"/>
      <c r="F10" s="3"/>
      <c r="G10" s="3"/>
      <c r="H10" s="3"/>
      <c r="I10" s="3"/>
      <c r="J10" s="3"/>
      <c r="K10" s="4"/>
      <c r="N10" s="4"/>
      <c r="O10" s="4"/>
      <c r="P10" s="4"/>
      <c r="Q10" s="4" t="s">
        <v>126</v>
      </c>
    </row>
    <row r="11" spans="2:17" ht="15" customHeight="1">
      <c r="C11" s="3"/>
      <c r="D11" s="3"/>
      <c r="E11" s="3"/>
      <c r="F11" s="3"/>
      <c r="G11" s="3"/>
      <c r="H11" s="3"/>
      <c r="I11" s="3"/>
      <c r="J11" s="3"/>
      <c r="K11" s="4"/>
      <c r="N11" s="96"/>
      <c r="O11" s="96"/>
      <c r="P11" s="96" t="s">
        <v>68</v>
      </c>
      <c r="Q11" s="96"/>
    </row>
    <row r="12" spans="2:17" ht="15" customHeight="1">
      <c r="C12" s="5"/>
      <c r="D12" s="5"/>
      <c r="E12" s="5"/>
      <c r="F12" s="5"/>
      <c r="G12" s="5"/>
      <c r="H12" s="5"/>
      <c r="I12" s="5"/>
      <c r="J12" s="5"/>
      <c r="K12" s="6"/>
      <c r="N12" s="6"/>
      <c r="O12" s="6"/>
      <c r="P12" s="6"/>
      <c r="Q12" s="6" t="s">
        <v>168</v>
      </c>
    </row>
    <row r="13" spans="2:17" ht="15" customHeight="1">
      <c r="C13" s="3"/>
      <c r="D13" s="3"/>
      <c r="E13" s="3"/>
      <c r="F13" s="3"/>
      <c r="G13" s="3"/>
      <c r="H13" s="3"/>
      <c r="I13" s="3"/>
      <c r="J13" s="3"/>
      <c r="K13" s="4"/>
      <c r="N13" s="4"/>
      <c r="O13" s="4"/>
      <c r="P13" s="4"/>
      <c r="Q13" s="4" t="s">
        <v>126</v>
      </c>
    </row>
    <row r="14" spans="2:17" ht="15" customHeight="1">
      <c r="C14" s="3"/>
      <c r="D14" s="3"/>
      <c r="E14" s="3"/>
      <c r="F14" s="3"/>
      <c r="G14" s="3"/>
      <c r="H14" s="3"/>
      <c r="I14" s="3"/>
      <c r="J14" s="3"/>
      <c r="K14" s="4"/>
      <c r="N14" s="96"/>
      <c r="O14" s="96"/>
      <c r="P14" s="96" t="s">
        <v>68</v>
      </c>
      <c r="Q14" s="96"/>
    </row>
    <row r="15" spans="2:17" ht="15" customHeight="1">
      <c r="C15" s="5"/>
      <c r="D15" s="5"/>
      <c r="E15" s="5"/>
      <c r="F15" s="5"/>
      <c r="G15" s="5"/>
      <c r="H15" s="5"/>
      <c r="I15" s="5"/>
      <c r="J15" s="5"/>
      <c r="K15" s="6"/>
      <c r="N15" s="6"/>
      <c r="O15" s="6"/>
      <c r="P15" s="6"/>
      <c r="Q15" s="6" t="s">
        <v>169</v>
      </c>
    </row>
    <row r="16" spans="2:17" ht="15" customHeight="1">
      <c r="C16" s="3"/>
      <c r="D16" s="3"/>
      <c r="E16" s="3"/>
      <c r="F16" s="3"/>
      <c r="G16" s="3"/>
      <c r="H16" s="3"/>
      <c r="I16" s="3"/>
      <c r="J16" s="3"/>
      <c r="K16" s="4"/>
      <c r="N16" s="4"/>
      <c r="O16" s="4"/>
      <c r="P16" s="4"/>
      <c r="Q16" s="4" t="s">
        <v>126</v>
      </c>
    </row>
    <row r="17" spans="1:17" ht="15" customHeight="1">
      <c r="C17" s="3"/>
      <c r="D17" s="3"/>
      <c r="E17" s="3"/>
      <c r="F17" s="3"/>
      <c r="G17" s="3"/>
      <c r="H17" s="3"/>
      <c r="I17" s="3"/>
      <c r="J17" s="3"/>
      <c r="K17" s="4"/>
      <c r="N17" s="96"/>
      <c r="O17" s="96"/>
      <c r="P17" s="96" t="s">
        <v>68</v>
      </c>
      <c r="Q17" s="96"/>
    </row>
    <row r="18" spans="1:17" ht="15" customHeight="1">
      <c r="C18" s="5"/>
      <c r="D18" s="5"/>
      <c r="E18" s="5"/>
      <c r="F18" s="5"/>
      <c r="G18" s="5"/>
      <c r="H18" s="5"/>
      <c r="I18" s="5"/>
      <c r="J18" s="5"/>
      <c r="K18" s="6"/>
      <c r="N18" s="6"/>
      <c r="O18" s="6"/>
      <c r="P18" s="6"/>
      <c r="Q18" s="6" t="s">
        <v>129</v>
      </c>
    </row>
    <row r="19" spans="1:17" s="7" customFormat="1" ht="14.25" customHeight="1">
      <c r="C19" s="3"/>
      <c r="D19" s="3"/>
      <c r="E19" s="3"/>
      <c r="F19" s="3"/>
      <c r="G19" s="3"/>
      <c r="H19" s="3"/>
      <c r="I19" s="3"/>
      <c r="J19" s="3"/>
      <c r="K19" s="4"/>
      <c r="N19" s="4"/>
      <c r="O19" s="4"/>
      <c r="P19" s="4"/>
      <c r="Q19" s="4" t="s">
        <v>126</v>
      </c>
    </row>
    <row r="20" spans="1:17" s="7" customFormat="1" ht="14.25" customHeight="1">
      <c r="C20" s="3"/>
      <c r="D20" s="3"/>
      <c r="E20" s="3"/>
      <c r="F20" s="3"/>
      <c r="G20" s="3"/>
      <c r="H20" s="3"/>
      <c r="I20" s="3"/>
      <c r="J20" s="3"/>
      <c r="K20" s="4"/>
      <c r="N20" s="96"/>
      <c r="O20" s="96"/>
      <c r="P20" s="96" t="s">
        <v>68</v>
      </c>
      <c r="Q20" s="96"/>
    </row>
    <row r="21" spans="1:17" s="7" customFormat="1" ht="14.25" customHeight="1">
      <c r="C21" s="5"/>
      <c r="D21" s="5"/>
      <c r="E21" s="5"/>
      <c r="F21" s="5"/>
      <c r="G21" s="5"/>
      <c r="H21" s="5"/>
      <c r="I21" s="5"/>
      <c r="J21" s="5"/>
      <c r="K21" s="6"/>
      <c r="N21" s="6"/>
      <c r="O21" s="6"/>
      <c r="P21" s="6"/>
      <c r="Q21" s="6" t="s">
        <v>125</v>
      </c>
    </row>
    <row r="22" spans="1:17" s="7" customFormat="1" ht="14.25" customHeight="1">
      <c r="C22" s="3"/>
      <c r="D22" s="3"/>
      <c r="E22" s="3"/>
      <c r="F22" s="3"/>
      <c r="G22" s="3"/>
      <c r="H22" s="3"/>
      <c r="I22" s="3"/>
      <c r="J22" s="3"/>
      <c r="K22" s="4"/>
      <c r="N22" s="4"/>
      <c r="O22" s="4"/>
      <c r="P22" s="4"/>
      <c r="Q22" s="4" t="s">
        <v>67</v>
      </c>
    </row>
    <row r="23" spans="1:17" s="7" customFormat="1" ht="14.25" customHeight="1">
      <c r="C23" s="3"/>
      <c r="D23" s="3"/>
      <c r="E23" s="3"/>
      <c r="F23" s="3"/>
      <c r="G23" s="3"/>
      <c r="H23" s="3"/>
      <c r="I23" s="3"/>
      <c r="J23" s="3"/>
      <c r="K23" s="4"/>
      <c r="N23" s="96"/>
      <c r="O23" s="96"/>
      <c r="P23" s="96" t="s">
        <v>68</v>
      </c>
      <c r="Q23" s="96"/>
    </row>
    <row r="24" spans="1:17" s="7" customFormat="1" ht="14.25" customHeight="1">
      <c r="C24" s="5"/>
      <c r="D24" s="5"/>
      <c r="E24" s="5"/>
      <c r="F24" s="5"/>
      <c r="G24" s="5"/>
      <c r="H24" s="5"/>
      <c r="I24" s="5"/>
      <c r="J24" s="5"/>
      <c r="K24" s="6"/>
      <c r="N24" s="6"/>
      <c r="O24" s="6"/>
      <c r="P24" s="6"/>
      <c r="Q24" s="6" t="s">
        <v>110</v>
      </c>
    </row>
    <row r="25" spans="1:17" s="7" customFormat="1" ht="12.75" customHeight="1">
      <c r="A25" s="97" t="s">
        <v>166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</row>
    <row r="26" spans="1:17" ht="32.25" customHeight="1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</row>
    <row r="27" spans="1:17" s="14" customFormat="1" ht="48" customHeight="1">
      <c r="A27" s="12" t="s">
        <v>0</v>
      </c>
      <c r="B27" s="12" t="s">
        <v>1</v>
      </c>
      <c r="C27" s="13" t="s">
        <v>95</v>
      </c>
      <c r="D27" s="13" t="s">
        <v>94</v>
      </c>
      <c r="E27" s="13" t="s">
        <v>95</v>
      </c>
      <c r="F27" s="13" t="s">
        <v>94</v>
      </c>
      <c r="G27" s="13" t="s">
        <v>95</v>
      </c>
      <c r="H27" s="13" t="s">
        <v>94</v>
      </c>
      <c r="I27" s="13" t="s">
        <v>95</v>
      </c>
      <c r="J27" s="13" t="s">
        <v>94</v>
      </c>
      <c r="K27" s="13" t="s">
        <v>95</v>
      </c>
      <c r="L27" s="13" t="s">
        <v>94</v>
      </c>
      <c r="M27" s="13" t="s">
        <v>95</v>
      </c>
      <c r="N27" s="13" t="s">
        <v>94</v>
      </c>
      <c r="O27" s="13" t="s">
        <v>95</v>
      </c>
      <c r="P27" s="13" t="s">
        <v>94</v>
      </c>
      <c r="Q27" s="13" t="s">
        <v>95</v>
      </c>
    </row>
    <row r="28" spans="1:17" s="19" customFormat="1" ht="10.5" customHeight="1">
      <c r="A28" s="15">
        <v>1</v>
      </c>
      <c r="B28" s="16">
        <v>2</v>
      </c>
      <c r="C28" s="17">
        <v>3</v>
      </c>
      <c r="D28" s="18"/>
      <c r="E28" s="17">
        <v>3</v>
      </c>
      <c r="F28" s="17">
        <v>4</v>
      </c>
      <c r="G28" s="17">
        <v>5</v>
      </c>
      <c r="H28" s="17">
        <v>4</v>
      </c>
      <c r="I28" s="17">
        <v>5</v>
      </c>
      <c r="J28" s="17">
        <v>4</v>
      </c>
      <c r="K28" s="17">
        <v>5</v>
      </c>
      <c r="L28" s="17">
        <v>4</v>
      </c>
      <c r="M28" s="17">
        <v>5</v>
      </c>
      <c r="N28" s="17">
        <v>4</v>
      </c>
      <c r="O28" s="17">
        <v>5</v>
      </c>
      <c r="P28" s="17">
        <v>4</v>
      </c>
      <c r="Q28" s="17">
        <v>5</v>
      </c>
    </row>
    <row r="29" spans="1:17" s="24" customFormat="1" ht="24.75" customHeight="1">
      <c r="A29" s="20" t="s">
        <v>2</v>
      </c>
      <c r="B29" s="21" t="s">
        <v>3</v>
      </c>
      <c r="C29" s="22">
        <f t="shared" ref="C29:N29" si="0">C30+C32+C34+C38+C42+C46+C48+C50+C53</f>
        <v>126190745</v>
      </c>
      <c r="D29" s="22">
        <f t="shared" si="0"/>
        <v>249160</v>
      </c>
      <c r="E29" s="22">
        <f t="shared" si="0"/>
        <v>126439905</v>
      </c>
      <c r="F29" s="23">
        <f t="shared" si="0"/>
        <v>50822.81</v>
      </c>
      <c r="G29" s="22">
        <f t="shared" si="0"/>
        <v>126490727.81</v>
      </c>
      <c r="H29" s="23">
        <f t="shared" si="0"/>
        <v>0</v>
      </c>
      <c r="I29" s="22">
        <f t="shared" si="0"/>
        <v>126490727.81</v>
      </c>
      <c r="J29" s="23">
        <f t="shared" si="0"/>
        <v>141500</v>
      </c>
      <c r="K29" s="22">
        <f t="shared" si="0"/>
        <v>126632227.81</v>
      </c>
      <c r="L29" s="23">
        <f t="shared" si="0"/>
        <v>0</v>
      </c>
      <c r="M29" s="22">
        <f t="shared" si="0"/>
        <v>126632227.81</v>
      </c>
      <c r="N29" s="23">
        <f t="shared" si="0"/>
        <v>220605.93</v>
      </c>
      <c r="O29" s="23">
        <f>O30+O32+O34+O38+O41+O42+O46+O48+O50+O53</f>
        <v>126852833.74000001</v>
      </c>
      <c r="P29" s="23">
        <f>P30+P32+P34+P38+P41+P42+P46+P48+P50+P53</f>
        <v>0</v>
      </c>
      <c r="Q29" s="23">
        <f>Q30+Q32+Q34+Q38+Q41+Q42+Q46+Q48+Q50+Q53</f>
        <v>126852833.74000001</v>
      </c>
    </row>
    <row r="30" spans="1:17" ht="18" customHeight="1">
      <c r="A30" s="25" t="s">
        <v>4</v>
      </c>
      <c r="B30" s="26" t="s">
        <v>5</v>
      </c>
      <c r="C30" s="27">
        <f t="shared" ref="C30:Q30" si="1">C31</f>
        <v>75160596</v>
      </c>
      <c r="D30" s="27">
        <f t="shared" si="1"/>
        <v>0</v>
      </c>
      <c r="E30" s="27">
        <f t="shared" si="1"/>
        <v>75160596</v>
      </c>
      <c r="F30" s="27">
        <f t="shared" si="1"/>
        <v>0</v>
      </c>
      <c r="G30" s="27">
        <f t="shared" si="1"/>
        <v>75160596</v>
      </c>
      <c r="H30" s="27">
        <f t="shared" si="1"/>
        <v>0</v>
      </c>
      <c r="I30" s="27">
        <f t="shared" si="1"/>
        <v>75160596</v>
      </c>
      <c r="J30" s="27">
        <f t="shared" si="1"/>
        <v>0</v>
      </c>
      <c r="K30" s="27">
        <f t="shared" si="1"/>
        <v>75160596</v>
      </c>
      <c r="L30" s="27">
        <f t="shared" si="1"/>
        <v>0</v>
      </c>
      <c r="M30" s="27">
        <f t="shared" si="1"/>
        <v>75160596</v>
      </c>
      <c r="N30" s="27">
        <f t="shared" si="1"/>
        <v>0</v>
      </c>
      <c r="O30" s="27">
        <f t="shared" si="1"/>
        <v>75160596</v>
      </c>
      <c r="P30" s="27">
        <f t="shared" si="1"/>
        <v>0</v>
      </c>
      <c r="Q30" s="27">
        <f t="shared" si="1"/>
        <v>75160596</v>
      </c>
    </row>
    <row r="31" spans="1:17">
      <c r="A31" s="25" t="s">
        <v>6</v>
      </c>
      <c r="B31" s="26" t="s">
        <v>7</v>
      </c>
      <c r="C31" s="28">
        <v>75160596</v>
      </c>
      <c r="D31" s="28"/>
      <c r="E31" s="28">
        <f>C31+D31</f>
        <v>75160596</v>
      </c>
      <c r="F31" s="28"/>
      <c r="G31" s="28">
        <f>E31+F31</f>
        <v>75160596</v>
      </c>
      <c r="H31" s="28"/>
      <c r="I31" s="28">
        <f>G31+H31</f>
        <v>75160596</v>
      </c>
      <c r="J31" s="28"/>
      <c r="K31" s="28">
        <f>I31+J31</f>
        <v>75160596</v>
      </c>
      <c r="L31" s="28"/>
      <c r="M31" s="28">
        <f>K31+L31</f>
        <v>75160596</v>
      </c>
      <c r="N31" s="28"/>
      <c r="O31" s="28">
        <f>M31+N31</f>
        <v>75160596</v>
      </c>
      <c r="P31" s="28"/>
      <c r="Q31" s="28">
        <f>O31+P31</f>
        <v>75160596</v>
      </c>
    </row>
    <row r="32" spans="1:17" ht="24.75" customHeight="1">
      <c r="A32" s="29" t="s">
        <v>69</v>
      </c>
      <c r="B32" s="26" t="s">
        <v>70</v>
      </c>
      <c r="C32" s="27">
        <f t="shared" ref="C32:Q32" si="2">C33</f>
        <v>9723120</v>
      </c>
      <c r="D32" s="27">
        <f t="shared" si="2"/>
        <v>0</v>
      </c>
      <c r="E32" s="27">
        <f t="shared" si="2"/>
        <v>9723120</v>
      </c>
      <c r="F32" s="27">
        <f t="shared" si="2"/>
        <v>0</v>
      </c>
      <c r="G32" s="27">
        <f t="shared" si="2"/>
        <v>9723120</v>
      </c>
      <c r="H32" s="27">
        <f t="shared" si="2"/>
        <v>0</v>
      </c>
      <c r="I32" s="27">
        <f t="shared" si="2"/>
        <v>9723120</v>
      </c>
      <c r="J32" s="27">
        <f t="shared" si="2"/>
        <v>0</v>
      </c>
      <c r="K32" s="27">
        <f t="shared" si="2"/>
        <v>9723120</v>
      </c>
      <c r="L32" s="27">
        <f t="shared" si="2"/>
        <v>0</v>
      </c>
      <c r="M32" s="27">
        <f t="shared" si="2"/>
        <v>9723120</v>
      </c>
      <c r="N32" s="27">
        <f t="shared" si="2"/>
        <v>0</v>
      </c>
      <c r="O32" s="27">
        <f t="shared" si="2"/>
        <v>9723120</v>
      </c>
      <c r="P32" s="27">
        <f t="shared" si="2"/>
        <v>0</v>
      </c>
      <c r="Q32" s="27">
        <f t="shared" si="2"/>
        <v>9723120</v>
      </c>
    </row>
    <row r="33" spans="1:17" ht="27" customHeight="1">
      <c r="A33" s="30" t="s">
        <v>71</v>
      </c>
      <c r="B33" s="26" t="s">
        <v>72</v>
      </c>
      <c r="C33" s="28">
        <v>9723120</v>
      </c>
      <c r="D33" s="28"/>
      <c r="E33" s="28">
        <f>C33+D33</f>
        <v>9723120</v>
      </c>
      <c r="F33" s="28"/>
      <c r="G33" s="28">
        <f>E33+F33</f>
        <v>9723120</v>
      </c>
      <c r="H33" s="28"/>
      <c r="I33" s="28">
        <f>G33+H33</f>
        <v>9723120</v>
      </c>
      <c r="J33" s="28"/>
      <c r="K33" s="28">
        <f>I33+J33</f>
        <v>9723120</v>
      </c>
      <c r="L33" s="28"/>
      <c r="M33" s="28">
        <f>K33+L33</f>
        <v>9723120</v>
      </c>
      <c r="N33" s="28"/>
      <c r="O33" s="28">
        <f>M33+N33</f>
        <v>9723120</v>
      </c>
      <c r="P33" s="28"/>
      <c r="Q33" s="28">
        <f>O33+P33</f>
        <v>9723120</v>
      </c>
    </row>
    <row r="34" spans="1:17" ht="18" customHeight="1">
      <c r="A34" s="25" t="s">
        <v>8</v>
      </c>
      <c r="B34" s="26" t="s">
        <v>9</v>
      </c>
      <c r="C34" s="27">
        <f t="shared" ref="C34:I34" si="3">SUM(C35:C37)</f>
        <v>24273493</v>
      </c>
      <c r="D34" s="27">
        <f t="shared" si="3"/>
        <v>0</v>
      </c>
      <c r="E34" s="27">
        <f t="shared" si="3"/>
        <v>24273493</v>
      </c>
      <c r="F34" s="27">
        <f t="shared" si="3"/>
        <v>0</v>
      </c>
      <c r="G34" s="27">
        <f t="shared" si="3"/>
        <v>24273493</v>
      </c>
      <c r="H34" s="27">
        <f t="shared" si="3"/>
        <v>0</v>
      </c>
      <c r="I34" s="27">
        <f t="shared" si="3"/>
        <v>24273493</v>
      </c>
      <c r="J34" s="27">
        <f t="shared" ref="J34:O34" si="4">SUM(J35:J37)</f>
        <v>0</v>
      </c>
      <c r="K34" s="27">
        <f t="shared" si="4"/>
        <v>24273493</v>
      </c>
      <c r="L34" s="27">
        <f t="shared" si="4"/>
        <v>0</v>
      </c>
      <c r="M34" s="27">
        <f t="shared" si="4"/>
        <v>24273493</v>
      </c>
      <c r="N34" s="27">
        <f t="shared" si="4"/>
        <v>0</v>
      </c>
      <c r="O34" s="27">
        <f t="shared" si="4"/>
        <v>24273493</v>
      </c>
      <c r="P34" s="27">
        <f>SUM(P35:P37)</f>
        <v>-907013</v>
      </c>
      <c r="Q34" s="27">
        <f>SUM(Q35:Q37)</f>
        <v>23366480</v>
      </c>
    </row>
    <row r="35" spans="1:17" ht="24" customHeight="1">
      <c r="A35" s="31" t="s">
        <v>10</v>
      </c>
      <c r="B35" s="32" t="s">
        <v>11</v>
      </c>
      <c r="C35" s="28">
        <v>24242000</v>
      </c>
      <c r="D35" s="28"/>
      <c r="E35" s="28">
        <f>C35+D35</f>
        <v>24242000</v>
      </c>
      <c r="F35" s="28"/>
      <c r="G35" s="28">
        <f>E35+F35</f>
        <v>24242000</v>
      </c>
      <c r="H35" s="28"/>
      <c r="I35" s="28">
        <f>G35+H35</f>
        <v>24242000</v>
      </c>
      <c r="J35" s="28"/>
      <c r="K35" s="28">
        <f>I35+J35</f>
        <v>24242000</v>
      </c>
      <c r="L35" s="28"/>
      <c r="M35" s="28">
        <f>K35+L35</f>
        <v>24242000</v>
      </c>
      <c r="N35" s="28"/>
      <c r="O35" s="28">
        <f>M35+N35</f>
        <v>24242000</v>
      </c>
      <c r="P35" s="28">
        <v>-956920</v>
      </c>
      <c r="Q35" s="28">
        <f>O35+P35</f>
        <v>23285080</v>
      </c>
    </row>
    <row r="36" spans="1:17">
      <c r="A36" s="31" t="s">
        <v>12</v>
      </c>
      <c r="B36" s="32" t="s">
        <v>13</v>
      </c>
      <c r="C36" s="28">
        <v>6493</v>
      </c>
      <c r="D36" s="28"/>
      <c r="E36" s="28">
        <f>C36+D36</f>
        <v>6493</v>
      </c>
      <c r="F36" s="28"/>
      <c r="G36" s="28">
        <f>E36+F36</f>
        <v>6493</v>
      </c>
      <c r="H36" s="28"/>
      <c r="I36" s="28">
        <f>G36+H36</f>
        <v>6493</v>
      </c>
      <c r="J36" s="28"/>
      <c r="K36" s="28">
        <f>I36+J36</f>
        <v>6493</v>
      </c>
      <c r="L36" s="28"/>
      <c r="M36" s="28">
        <f>K36+L36</f>
        <v>6493</v>
      </c>
      <c r="N36" s="28"/>
      <c r="O36" s="28">
        <f>M36+N36</f>
        <v>6493</v>
      </c>
      <c r="P36" s="28">
        <f>70107</f>
        <v>70107</v>
      </c>
      <c r="Q36" s="28">
        <f>O36+P36</f>
        <v>76600</v>
      </c>
    </row>
    <row r="37" spans="1:17" ht="12.75" customHeight="1">
      <c r="A37" s="31" t="s">
        <v>179</v>
      </c>
      <c r="B37" s="32" t="s">
        <v>180</v>
      </c>
      <c r="C37" s="28">
        <v>25000</v>
      </c>
      <c r="D37" s="28"/>
      <c r="E37" s="28">
        <f>C37+D37</f>
        <v>25000</v>
      </c>
      <c r="F37" s="28"/>
      <c r="G37" s="28">
        <f>E37+F37</f>
        <v>25000</v>
      </c>
      <c r="H37" s="28"/>
      <c r="I37" s="28">
        <f>G37+H37</f>
        <v>25000</v>
      </c>
      <c r="J37" s="28"/>
      <c r="K37" s="28">
        <f>I37+J37</f>
        <v>25000</v>
      </c>
      <c r="L37" s="28"/>
      <c r="M37" s="28">
        <f>K37+L37</f>
        <v>25000</v>
      </c>
      <c r="N37" s="28"/>
      <c r="O37" s="28">
        <f>M37+N37</f>
        <v>25000</v>
      </c>
      <c r="P37" s="28">
        <v>-20200</v>
      </c>
      <c r="Q37" s="28">
        <f>O37+P37</f>
        <v>4800</v>
      </c>
    </row>
    <row r="38" spans="1:17" ht="18" customHeight="1">
      <c r="A38" s="25" t="s">
        <v>14</v>
      </c>
      <c r="B38" s="26" t="s">
        <v>15</v>
      </c>
      <c r="C38" s="27">
        <f t="shared" ref="C38:I38" si="5">C39+C40</f>
        <v>2728036</v>
      </c>
      <c r="D38" s="27">
        <f t="shared" si="5"/>
        <v>0</v>
      </c>
      <c r="E38" s="27">
        <f t="shared" si="5"/>
        <v>2728036</v>
      </c>
      <c r="F38" s="27">
        <f t="shared" si="5"/>
        <v>0</v>
      </c>
      <c r="G38" s="27">
        <f t="shared" si="5"/>
        <v>2728036</v>
      </c>
      <c r="H38" s="27">
        <f t="shared" si="5"/>
        <v>0</v>
      </c>
      <c r="I38" s="27">
        <f t="shared" si="5"/>
        <v>2728036</v>
      </c>
      <c r="J38" s="27">
        <f t="shared" ref="J38:O38" si="6">J39+J40</f>
        <v>0</v>
      </c>
      <c r="K38" s="27">
        <f t="shared" si="6"/>
        <v>2728036</v>
      </c>
      <c r="L38" s="27">
        <f t="shared" si="6"/>
        <v>0</v>
      </c>
      <c r="M38" s="27">
        <f t="shared" si="6"/>
        <v>2728036</v>
      </c>
      <c r="N38" s="27">
        <f t="shared" si="6"/>
        <v>0</v>
      </c>
      <c r="O38" s="27">
        <f t="shared" si="6"/>
        <v>2728036</v>
      </c>
      <c r="P38" s="27">
        <f>P39+P40</f>
        <v>61964</v>
      </c>
      <c r="Q38" s="27">
        <f>Q39+Q40</f>
        <v>2790000</v>
      </c>
    </row>
    <row r="39" spans="1:17" ht="39">
      <c r="A39" s="25" t="s">
        <v>16</v>
      </c>
      <c r="B39" s="26" t="s">
        <v>17</v>
      </c>
      <c r="C39" s="28">
        <v>2200000</v>
      </c>
      <c r="D39" s="28"/>
      <c r="E39" s="28">
        <f>C39+D39</f>
        <v>2200000</v>
      </c>
      <c r="F39" s="28"/>
      <c r="G39" s="28">
        <f>E39+F39</f>
        <v>2200000</v>
      </c>
      <c r="H39" s="28"/>
      <c r="I39" s="28">
        <f>G39+H39</f>
        <v>2200000</v>
      </c>
      <c r="J39" s="28"/>
      <c r="K39" s="28">
        <f>I39+J39</f>
        <v>2200000</v>
      </c>
      <c r="L39" s="28"/>
      <c r="M39" s="28">
        <f>K39+L39</f>
        <v>2200000</v>
      </c>
      <c r="N39" s="28"/>
      <c r="O39" s="28">
        <f>M39+N39</f>
        <v>2200000</v>
      </c>
      <c r="P39" s="28"/>
      <c r="Q39" s="28">
        <f>O39+P39</f>
        <v>2200000</v>
      </c>
    </row>
    <row r="40" spans="1:17" ht="38.25">
      <c r="A40" s="31" t="s">
        <v>18</v>
      </c>
      <c r="B40" s="32" t="s">
        <v>19</v>
      </c>
      <c r="C40" s="28">
        <v>528036</v>
      </c>
      <c r="D40" s="28"/>
      <c r="E40" s="28">
        <f>C40+D40</f>
        <v>528036</v>
      </c>
      <c r="F40" s="28"/>
      <c r="G40" s="28">
        <f>E40+F40</f>
        <v>528036</v>
      </c>
      <c r="H40" s="28"/>
      <c r="I40" s="28">
        <f>G40+H40</f>
        <v>528036</v>
      </c>
      <c r="J40" s="28"/>
      <c r="K40" s="28">
        <f>I40+J40</f>
        <v>528036</v>
      </c>
      <c r="L40" s="28"/>
      <c r="M40" s="28">
        <f>K40+L40</f>
        <v>528036</v>
      </c>
      <c r="N40" s="28"/>
      <c r="O40" s="28">
        <f>M40+N40</f>
        <v>528036</v>
      </c>
      <c r="P40" s="28">
        <v>61964</v>
      </c>
      <c r="Q40" s="28">
        <f>O40+P40</f>
        <v>590000</v>
      </c>
    </row>
    <row r="41" spans="1:17" ht="26.25" customHeight="1">
      <c r="A41" s="82" t="s">
        <v>171</v>
      </c>
      <c r="B41" s="83" t="s">
        <v>172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4"/>
      <c r="N41" s="85"/>
      <c r="O41" s="86">
        <v>0</v>
      </c>
      <c r="P41" s="86">
        <v>18140</v>
      </c>
      <c r="Q41" s="27">
        <f>O41+P41</f>
        <v>18140</v>
      </c>
    </row>
    <row r="42" spans="1:17" s="7" customFormat="1" ht="39.75" customHeight="1">
      <c r="A42" s="25" t="s">
        <v>20</v>
      </c>
      <c r="B42" s="26" t="s">
        <v>21</v>
      </c>
      <c r="C42" s="27">
        <f t="shared" ref="C42:I42" si="7">SUM(C43:C44)</f>
        <v>9802500</v>
      </c>
      <c r="D42" s="27">
        <f t="shared" si="7"/>
        <v>0</v>
      </c>
      <c r="E42" s="27">
        <f t="shared" si="7"/>
        <v>9802500</v>
      </c>
      <c r="F42" s="27">
        <f t="shared" si="7"/>
        <v>0</v>
      </c>
      <c r="G42" s="27">
        <f t="shared" si="7"/>
        <v>9802500</v>
      </c>
      <c r="H42" s="27">
        <f t="shared" si="7"/>
        <v>0</v>
      </c>
      <c r="I42" s="27">
        <f t="shared" si="7"/>
        <v>9802500</v>
      </c>
      <c r="J42" s="27">
        <f>SUM(J43:J44)</f>
        <v>0</v>
      </c>
      <c r="K42" s="27">
        <f>SUM(K43:K44)</f>
        <v>9802500</v>
      </c>
      <c r="L42" s="27">
        <f>SUM(L43:L44)</f>
        <v>0</v>
      </c>
      <c r="M42" s="27">
        <f>SUM(M43:M44)</f>
        <v>9802500</v>
      </c>
      <c r="N42" s="27">
        <f>SUM(N43:N44)</f>
        <v>0</v>
      </c>
      <c r="O42" s="27">
        <f>SUM(O43:O45)</f>
        <v>9802500</v>
      </c>
      <c r="P42" s="27">
        <f>SUM(P43:P45)</f>
        <v>35769</v>
      </c>
      <c r="Q42" s="27">
        <f>SUM(Q43:Q45)</f>
        <v>9838269</v>
      </c>
    </row>
    <row r="43" spans="1:17" s="34" customFormat="1" ht="36.75" customHeight="1">
      <c r="A43" s="33" t="s">
        <v>73</v>
      </c>
      <c r="B43" s="32" t="s">
        <v>22</v>
      </c>
      <c r="C43" s="28">
        <f>2150000+7559500+3000</f>
        <v>9712500</v>
      </c>
      <c r="D43" s="28"/>
      <c r="E43" s="28">
        <f>C43+D43</f>
        <v>9712500</v>
      </c>
      <c r="F43" s="28"/>
      <c r="G43" s="28">
        <f>E43+F43</f>
        <v>9712500</v>
      </c>
      <c r="H43" s="28"/>
      <c r="I43" s="28">
        <f>G43+H43</f>
        <v>9712500</v>
      </c>
      <c r="J43" s="28"/>
      <c r="K43" s="28">
        <f>I43+J43</f>
        <v>9712500</v>
      </c>
      <c r="L43" s="28"/>
      <c r="M43" s="28">
        <f>K43+L43</f>
        <v>9712500</v>
      </c>
      <c r="N43" s="28"/>
      <c r="O43" s="28">
        <f>M43+N43</f>
        <v>9712500</v>
      </c>
      <c r="P43" s="28">
        <f>-150000+2449</f>
        <v>-147551</v>
      </c>
      <c r="Q43" s="28">
        <f>O43+P43</f>
        <v>9564949</v>
      </c>
    </row>
    <row r="44" spans="1:17" ht="24" customHeight="1">
      <c r="A44" s="31" t="s">
        <v>23</v>
      </c>
      <c r="B44" s="32" t="s">
        <v>24</v>
      </c>
      <c r="C44" s="28">
        <f>90000</f>
        <v>90000</v>
      </c>
      <c r="D44" s="28"/>
      <c r="E44" s="28">
        <f>C44+D44</f>
        <v>90000</v>
      </c>
      <c r="F44" s="28"/>
      <c r="G44" s="28">
        <f>E44+F44</f>
        <v>90000</v>
      </c>
      <c r="H44" s="28"/>
      <c r="I44" s="28">
        <f>G44+H44</f>
        <v>90000</v>
      </c>
      <c r="J44" s="28"/>
      <c r="K44" s="28">
        <f>I44+J44</f>
        <v>90000</v>
      </c>
      <c r="L44" s="28"/>
      <c r="M44" s="28">
        <f>K44+L44</f>
        <v>90000</v>
      </c>
      <c r="N44" s="28"/>
      <c r="O44" s="28">
        <f>M44+N44</f>
        <v>90000</v>
      </c>
      <c r="P44" s="28">
        <v>-66680</v>
      </c>
      <c r="Q44" s="28">
        <f>O44+P44</f>
        <v>23320</v>
      </c>
    </row>
    <row r="45" spans="1:17" s="95" customFormat="1" ht="36.75" customHeight="1">
      <c r="A45" s="91" t="s">
        <v>177</v>
      </c>
      <c r="B45" s="92" t="s">
        <v>178</v>
      </c>
      <c r="C45" s="80"/>
      <c r="D45" s="80">
        <v>2250000</v>
      </c>
      <c r="E45" s="80"/>
      <c r="F45" s="80">
        <f>SUM(D45:E45)</f>
        <v>2250000</v>
      </c>
      <c r="G45" s="80"/>
      <c r="H45" s="93">
        <f>SUM(F45:G45)</f>
        <v>2250000</v>
      </c>
      <c r="I45" s="93"/>
      <c r="J45" s="93">
        <f>SUM(H45:I45)</f>
        <v>2250000</v>
      </c>
      <c r="K45" s="93"/>
      <c r="L45" s="93"/>
      <c r="M45" s="93"/>
      <c r="N45" s="94"/>
      <c r="O45" s="28"/>
      <c r="P45" s="28">
        <v>250000</v>
      </c>
      <c r="Q45" s="28">
        <f>O45+P45</f>
        <v>250000</v>
      </c>
    </row>
    <row r="46" spans="1:17" s="7" customFormat="1" ht="25.5">
      <c r="A46" s="25" t="s">
        <v>25</v>
      </c>
      <c r="B46" s="26" t="s">
        <v>26</v>
      </c>
      <c r="C46" s="27">
        <f t="shared" ref="C46:Q46" si="8">C47</f>
        <v>1080000</v>
      </c>
      <c r="D46" s="27">
        <f t="shared" si="8"/>
        <v>0</v>
      </c>
      <c r="E46" s="27">
        <f t="shared" si="8"/>
        <v>1080000</v>
      </c>
      <c r="F46" s="27">
        <f t="shared" si="8"/>
        <v>0</v>
      </c>
      <c r="G46" s="27">
        <f t="shared" si="8"/>
        <v>1080000</v>
      </c>
      <c r="H46" s="27">
        <f t="shared" si="8"/>
        <v>0</v>
      </c>
      <c r="I46" s="27">
        <f t="shared" si="8"/>
        <v>1080000</v>
      </c>
      <c r="J46" s="27">
        <f t="shared" si="8"/>
        <v>0</v>
      </c>
      <c r="K46" s="27">
        <f t="shared" si="8"/>
        <v>1080000</v>
      </c>
      <c r="L46" s="27">
        <f t="shared" si="8"/>
        <v>0</v>
      </c>
      <c r="M46" s="27">
        <f t="shared" si="8"/>
        <v>1080000</v>
      </c>
      <c r="N46" s="27">
        <f t="shared" si="8"/>
        <v>0</v>
      </c>
      <c r="O46" s="27">
        <f t="shared" si="8"/>
        <v>1080000</v>
      </c>
      <c r="P46" s="27">
        <f t="shared" si="8"/>
        <v>256000</v>
      </c>
      <c r="Q46" s="27">
        <f t="shared" si="8"/>
        <v>1336000</v>
      </c>
    </row>
    <row r="47" spans="1:17" ht="24.75" customHeight="1">
      <c r="A47" s="25" t="s">
        <v>27</v>
      </c>
      <c r="B47" s="26" t="s">
        <v>28</v>
      </c>
      <c r="C47" s="28">
        <v>1080000</v>
      </c>
      <c r="D47" s="28"/>
      <c r="E47" s="28">
        <f>C47+D47</f>
        <v>1080000</v>
      </c>
      <c r="F47" s="28"/>
      <c r="G47" s="28">
        <f>E47+F47</f>
        <v>1080000</v>
      </c>
      <c r="H47" s="28"/>
      <c r="I47" s="28">
        <f>G47+H47</f>
        <v>1080000</v>
      </c>
      <c r="J47" s="28"/>
      <c r="K47" s="28">
        <f>I47+J47</f>
        <v>1080000</v>
      </c>
      <c r="L47" s="28"/>
      <c r="M47" s="28">
        <f>K47+L47</f>
        <v>1080000</v>
      </c>
      <c r="N47" s="28"/>
      <c r="O47" s="28">
        <f>M47+N47</f>
        <v>1080000</v>
      </c>
      <c r="P47" s="28">
        <v>256000</v>
      </c>
      <c r="Q47" s="28">
        <f>O47+P47</f>
        <v>1336000</v>
      </c>
    </row>
    <row r="48" spans="1:17" ht="12.75" customHeight="1">
      <c r="A48" s="25" t="s">
        <v>29</v>
      </c>
      <c r="B48" s="35" t="s">
        <v>30</v>
      </c>
      <c r="C48" s="27">
        <f t="shared" ref="C48:Q48" si="9">C49</f>
        <v>488000</v>
      </c>
      <c r="D48" s="27">
        <f t="shared" si="9"/>
        <v>0</v>
      </c>
      <c r="E48" s="27">
        <f t="shared" si="9"/>
        <v>488000</v>
      </c>
      <c r="F48" s="27">
        <f t="shared" si="9"/>
        <v>0</v>
      </c>
      <c r="G48" s="27">
        <f t="shared" si="9"/>
        <v>488000</v>
      </c>
      <c r="H48" s="27">
        <f t="shared" si="9"/>
        <v>0</v>
      </c>
      <c r="I48" s="27">
        <f t="shared" si="9"/>
        <v>488000</v>
      </c>
      <c r="J48" s="27">
        <f t="shared" si="9"/>
        <v>141500</v>
      </c>
      <c r="K48" s="27">
        <f t="shared" si="9"/>
        <v>629500</v>
      </c>
      <c r="L48" s="27">
        <f t="shared" si="9"/>
        <v>0</v>
      </c>
      <c r="M48" s="27">
        <f t="shared" si="9"/>
        <v>629500</v>
      </c>
      <c r="N48" s="27">
        <f t="shared" si="9"/>
        <v>220605.93</v>
      </c>
      <c r="O48" s="27">
        <f t="shared" si="9"/>
        <v>850105.92999999993</v>
      </c>
      <c r="P48" s="27">
        <f t="shared" si="9"/>
        <v>-322300</v>
      </c>
      <c r="Q48" s="27">
        <f t="shared" si="9"/>
        <v>527805.92999999993</v>
      </c>
    </row>
    <row r="49" spans="1:47" ht="28.5" customHeight="1">
      <c r="A49" s="31" t="s">
        <v>31</v>
      </c>
      <c r="B49" s="32" t="s">
        <v>32</v>
      </c>
      <c r="C49" s="28">
        <v>488000</v>
      </c>
      <c r="D49" s="28"/>
      <c r="E49" s="28">
        <f>C49+D49</f>
        <v>488000</v>
      </c>
      <c r="F49" s="28"/>
      <c r="G49" s="28">
        <f>E49+F49</f>
        <v>488000</v>
      </c>
      <c r="H49" s="28"/>
      <c r="I49" s="28">
        <f>G49+H49</f>
        <v>488000</v>
      </c>
      <c r="J49" s="28">
        <v>141500</v>
      </c>
      <c r="K49" s="28">
        <f>I49+J49</f>
        <v>629500</v>
      </c>
      <c r="L49" s="28"/>
      <c r="M49" s="28">
        <f>K49+L49</f>
        <v>629500</v>
      </c>
      <c r="N49" s="28">
        <v>220605.93</v>
      </c>
      <c r="O49" s="28">
        <f>M49+N49</f>
        <v>850105.92999999993</v>
      </c>
      <c r="P49" s="28">
        <v>-322300</v>
      </c>
      <c r="Q49" s="28">
        <f>O49+P49</f>
        <v>527805.92999999993</v>
      </c>
    </row>
    <row r="50" spans="1:47" ht="31.5" customHeight="1">
      <c r="A50" s="25" t="s">
        <v>33</v>
      </c>
      <c r="B50" s="35" t="s">
        <v>34</v>
      </c>
      <c r="C50" s="27">
        <f t="shared" ref="C50:I50" si="10">SUM(C51:C52)</f>
        <v>405000</v>
      </c>
      <c r="D50" s="27">
        <f t="shared" si="10"/>
        <v>249160</v>
      </c>
      <c r="E50" s="27">
        <f t="shared" si="10"/>
        <v>654160</v>
      </c>
      <c r="F50" s="27">
        <f t="shared" si="10"/>
        <v>0</v>
      </c>
      <c r="G50" s="27">
        <f t="shared" si="10"/>
        <v>654160</v>
      </c>
      <c r="H50" s="27">
        <f t="shared" si="10"/>
        <v>0</v>
      </c>
      <c r="I50" s="27">
        <f t="shared" si="10"/>
        <v>654160</v>
      </c>
      <c r="J50" s="27">
        <f t="shared" ref="J50:O50" si="11">SUM(J51:J52)</f>
        <v>0</v>
      </c>
      <c r="K50" s="27">
        <f t="shared" si="11"/>
        <v>654160</v>
      </c>
      <c r="L50" s="27">
        <f t="shared" si="11"/>
        <v>0</v>
      </c>
      <c r="M50" s="27">
        <f t="shared" si="11"/>
        <v>654160</v>
      </c>
      <c r="N50" s="27">
        <f t="shared" si="11"/>
        <v>0</v>
      </c>
      <c r="O50" s="27">
        <f t="shared" si="11"/>
        <v>654160</v>
      </c>
      <c r="P50" s="27">
        <f>SUM(P51:P52)</f>
        <v>857440</v>
      </c>
      <c r="Q50" s="27">
        <f>SUM(Q51:Q52)</f>
        <v>1511600</v>
      </c>
    </row>
    <row r="51" spans="1:47" ht="25.5" customHeight="1">
      <c r="A51" s="31" t="s">
        <v>35</v>
      </c>
      <c r="B51" s="32" t="s">
        <v>36</v>
      </c>
      <c r="C51" s="28">
        <v>100000</v>
      </c>
      <c r="D51" s="28">
        <f>107460</f>
        <v>107460</v>
      </c>
      <c r="E51" s="28">
        <f>C51+D51</f>
        <v>207460</v>
      </c>
      <c r="F51" s="28"/>
      <c r="G51" s="28">
        <f>E51+F51</f>
        <v>207460</v>
      </c>
      <c r="H51" s="28"/>
      <c r="I51" s="28">
        <f>G51+H51</f>
        <v>207460</v>
      </c>
      <c r="J51" s="28"/>
      <c r="K51" s="28">
        <f>I51+J51</f>
        <v>207460</v>
      </c>
      <c r="L51" s="28"/>
      <c r="M51" s="28">
        <f>K51+L51</f>
        <v>207460</v>
      </c>
      <c r="N51" s="28"/>
      <c r="O51" s="28">
        <f>M51+N51</f>
        <v>207460</v>
      </c>
      <c r="P51" s="28">
        <v>54140</v>
      </c>
      <c r="Q51" s="28">
        <f>O51+P51</f>
        <v>261600</v>
      </c>
    </row>
    <row r="52" spans="1:47" ht="18" customHeight="1">
      <c r="A52" s="31" t="s">
        <v>37</v>
      </c>
      <c r="B52" s="32" t="s">
        <v>38</v>
      </c>
      <c r="C52" s="28">
        <v>305000</v>
      </c>
      <c r="D52" s="28">
        <v>141700</v>
      </c>
      <c r="E52" s="28">
        <f>C52+D52</f>
        <v>446700</v>
      </c>
      <c r="F52" s="28"/>
      <c r="G52" s="28">
        <f>E52+F52</f>
        <v>446700</v>
      </c>
      <c r="H52" s="28"/>
      <c r="I52" s="28">
        <f>G52+H52</f>
        <v>446700</v>
      </c>
      <c r="J52" s="28"/>
      <c r="K52" s="28">
        <f>I52+J52</f>
        <v>446700</v>
      </c>
      <c r="L52" s="28"/>
      <c r="M52" s="28">
        <f>K52+L52</f>
        <v>446700</v>
      </c>
      <c r="N52" s="28"/>
      <c r="O52" s="28">
        <f>M52+N52</f>
        <v>446700</v>
      </c>
      <c r="P52" s="28">
        <v>803300</v>
      </c>
      <c r="Q52" s="28">
        <f>O52+P52</f>
        <v>1250000</v>
      </c>
    </row>
    <row r="53" spans="1:47" s="38" customFormat="1" ht="24.75" customHeight="1">
      <c r="A53" s="25" t="s">
        <v>39</v>
      </c>
      <c r="B53" s="35" t="s">
        <v>40</v>
      </c>
      <c r="C53" s="27">
        <v>2530000</v>
      </c>
      <c r="D53" s="27"/>
      <c r="E53" s="27">
        <f>C53+D53</f>
        <v>2530000</v>
      </c>
      <c r="F53" s="27">
        <v>50822.81</v>
      </c>
      <c r="G53" s="27">
        <f>E53+F53</f>
        <v>2580822.81</v>
      </c>
      <c r="H53" s="27"/>
      <c r="I53" s="27">
        <f>G53+H53</f>
        <v>2580822.81</v>
      </c>
      <c r="J53" s="27"/>
      <c r="K53" s="27">
        <f>I53+J53</f>
        <v>2580822.81</v>
      </c>
      <c r="L53" s="27"/>
      <c r="M53" s="27">
        <f>K53+L53</f>
        <v>2580822.81</v>
      </c>
      <c r="N53" s="27"/>
      <c r="O53" s="27">
        <f>M53+N53</f>
        <v>2580822.81</v>
      </c>
      <c r="P53" s="27"/>
      <c r="Q53" s="27">
        <f>O53+P53</f>
        <v>2580822.81</v>
      </c>
    </row>
    <row r="54" spans="1:47" s="41" customFormat="1" ht="25.5" customHeight="1">
      <c r="A54" s="36" t="s">
        <v>41</v>
      </c>
      <c r="B54" s="37" t="s">
        <v>42</v>
      </c>
      <c r="C54" s="23">
        <f t="shared" ref="C54:P54" si="12">C56+C58+C95+C119+C111+C121+C123+C125</f>
        <v>691585900</v>
      </c>
      <c r="D54" s="23">
        <f t="shared" si="12"/>
        <v>7797111.4700000007</v>
      </c>
      <c r="E54" s="23">
        <f t="shared" si="12"/>
        <v>699383011.47000003</v>
      </c>
      <c r="F54" s="23">
        <f t="shared" si="12"/>
        <v>132936588.61000001</v>
      </c>
      <c r="G54" s="23">
        <f t="shared" si="12"/>
        <v>832421940.08000004</v>
      </c>
      <c r="H54" s="23">
        <f t="shared" si="12"/>
        <v>13422551</v>
      </c>
      <c r="I54" s="23">
        <f t="shared" si="12"/>
        <v>845844491.08000004</v>
      </c>
      <c r="J54" s="23">
        <f t="shared" si="12"/>
        <v>30073737</v>
      </c>
      <c r="K54" s="23">
        <f t="shared" si="12"/>
        <v>875918228.08000004</v>
      </c>
      <c r="L54" s="23">
        <f t="shared" si="12"/>
        <v>300631184.56</v>
      </c>
      <c r="M54" s="23">
        <f t="shared" si="12"/>
        <v>1176549412.6399999</v>
      </c>
      <c r="N54" s="23">
        <f t="shared" si="12"/>
        <v>9438807.0399999991</v>
      </c>
      <c r="O54" s="23">
        <f t="shared" si="12"/>
        <v>1184923219.6799998</v>
      </c>
      <c r="P54" s="23">
        <f t="shared" si="12"/>
        <v>5951233.8200000003</v>
      </c>
      <c r="Q54" s="23">
        <f>Q56+Q58+Q95+Q119+Q111+Q121+Q123+Q125</f>
        <v>1190874453.5</v>
      </c>
    </row>
    <row r="55" spans="1:47" s="38" customFormat="1" ht="24.75" customHeight="1">
      <c r="A55" s="39" t="s">
        <v>43</v>
      </c>
      <c r="B55" s="40" t="s">
        <v>44</v>
      </c>
      <c r="C55" s="27">
        <f t="shared" ref="C55:P55" si="13">C56+C58+C95+C119+C111</f>
        <v>691585900</v>
      </c>
      <c r="D55" s="27">
        <f t="shared" si="13"/>
        <v>7577700</v>
      </c>
      <c r="E55" s="27">
        <f t="shared" si="13"/>
        <v>699163600</v>
      </c>
      <c r="F55" s="27">
        <f t="shared" si="13"/>
        <v>129527572.2</v>
      </c>
      <c r="G55" s="27">
        <f t="shared" si="13"/>
        <v>828691172.20000005</v>
      </c>
      <c r="H55" s="27">
        <f t="shared" si="13"/>
        <v>13555791</v>
      </c>
      <c r="I55" s="27">
        <f t="shared" si="13"/>
        <v>842246963.20000005</v>
      </c>
      <c r="J55" s="27">
        <f t="shared" si="13"/>
        <v>30073737</v>
      </c>
      <c r="K55" s="27">
        <f t="shared" si="13"/>
        <v>872320700.20000005</v>
      </c>
      <c r="L55" s="27">
        <f t="shared" si="13"/>
        <v>302246671.86000001</v>
      </c>
      <c r="M55" s="27">
        <f t="shared" si="13"/>
        <v>1174567372.0599999</v>
      </c>
      <c r="N55" s="27">
        <f t="shared" si="13"/>
        <v>9131323.0399999991</v>
      </c>
      <c r="O55" s="27">
        <f t="shared" si="13"/>
        <v>1182633695.0999999</v>
      </c>
      <c r="P55" s="27">
        <f t="shared" si="13"/>
        <v>5693976</v>
      </c>
      <c r="Q55" s="27">
        <f>Q56+Q58+Q95+Q119+Q111</f>
        <v>1188327671.0999999</v>
      </c>
    </row>
    <row r="56" spans="1:47" s="41" customFormat="1" ht="25.5" customHeight="1">
      <c r="A56" s="36" t="s">
        <v>45</v>
      </c>
      <c r="B56" s="37" t="s">
        <v>46</v>
      </c>
      <c r="C56" s="23">
        <f t="shared" ref="C56:Q56" si="14">C57</f>
        <v>44407700</v>
      </c>
      <c r="D56" s="23">
        <f t="shared" si="14"/>
        <v>0</v>
      </c>
      <c r="E56" s="23">
        <f t="shared" si="14"/>
        <v>44407700</v>
      </c>
      <c r="F56" s="23">
        <f t="shared" si="14"/>
        <v>0</v>
      </c>
      <c r="G56" s="23">
        <f t="shared" si="14"/>
        <v>44407700</v>
      </c>
      <c r="H56" s="23">
        <f t="shared" si="14"/>
        <v>0</v>
      </c>
      <c r="I56" s="23">
        <f t="shared" si="14"/>
        <v>44407700</v>
      </c>
      <c r="J56" s="23">
        <f t="shared" si="14"/>
        <v>0</v>
      </c>
      <c r="K56" s="23">
        <f t="shared" si="14"/>
        <v>44407700</v>
      </c>
      <c r="L56" s="23">
        <f t="shared" si="14"/>
        <v>0</v>
      </c>
      <c r="M56" s="23">
        <f t="shared" si="14"/>
        <v>44407700</v>
      </c>
      <c r="N56" s="23">
        <f t="shared" si="14"/>
        <v>0</v>
      </c>
      <c r="O56" s="23">
        <f t="shared" si="14"/>
        <v>44407700</v>
      </c>
      <c r="P56" s="23">
        <f t="shared" si="14"/>
        <v>0</v>
      </c>
      <c r="Q56" s="23">
        <f t="shared" si="14"/>
        <v>44407700</v>
      </c>
    </row>
    <row r="57" spans="1:47" s="38" customFormat="1" ht="24.75" customHeight="1">
      <c r="A57" s="42" t="s">
        <v>47</v>
      </c>
      <c r="B57" s="40" t="s">
        <v>48</v>
      </c>
      <c r="C57" s="28">
        <v>44407700</v>
      </c>
      <c r="D57" s="28"/>
      <c r="E57" s="28">
        <f>C57+D57</f>
        <v>44407700</v>
      </c>
      <c r="F57" s="28"/>
      <c r="G57" s="28">
        <f>E57+F57</f>
        <v>44407700</v>
      </c>
      <c r="H57" s="28"/>
      <c r="I57" s="28">
        <f>G57+H57</f>
        <v>44407700</v>
      </c>
      <c r="J57" s="28"/>
      <c r="K57" s="28">
        <f>I57+J57</f>
        <v>44407700</v>
      </c>
      <c r="L57" s="28"/>
      <c r="M57" s="28">
        <f>K57+L57</f>
        <v>44407700</v>
      </c>
      <c r="N57" s="28"/>
      <c r="O57" s="28">
        <f>M57+N57</f>
        <v>44407700</v>
      </c>
      <c r="P57" s="28"/>
      <c r="Q57" s="28">
        <f>O57+P57</f>
        <v>44407700</v>
      </c>
    </row>
    <row r="58" spans="1:47" s="38" customFormat="1" ht="24.75" customHeight="1">
      <c r="A58" s="36" t="s">
        <v>49</v>
      </c>
      <c r="B58" s="37" t="s">
        <v>50</v>
      </c>
      <c r="C58" s="23">
        <f>SUM(C63:C89)</f>
        <v>212365100</v>
      </c>
      <c r="D58" s="23">
        <f>SUM(D63:D89)</f>
        <v>7642200</v>
      </c>
      <c r="E58" s="23">
        <f t="shared" ref="E58:K58" si="15">SUM(E63:E94)</f>
        <v>220007300</v>
      </c>
      <c r="F58" s="23">
        <f t="shared" si="15"/>
        <v>129441375.2</v>
      </c>
      <c r="G58" s="23">
        <f t="shared" si="15"/>
        <v>349448675.19999999</v>
      </c>
      <c r="H58" s="23">
        <f t="shared" si="15"/>
        <v>13415446</v>
      </c>
      <c r="I58" s="23">
        <f t="shared" si="15"/>
        <v>362864121.19999999</v>
      </c>
      <c r="J58" s="23">
        <f t="shared" si="15"/>
        <v>7511900</v>
      </c>
      <c r="K58" s="23">
        <f t="shared" si="15"/>
        <v>370376021.19999999</v>
      </c>
      <c r="L58" s="23">
        <f t="shared" ref="L58:Q58" si="16">SUM(L59:L94)</f>
        <v>298899824.86000001</v>
      </c>
      <c r="M58" s="23">
        <f t="shared" si="16"/>
        <v>669275846.05999994</v>
      </c>
      <c r="N58" s="23">
        <f t="shared" si="16"/>
        <v>10096561</v>
      </c>
      <c r="O58" s="23">
        <f t="shared" si="16"/>
        <v>678307407.05999994</v>
      </c>
      <c r="P58" s="23">
        <f t="shared" si="16"/>
        <v>6952953</v>
      </c>
      <c r="Q58" s="23">
        <f t="shared" si="16"/>
        <v>685260360.05999994</v>
      </c>
    </row>
    <row r="59" spans="1:47" s="38" customFormat="1" ht="27" customHeight="1">
      <c r="A59" s="43" t="s">
        <v>150</v>
      </c>
      <c r="B59" s="44" t="s">
        <v>148</v>
      </c>
      <c r="C59" s="23"/>
      <c r="D59" s="23"/>
      <c r="E59" s="23"/>
      <c r="F59" s="23"/>
      <c r="G59" s="23"/>
      <c r="H59" s="23"/>
      <c r="I59" s="23"/>
      <c r="J59" s="23"/>
      <c r="K59" s="23"/>
      <c r="L59" s="45">
        <v>2201560.7000000002</v>
      </c>
      <c r="M59" s="28">
        <f>K59+L59</f>
        <v>2201560.7000000002</v>
      </c>
      <c r="N59" s="45"/>
      <c r="O59" s="28">
        <f t="shared" ref="O59:O65" si="17">M59+N59</f>
        <v>2201560.7000000002</v>
      </c>
      <c r="P59" s="45"/>
      <c r="Q59" s="28">
        <f t="shared" ref="Q59:Q94" si="18">O59+P59</f>
        <v>2201560.7000000002</v>
      </c>
    </row>
    <row r="60" spans="1:47" s="38" customFormat="1" ht="27" customHeight="1">
      <c r="A60" s="78" t="s">
        <v>163</v>
      </c>
      <c r="B60" s="47" t="s">
        <v>162</v>
      </c>
      <c r="C60" s="23"/>
      <c r="D60" s="23"/>
      <c r="E60" s="23"/>
      <c r="F60" s="23"/>
      <c r="G60" s="23"/>
      <c r="H60" s="23"/>
      <c r="I60" s="23"/>
      <c r="J60" s="23"/>
      <c r="K60" s="23"/>
      <c r="L60" s="46"/>
      <c r="M60" s="28"/>
      <c r="N60" s="46">
        <v>1578000</v>
      </c>
      <c r="O60" s="28">
        <f t="shared" si="17"/>
        <v>1578000</v>
      </c>
      <c r="P60" s="46"/>
      <c r="Q60" s="28">
        <f t="shared" si="18"/>
        <v>1578000</v>
      </c>
    </row>
    <row r="61" spans="1:47" s="38" customFormat="1" ht="24.75" customHeight="1">
      <c r="A61" s="78" t="s">
        <v>164</v>
      </c>
      <c r="B61" s="47" t="s">
        <v>162</v>
      </c>
      <c r="C61" s="23"/>
      <c r="D61" s="23"/>
      <c r="E61" s="23"/>
      <c r="F61" s="23"/>
      <c r="G61" s="23"/>
      <c r="H61" s="23"/>
      <c r="I61" s="23"/>
      <c r="J61" s="23"/>
      <c r="K61" s="23"/>
      <c r="L61" s="46"/>
      <c r="M61" s="28"/>
      <c r="N61" s="46">
        <v>2526000</v>
      </c>
      <c r="O61" s="28">
        <f t="shared" si="17"/>
        <v>2526000</v>
      </c>
      <c r="P61" s="46"/>
      <c r="Q61" s="28">
        <f t="shared" si="18"/>
        <v>2526000</v>
      </c>
    </row>
    <row r="62" spans="1:47" s="41" customFormat="1" ht="39.75" customHeight="1">
      <c r="A62" s="43" t="s">
        <v>151</v>
      </c>
      <c r="B62" s="44" t="s">
        <v>149</v>
      </c>
      <c r="C62" s="23"/>
      <c r="D62" s="23"/>
      <c r="E62" s="23"/>
      <c r="F62" s="23"/>
      <c r="G62" s="23"/>
      <c r="H62" s="23"/>
      <c r="I62" s="23"/>
      <c r="J62" s="23"/>
      <c r="K62" s="23"/>
      <c r="L62" s="46">
        <v>3459590</v>
      </c>
      <c r="M62" s="28">
        <f>K62+L62</f>
        <v>3459590</v>
      </c>
      <c r="N62" s="46"/>
      <c r="O62" s="28">
        <f t="shared" si="17"/>
        <v>3459590</v>
      </c>
      <c r="P62" s="46"/>
      <c r="Q62" s="28">
        <f t="shared" si="18"/>
        <v>3459590</v>
      </c>
    </row>
    <row r="63" spans="1:47" s="41" customFormat="1" ht="51" customHeight="1">
      <c r="A63" s="39" t="s">
        <v>132</v>
      </c>
      <c r="B63" s="47" t="s">
        <v>51</v>
      </c>
      <c r="C63" s="27"/>
      <c r="D63" s="28">
        <v>500000</v>
      </c>
      <c r="E63" s="28">
        <f>C63+D63</f>
        <v>500000</v>
      </c>
      <c r="F63" s="28"/>
      <c r="G63" s="28">
        <f>E63+F63</f>
        <v>500000</v>
      </c>
      <c r="H63" s="28"/>
      <c r="I63" s="28">
        <f>G63+H63</f>
        <v>500000</v>
      </c>
      <c r="J63" s="28"/>
      <c r="K63" s="28">
        <f>I63+J63</f>
        <v>500000</v>
      </c>
      <c r="L63" s="28"/>
      <c r="M63" s="28">
        <f>K63+L63</f>
        <v>500000</v>
      </c>
      <c r="N63" s="28">
        <v>-500000</v>
      </c>
      <c r="O63" s="28">
        <f t="shared" si="17"/>
        <v>0</v>
      </c>
      <c r="P63" s="28"/>
      <c r="Q63" s="28">
        <f t="shared" si="18"/>
        <v>0</v>
      </c>
    </row>
    <row r="64" spans="1:47" ht="51" customHeight="1">
      <c r="A64" s="39" t="s">
        <v>133</v>
      </c>
      <c r="B64" s="47" t="s">
        <v>51</v>
      </c>
      <c r="C64" s="27"/>
      <c r="D64" s="28">
        <v>22000000</v>
      </c>
      <c r="E64" s="28">
        <f>C64+D64</f>
        <v>22000000</v>
      </c>
      <c r="F64" s="28"/>
      <c r="G64" s="28">
        <f>E64+F64</f>
        <v>22000000</v>
      </c>
      <c r="H64" s="28">
        <v>1600000</v>
      </c>
      <c r="I64" s="28">
        <f>G64+H64</f>
        <v>23600000</v>
      </c>
      <c r="J64" s="28"/>
      <c r="K64" s="28">
        <f>I64+J64</f>
        <v>23600000</v>
      </c>
      <c r="L64" s="28"/>
      <c r="M64" s="28">
        <f>K64+L64</f>
        <v>23600000</v>
      </c>
      <c r="N64" s="28">
        <v>-32439</v>
      </c>
      <c r="O64" s="28">
        <f t="shared" si="17"/>
        <v>23567561</v>
      </c>
      <c r="P64" s="28"/>
      <c r="Q64" s="28">
        <f t="shared" si="18"/>
        <v>23567561</v>
      </c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</row>
    <row r="65" spans="1:51" ht="40.5" customHeight="1">
      <c r="A65" s="48" t="s">
        <v>131</v>
      </c>
      <c r="B65" s="47" t="s">
        <v>51</v>
      </c>
      <c r="C65" s="28">
        <v>2000000</v>
      </c>
      <c r="D65" s="28"/>
      <c r="E65" s="28">
        <f>C65+D65</f>
        <v>2000000</v>
      </c>
      <c r="F65" s="28"/>
      <c r="G65" s="28">
        <f>E65+F65</f>
        <v>2000000</v>
      </c>
      <c r="H65" s="28"/>
      <c r="I65" s="28">
        <f>G65+H65</f>
        <v>2000000</v>
      </c>
      <c r="J65" s="28"/>
      <c r="K65" s="28">
        <f>I65+J65</f>
        <v>2000000</v>
      </c>
      <c r="L65" s="28"/>
      <c r="M65" s="28">
        <f>K65+L65</f>
        <v>2000000</v>
      </c>
      <c r="N65" s="28">
        <v>-719000</v>
      </c>
      <c r="O65" s="28">
        <f t="shared" si="17"/>
        <v>1281000</v>
      </c>
      <c r="P65" s="28"/>
      <c r="Q65" s="28">
        <f t="shared" si="18"/>
        <v>1281000</v>
      </c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</row>
    <row r="66" spans="1:51" ht="48" customHeight="1">
      <c r="A66" s="48" t="s">
        <v>74</v>
      </c>
      <c r="B66" s="47" t="s">
        <v>115</v>
      </c>
      <c r="C66" s="49">
        <v>41380500</v>
      </c>
      <c r="D66" s="28">
        <v>-12000000</v>
      </c>
      <c r="E66" s="28">
        <f>C66+D66</f>
        <v>29380500</v>
      </c>
      <c r="F66" s="28"/>
      <c r="G66" s="28">
        <f>E66+F66</f>
        <v>29380500</v>
      </c>
      <c r="H66" s="28">
        <v>-14018440</v>
      </c>
      <c r="I66" s="28">
        <f t="shared" ref="I66:I94" si="19">G66+H66</f>
        <v>15362060</v>
      </c>
      <c r="J66" s="28"/>
      <c r="K66" s="28">
        <f t="shared" ref="K66:K94" si="20">I66+J66</f>
        <v>15362060</v>
      </c>
      <c r="L66" s="28"/>
      <c r="M66" s="28">
        <f t="shared" ref="M66:M94" si="21">K66+L66</f>
        <v>15362060</v>
      </c>
      <c r="N66" s="28"/>
      <c r="O66" s="28">
        <f t="shared" ref="O66:O94" si="22">M66+N66</f>
        <v>15362060</v>
      </c>
      <c r="P66" s="28"/>
      <c r="Q66" s="28">
        <f t="shared" si="18"/>
        <v>15362060</v>
      </c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</row>
    <row r="67" spans="1:51" ht="44.25" customHeight="1">
      <c r="A67" s="43" t="s">
        <v>134</v>
      </c>
      <c r="B67" s="47" t="s">
        <v>51</v>
      </c>
      <c r="C67" s="49"/>
      <c r="D67" s="28"/>
      <c r="E67" s="28"/>
      <c r="F67" s="28"/>
      <c r="G67" s="28"/>
      <c r="H67" s="28">
        <v>1842710</v>
      </c>
      <c r="I67" s="28">
        <f t="shared" si="19"/>
        <v>1842710</v>
      </c>
      <c r="J67" s="28"/>
      <c r="K67" s="28">
        <f t="shared" si="20"/>
        <v>1842710</v>
      </c>
      <c r="L67" s="28"/>
      <c r="M67" s="28">
        <f t="shared" si="21"/>
        <v>1842710</v>
      </c>
      <c r="N67" s="28"/>
      <c r="O67" s="28">
        <f t="shared" si="22"/>
        <v>1842710</v>
      </c>
      <c r="P67" s="28"/>
      <c r="Q67" s="28">
        <f t="shared" si="18"/>
        <v>1842710</v>
      </c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</row>
    <row r="68" spans="1:51" ht="44.25" customHeight="1">
      <c r="A68" s="48" t="s">
        <v>120</v>
      </c>
      <c r="B68" s="47" t="s">
        <v>51</v>
      </c>
      <c r="C68" s="49"/>
      <c r="D68" s="28"/>
      <c r="E68" s="28">
        <f>C68+D68</f>
        <v>0</v>
      </c>
      <c r="F68" s="28">
        <v>94300800</v>
      </c>
      <c r="G68" s="28">
        <f>E68+F68</f>
        <v>94300800</v>
      </c>
      <c r="H68" s="28"/>
      <c r="I68" s="28">
        <f t="shared" si="19"/>
        <v>94300800</v>
      </c>
      <c r="J68" s="28"/>
      <c r="K68" s="28">
        <f t="shared" si="20"/>
        <v>94300800</v>
      </c>
      <c r="L68" s="28"/>
      <c r="M68" s="28">
        <f t="shared" si="21"/>
        <v>94300800</v>
      </c>
      <c r="N68" s="28"/>
      <c r="O68" s="28">
        <f t="shared" si="22"/>
        <v>94300800</v>
      </c>
      <c r="P68" s="28"/>
      <c r="Q68" s="28">
        <f t="shared" si="18"/>
        <v>94300800</v>
      </c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</row>
    <row r="69" spans="1:51" ht="44.25" customHeight="1">
      <c r="A69" s="43" t="s">
        <v>152</v>
      </c>
      <c r="B69" s="44" t="s">
        <v>51</v>
      </c>
      <c r="C69" s="49"/>
      <c r="D69" s="28"/>
      <c r="E69" s="28"/>
      <c r="F69" s="28"/>
      <c r="G69" s="28"/>
      <c r="H69" s="28"/>
      <c r="I69" s="28"/>
      <c r="J69" s="28"/>
      <c r="K69" s="28"/>
      <c r="L69" s="28">
        <v>130000000</v>
      </c>
      <c r="M69" s="28">
        <f t="shared" si="21"/>
        <v>130000000</v>
      </c>
      <c r="N69" s="28"/>
      <c r="O69" s="28">
        <f t="shared" si="22"/>
        <v>130000000</v>
      </c>
      <c r="P69" s="28"/>
      <c r="Q69" s="28">
        <f t="shared" si="18"/>
        <v>130000000</v>
      </c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</row>
    <row r="70" spans="1:51" ht="44.25" customHeight="1">
      <c r="A70" s="50" t="s">
        <v>153</v>
      </c>
      <c r="B70" s="44" t="s">
        <v>146</v>
      </c>
      <c r="C70" s="49"/>
      <c r="D70" s="28"/>
      <c r="E70" s="28"/>
      <c r="F70" s="28"/>
      <c r="G70" s="28"/>
      <c r="H70" s="28"/>
      <c r="I70" s="28"/>
      <c r="J70" s="28"/>
      <c r="K70" s="28"/>
      <c r="L70" s="51">
        <v>2205450</v>
      </c>
      <c r="M70" s="28">
        <f t="shared" si="21"/>
        <v>2205450</v>
      </c>
      <c r="N70" s="51"/>
      <c r="O70" s="28">
        <f t="shared" si="22"/>
        <v>2205450</v>
      </c>
      <c r="P70" s="51"/>
      <c r="Q70" s="28">
        <f t="shared" si="18"/>
        <v>2205450</v>
      </c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</row>
    <row r="71" spans="1:51" ht="31.5" customHeight="1">
      <c r="A71" s="50" t="s">
        <v>154</v>
      </c>
      <c r="B71" s="44" t="s">
        <v>146</v>
      </c>
      <c r="C71" s="49"/>
      <c r="D71" s="28"/>
      <c r="E71" s="28"/>
      <c r="F71" s="28"/>
      <c r="G71" s="28"/>
      <c r="H71" s="28"/>
      <c r="I71" s="28"/>
      <c r="J71" s="28"/>
      <c r="K71" s="28"/>
      <c r="L71" s="51">
        <v>1103036</v>
      </c>
      <c r="M71" s="28">
        <f t="shared" si="21"/>
        <v>1103036</v>
      </c>
      <c r="N71" s="51"/>
      <c r="O71" s="28">
        <f t="shared" si="22"/>
        <v>1103036</v>
      </c>
      <c r="P71" s="28">
        <f>1232421</f>
        <v>1232421</v>
      </c>
      <c r="Q71" s="28">
        <f t="shared" si="18"/>
        <v>2335457</v>
      </c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</row>
    <row r="72" spans="1:51" ht="31.5" customHeight="1">
      <c r="A72" s="52" t="s">
        <v>144</v>
      </c>
      <c r="B72" s="47" t="s">
        <v>146</v>
      </c>
      <c r="C72" s="49"/>
      <c r="D72" s="28"/>
      <c r="E72" s="28"/>
      <c r="F72" s="28"/>
      <c r="G72" s="28"/>
      <c r="H72" s="28"/>
      <c r="I72" s="28">
        <v>0</v>
      </c>
      <c r="J72" s="28">
        <v>1521000</v>
      </c>
      <c r="K72" s="28">
        <f t="shared" si="20"/>
        <v>1521000</v>
      </c>
      <c r="L72" s="28"/>
      <c r="M72" s="28">
        <f t="shared" si="21"/>
        <v>1521000</v>
      </c>
      <c r="N72" s="28"/>
      <c r="O72" s="28">
        <f t="shared" si="22"/>
        <v>1521000</v>
      </c>
      <c r="P72" s="28">
        <f>321271</f>
        <v>321271</v>
      </c>
      <c r="Q72" s="28">
        <f t="shared" si="18"/>
        <v>1842271</v>
      </c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</row>
    <row r="73" spans="1:51" ht="38.25" customHeight="1">
      <c r="A73" s="52" t="s">
        <v>145</v>
      </c>
      <c r="B73" s="47" t="s">
        <v>146</v>
      </c>
      <c r="C73" s="49"/>
      <c r="D73" s="28"/>
      <c r="E73" s="28"/>
      <c r="F73" s="28"/>
      <c r="G73" s="28"/>
      <c r="H73" s="28"/>
      <c r="I73" s="28">
        <v>0</v>
      </c>
      <c r="J73" s="28">
        <v>1065000</v>
      </c>
      <c r="K73" s="28">
        <f t="shared" si="20"/>
        <v>1065000</v>
      </c>
      <c r="L73" s="28"/>
      <c r="M73" s="28">
        <f t="shared" si="21"/>
        <v>1065000</v>
      </c>
      <c r="N73" s="28"/>
      <c r="O73" s="28">
        <f t="shared" si="22"/>
        <v>1065000</v>
      </c>
      <c r="P73" s="28">
        <f>1189937</f>
        <v>1189937</v>
      </c>
      <c r="Q73" s="28">
        <f t="shared" si="18"/>
        <v>2254937</v>
      </c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</row>
    <row r="74" spans="1:51" ht="38.25" customHeight="1">
      <c r="A74" s="52" t="s">
        <v>173</v>
      </c>
      <c r="B74" s="47" t="s">
        <v>146</v>
      </c>
      <c r="C74" s="49"/>
      <c r="D74" s="28"/>
      <c r="E74" s="28"/>
      <c r="F74" s="28"/>
      <c r="G74" s="28"/>
      <c r="H74" s="28"/>
      <c r="I74" s="28">
        <v>0</v>
      </c>
      <c r="J74" s="28">
        <v>1065000</v>
      </c>
      <c r="K74" s="28">
        <f>I74+J74</f>
        <v>1065000</v>
      </c>
      <c r="L74" s="28"/>
      <c r="M74" s="28">
        <f>K74+L74</f>
        <v>1065000</v>
      </c>
      <c r="N74" s="28"/>
      <c r="O74" s="28"/>
      <c r="P74" s="28">
        <v>1242800</v>
      </c>
      <c r="Q74" s="28">
        <f>O74+P74</f>
        <v>1242800</v>
      </c>
      <c r="R74" s="41"/>
      <c r="S74" s="41"/>
      <c r="T74" s="88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</row>
    <row r="75" spans="1:51" ht="53.25" customHeight="1">
      <c r="A75" s="52" t="s">
        <v>118</v>
      </c>
      <c r="B75" s="47" t="s">
        <v>119</v>
      </c>
      <c r="C75" s="49"/>
      <c r="D75" s="28"/>
      <c r="E75" s="28">
        <f>C75+D75</f>
        <v>0</v>
      </c>
      <c r="F75" s="28">
        <v>23840575.199999999</v>
      </c>
      <c r="G75" s="28">
        <f>E75+F75</f>
        <v>23840575.199999999</v>
      </c>
      <c r="H75" s="28"/>
      <c r="I75" s="28">
        <f t="shared" si="19"/>
        <v>23840575.199999999</v>
      </c>
      <c r="J75" s="28"/>
      <c r="K75" s="28">
        <f t="shared" si="20"/>
        <v>23840575.199999999</v>
      </c>
      <c r="L75" s="28">
        <v>53463119.530000001</v>
      </c>
      <c r="M75" s="28">
        <f t="shared" si="21"/>
        <v>77303694.730000004</v>
      </c>
      <c r="N75" s="28"/>
      <c r="O75" s="28">
        <f t="shared" si="22"/>
        <v>77303694.730000004</v>
      </c>
      <c r="P75" s="28"/>
      <c r="Q75" s="28">
        <f t="shared" si="18"/>
        <v>77303694.730000004</v>
      </c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</row>
    <row r="76" spans="1:51" s="41" customFormat="1" ht="25.5" customHeight="1">
      <c r="A76" s="87" t="s">
        <v>156</v>
      </c>
      <c r="B76" s="44" t="s">
        <v>155</v>
      </c>
      <c r="C76" s="49"/>
      <c r="D76" s="28"/>
      <c r="E76" s="28"/>
      <c r="F76" s="28"/>
      <c r="G76" s="28"/>
      <c r="H76" s="28"/>
      <c r="I76" s="28"/>
      <c r="J76" s="28"/>
      <c r="K76" s="28"/>
      <c r="L76" s="28">
        <v>75373304.969999999</v>
      </c>
      <c r="M76" s="28">
        <f t="shared" si="21"/>
        <v>75373304.969999999</v>
      </c>
      <c r="N76" s="28"/>
      <c r="O76" s="28">
        <f t="shared" si="22"/>
        <v>75373304.969999999</v>
      </c>
      <c r="P76" s="28"/>
      <c r="Q76" s="28">
        <f t="shared" si="18"/>
        <v>75373304.969999999</v>
      </c>
    </row>
    <row r="77" spans="1:51" s="41" customFormat="1" ht="28.5" customHeight="1">
      <c r="A77" s="52" t="s">
        <v>142</v>
      </c>
      <c r="B77" s="47" t="s">
        <v>143</v>
      </c>
      <c r="C77" s="49"/>
      <c r="D77" s="28"/>
      <c r="E77" s="28"/>
      <c r="F77" s="28"/>
      <c r="G77" s="28"/>
      <c r="H77" s="28"/>
      <c r="I77" s="28">
        <v>0</v>
      </c>
      <c r="J77" s="28">
        <v>1860900</v>
      </c>
      <c r="K77" s="28">
        <f t="shared" si="20"/>
        <v>1860900</v>
      </c>
      <c r="L77" s="28">
        <v>1248900</v>
      </c>
      <c r="M77" s="28">
        <f t="shared" si="21"/>
        <v>3109800</v>
      </c>
      <c r="N77" s="28"/>
      <c r="O77" s="28">
        <f t="shared" si="22"/>
        <v>3109800</v>
      </c>
      <c r="P77" s="28">
        <v>-35000</v>
      </c>
      <c r="Q77" s="28">
        <f t="shared" si="18"/>
        <v>3074800</v>
      </c>
    </row>
    <row r="78" spans="1:51" s="41" customFormat="1" ht="37.5" customHeight="1">
      <c r="A78" s="53" t="s">
        <v>157</v>
      </c>
      <c r="B78" s="44" t="s">
        <v>143</v>
      </c>
      <c r="C78" s="49"/>
      <c r="D78" s="28"/>
      <c r="E78" s="28"/>
      <c r="F78" s="28"/>
      <c r="G78" s="28"/>
      <c r="H78" s="28"/>
      <c r="I78" s="28"/>
      <c r="J78" s="28"/>
      <c r="K78" s="28"/>
      <c r="L78" s="28">
        <v>7378200</v>
      </c>
      <c r="M78" s="28">
        <f t="shared" si="21"/>
        <v>7378200</v>
      </c>
      <c r="N78" s="28"/>
      <c r="O78" s="28">
        <f t="shared" si="22"/>
        <v>7378200</v>
      </c>
      <c r="P78" s="28"/>
      <c r="Q78" s="28">
        <f t="shared" si="18"/>
        <v>7378200</v>
      </c>
    </row>
    <row r="79" spans="1:51" ht="38.25" customHeight="1">
      <c r="A79" s="52" t="s">
        <v>135</v>
      </c>
      <c r="B79" s="47" t="s">
        <v>130</v>
      </c>
      <c r="C79" s="49"/>
      <c r="D79" s="28"/>
      <c r="E79" s="28"/>
      <c r="F79" s="28"/>
      <c r="G79" s="28"/>
      <c r="H79" s="28">
        <v>18112000</v>
      </c>
      <c r="I79" s="28">
        <f t="shared" si="19"/>
        <v>18112000</v>
      </c>
      <c r="J79" s="28"/>
      <c r="K79" s="28">
        <f t="shared" si="20"/>
        <v>18112000</v>
      </c>
      <c r="L79" s="28">
        <v>15000000</v>
      </c>
      <c r="M79" s="28">
        <f t="shared" si="21"/>
        <v>33112000</v>
      </c>
      <c r="N79" s="28"/>
      <c r="O79" s="28">
        <f t="shared" si="22"/>
        <v>33112000</v>
      </c>
      <c r="P79" s="28"/>
      <c r="Q79" s="28">
        <f t="shared" si="18"/>
        <v>33112000</v>
      </c>
    </row>
    <row r="80" spans="1:51" ht="37.5" customHeight="1">
      <c r="A80" s="48" t="s">
        <v>80</v>
      </c>
      <c r="B80" s="47" t="s">
        <v>112</v>
      </c>
      <c r="C80" s="28"/>
      <c r="D80" s="28">
        <v>1190500</v>
      </c>
      <c r="E80" s="28">
        <f t="shared" ref="E80:E89" si="23">C80+D80</f>
        <v>1190500</v>
      </c>
      <c r="F80" s="28"/>
      <c r="G80" s="28">
        <f>E80+F80</f>
        <v>1190500</v>
      </c>
      <c r="H80" s="28"/>
      <c r="I80" s="28">
        <f t="shared" si="19"/>
        <v>1190500</v>
      </c>
      <c r="J80" s="28"/>
      <c r="K80" s="28">
        <f t="shared" si="20"/>
        <v>1190500</v>
      </c>
      <c r="L80" s="28"/>
      <c r="M80" s="28">
        <f t="shared" si="21"/>
        <v>1190500</v>
      </c>
      <c r="N80" s="28"/>
      <c r="O80" s="28">
        <f t="shared" si="22"/>
        <v>1190500</v>
      </c>
      <c r="P80" s="28"/>
      <c r="Q80" s="28">
        <f t="shared" si="18"/>
        <v>1190500</v>
      </c>
    </row>
    <row r="81" spans="1:17" ht="30" customHeight="1">
      <c r="A81" s="48" t="s">
        <v>76</v>
      </c>
      <c r="B81" s="54" t="s">
        <v>52</v>
      </c>
      <c r="C81" s="28">
        <v>6792600</v>
      </c>
      <c r="D81" s="28">
        <v>-2500000</v>
      </c>
      <c r="E81" s="28">
        <f t="shared" si="23"/>
        <v>4292600</v>
      </c>
      <c r="F81" s="28"/>
      <c r="G81" s="28">
        <f t="shared" ref="G81:G94" si="24">E81+F81</f>
        <v>4292600</v>
      </c>
      <c r="H81" s="28"/>
      <c r="I81" s="28">
        <f t="shared" si="19"/>
        <v>4292600</v>
      </c>
      <c r="J81" s="28"/>
      <c r="K81" s="28">
        <f t="shared" si="20"/>
        <v>4292600</v>
      </c>
      <c r="L81" s="28">
        <f>1+2899999</f>
        <v>2900000</v>
      </c>
      <c r="M81" s="28">
        <f t="shared" si="21"/>
        <v>7192600</v>
      </c>
      <c r="N81" s="28"/>
      <c r="O81" s="28">
        <f t="shared" si="22"/>
        <v>7192600</v>
      </c>
      <c r="P81" s="28"/>
      <c r="Q81" s="28">
        <f t="shared" si="18"/>
        <v>7192600</v>
      </c>
    </row>
    <row r="82" spans="1:17" ht="34.5" customHeight="1">
      <c r="A82" s="48" t="s">
        <v>77</v>
      </c>
      <c r="B82" s="54" t="s">
        <v>52</v>
      </c>
      <c r="C82" s="28">
        <v>122000</v>
      </c>
      <c r="D82" s="28"/>
      <c r="E82" s="28">
        <f t="shared" si="23"/>
        <v>122000</v>
      </c>
      <c r="F82" s="28"/>
      <c r="G82" s="28">
        <f t="shared" si="24"/>
        <v>122000</v>
      </c>
      <c r="H82" s="28"/>
      <c r="I82" s="28">
        <f t="shared" si="19"/>
        <v>122000</v>
      </c>
      <c r="J82" s="28"/>
      <c r="K82" s="28">
        <f t="shared" si="20"/>
        <v>122000</v>
      </c>
      <c r="L82" s="28"/>
      <c r="M82" s="28">
        <f t="shared" si="21"/>
        <v>122000</v>
      </c>
      <c r="N82" s="28"/>
      <c r="O82" s="28">
        <f t="shared" si="22"/>
        <v>122000</v>
      </c>
      <c r="P82" s="28"/>
      <c r="Q82" s="28">
        <f t="shared" si="18"/>
        <v>122000</v>
      </c>
    </row>
    <row r="83" spans="1:17" ht="27.75" customHeight="1">
      <c r="A83" s="48" t="s">
        <v>78</v>
      </c>
      <c r="B83" s="54" t="s">
        <v>52</v>
      </c>
      <c r="C83" s="28">
        <v>797000</v>
      </c>
      <c r="D83" s="28">
        <v>-31800</v>
      </c>
      <c r="E83" s="28">
        <f t="shared" si="23"/>
        <v>765200</v>
      </c>
      <c r="F83" s="28"/>
      <c r="G83" s="28">
        <f t="shared" si="24"/>
        <v>765200</v>
      </c>
      <c r="H83" s="28"/>
      <c r="I83" s="28">
        <f t="shared" si="19"/>
        <v>765200</v>
      </c>
      <c r="J83" s="28"/>
      <c r="K83" s="28">
        <f t="shared" si="20"/>
        <v>765200</v>
      </c>
      <c r="L83" s="28"/>
      <c r="M83" s="28">
        <f t="shared" si="21"/>
        <v>765200</v>
      </c>
      <c r="N83" s="28"/>
      <c r="O83" s="28">
        <f t="shared" si="22"/>
        <v>765200</v>
      </c>
      <c r="P83" s="28"/>
      <c r="Q83" s="28">
        <f t="shared" si="18"/>
        <v>765200</v>
      </c>
    </row>
    <row r="84" spans="1:17" ht="41.25" customHeight="1">
      <c r="A84" s="48" t="s">
        <v>176</v>
      </c>
      <c r="B84" s="54" t="s">
        <v>52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>
        <v>621700</v>
      </c>
      <c r="Q84" s="28">
        <f t="shared" si="18"/>
        <v>621700</v>
      </c>
    </row>
    <row r="85" spans="1:17" ht="27.75" customHeight="1">
      <c r="A85" s="48" t="s">
        <v>79</v>
      </c>
      <c r="B85" s="54" t="s">
        <v>52</v>
      </c>
      <c r="C85" s="28">
        <v>159528800</v>
      </c>
      <c r="D85" s="28"/>
      <c r="E85" s="28">
        <f t="shared" si="23"/>
        <v>159528800</v>
      </c>
      <c r="F85" s="28"/>
      <c r="G85" s="28">
        <f t="shared" si="24"/>
        <v>159528800</v>
      </c>
      <c r="H85" s="28"/>
      <c r="I85" s="28">
        <f t="shared" si="19"/>
        <v>159528800</v>
      </c>
      <c r="J85" s="28"/>
      <c r="K85" s="28">
        <f t="shared" si="20"/>
        <v>159528800</v>
      </c>
      <c r="L85" s="28"/>
      <c r="M85" s="28">
        <f t="shared" si="21"/>
        <v>159528800</v>
      </c>
      <c r="N85" s="28"/>
      <c r="O85" s="28">
        <f t="shared" si="22"/>
        <v>159528800</v>
      </c>
      <c r="P85" s="28"/>
      <c r="Q85" s="28">
        <f t="shared" si="18"/>
        <v>159528800</v>
      </c>
    </row>
    <row r="86" spans="1:17" ht="27.75" customHeight="1">
      <c r="A86" s="48" t="s">
        <v>113</v>
      </c>
      <c r="B86" s="54" t="s">
        <v>52</v>
      </c>
      <c r="C86" s="28"/>
      <c r="D86" s="28">
        <v>174000</v>
      </c>
      <c r="E86" s="28">
        <f t="shared" si="23"/>
        <v>174000</v>
      </c>
      <c r="F86" s="28"/>
      <c r="G86" s="28">
        <f t="shared" si="24"/>
        <v>174000</v>
      </c>
      <c r="H86" s="28"/>
      <c r="I86" s="28">
        <f t="shared" si="19"/>
        <v>174000</v>
      </c>
      <c r="J86" s="28"/>
      <c r="K86" s="28">
        <f t="shared" si="20"/>
        <v>174000</v>
      </c>
      <c r="L86" s="28"/>
      <c r="M86" s="28">
        <f t="shared" si="21"/>
        <v>174000</v>
      </c>
      <c r="N86" s="28">
        <v>104000</v>
      </c>
      <c r="O86" s="28">
        <f t="shared" si="22"/>
        <v>278000</v>
      </c>
      <c r="P86" s="28"/>
      <c r="Q86" s="28">
        <f t="shared" si="18"/>
        <v>278000</v>
      </c>
    </row>
    <row r="87" spans="1:17" ht="42.75" customHeight="1">
      <c r="A87" s="43" t="s">
        <v>75</v>
      </c>
      <c r="B87" s="54" t="s">
        <v>52</v>
      </c>
      <c r="C87" s="28">
        <v>53700</v>
      </c>
      <c r="D87" s="28"/>
      <c r="E87" s="28">
        <f t="shared" si="23"/>
        <v>53700</v>
      </c>
      <c r="F87" s="28"/>
      <c r="G87" s="28">
        <f t="shared" si="24"/>
        <v>53700</v>
      </c>
      <c r="H87" s="28"/>
      <c r="I87" s="28">
        <f t="shared" si="19"/>
        <v>53700</v>
      </c>
      <c r="J87" s="28"/>
      <c r="K87" s="28">
        <f t="shared" si="20"/>
        <v>53700</v>
      </c>
      <c r="L87" s="28"/>
      <c r="M87" s="28">
        <f t="shared" si="21"/>
        <v>53700</v>
      </c>
      <c r="N87" s="28"/>
      <c r="O87" s="28">
        <f t="shared" si="22"/>
        <v>53700</v>
      </c>
      <c r="P87" s="28"/>
      <c r="Q87" s="28">
        <f t="shared" si="18"/>
        <v>53700</v>
      </c>
    </row>
    <row r="88" spans="1:17" ht="27" customHeight="1">
      <c r="A88" s="43" t="s">
        <v>127</v>
      </c>
      <c r="B88" s="54" t="s">
        <v>52</v>
      </c>
      <c r="C88" s="28">
        <v>1190500</v>
      </c>
      <c r="D88" s="55">
        <v>-1190500</v>
      </c>
      <c r="E88" s="28">
        <f t="shared" si="23"/>
        <v>0</v>
      </c>
      <c r="F88" s="28">
        <f>10500000-E88</f>
        <v>10500000</v>
      </c>
      <c r="G88" s="28">
        <f t="shared" si="24"/>
        <v>10500000</v>
      </c>
      <c r="H88" s="28">
        <v>5000000</v>
      </c>
      <c r="I88" s="28">
        <f t="shared" si="19"/>
        <v>15500000</v>
      </c>
      <c r="J88" s="28">
        <v>2000000</v>
      </c>
      <c r="K88" s="28">
        <f t="shared" si="20"/>
        <v>17500000</v>
      </c>
      <c r="L88" s="28">
        <v>3000000</v>
      </c>
      <c r="M88" s="28">
        <f t="shared" si="21"/>
        <v>20500000</v>
      </c>
      <c r="N88" s="28">
        <f>27500000-M88</f>
        <v>7000000</v>
      </c>
      <c r="O88" s="28">
        <f t="shared" si="22"/>
        <v>27500000</v>
      </c>
      <c r="P88" s="28">
        <f>2000000+605000</f>
        <v>2605000</v>
      </c>
      <c r="Q88" s="28">
        <f t="shared" si="18"/>
        <v>30105000</v>
      </c>
    </row>
    <row r="89" spans="1:17" ht="38.25" customHeight="1">
      <c r="A89" s="56" t="s">
        <v>136</v>
      </c>
      <c r="B89" s="54" t="s">
        <v>52</v>
      </c>
      <c r="C89" s="28">
        <v>500000</v>
      </c>
      <c r="D89" s="57">
        <v>-500000</v>
      </c>
      <c r="E89" s="28">
        <f t="shared" si="23"/>
        <v>0</v>
      </c>
      <c r="F89" s="57"/>
      <c r="G89" s="28"/>
      <c r="H89" s="57">
        <v>200000</v>
      </c>
      <c r="I89" s="28">
        <f t="shared" si="19"/>
        <v>200000</v>
      </c>
      <c r="J89" s="57"/>
      <c r="K89" s="28">
        <f t="shared" si="20"/>
        <v>200000</v>
      </c>
      <c r="L89" s="57"/>
      <c r="M89" s="28">
        <f t="shared" si="21"/>
        <v>200000</v>
      </c>
      <c r="N89" s="57"/>
      <c r="O89" s="28">
        <f t="shared" si="22"/>
        <v>200000</v>
      </c>
      <c r="P89" s="57"/>
      <c r="Q89" s="28">
        <f t="shared" si="18"/>
        <v>200000</v>
      </c>
    </row>
    <row r="90" spans="1:17" s="24" customFormat="1" ht="24.75" customHeight="1">
      <c r="A90" s="56" t="s">
        <v>139</v>
      </c>
      <c r="B90" s="54" t="s">
        <v>52</v>
      </c>
      <c r="C90" s="28"/>
      <c r="D90" s="57"/>
      <c r="E90" s="28"/>
      <c r="F90" s="57"/>
      <c r="G90" s="28"/>
      <c r="H90" s="57">
        <v>280000</v>
      </c>
      <c r="I90" s="28">
        <f t="shared" si="19"/>
        <v>280000</v>
      </c>
      <c r="J90" s="57"/>
      <c r="K90" s="28">
        <f t="shared" si="20"/>
        <v>280000</v>
      </c>
      <c r="L90" s="57"/>
      <c r="M90" s="28">
        <f t="shared" si="21"/>
        <v>280000</v>
      </c>
      <c r="N90" s="57"/>
      <c r="O90" s="28">
        <f t="shared" si="22"/>
        <v>280000</v>
      </c>
      <c r="P90" s="57">
        <v>124000</v>
      </c>
      <c r="Q90" s="28">
        <f t="shared" si="18"/>
        <v>404000</v>
      </c>
    </row>
    <row r="91" spans="1:17" ht="14.25" customHeight="1">
      <c r="A91" s="56" t="s">
        <v>138</v>
      </c>
      <c r="B91" s="54" t="s">
        <v>52</v>
      </c>
      <c r="C91" s="28"/>
      <c r="D91" s="57"/>
      <c r="E91" s="28"/>
      <c r="F91" s="57"/>
      <c r="G91" s="28"/>
      <c r="H91" s="57">
        <v>50000</v>
      </c>
      <c r="I91" s="28">
        <f t="shared" si="19"/>
        <v>50000</v>
      </c>
      <c r="J91" s="57"/>
      <c r="K91" s="28">
        <f t="shared" si="20"/>
        <v>50000</v>
      </c>
      <c r="L91" s="57">
        <v>134000</v>
      </c>
      <c r="M91" s="28">
        <f t="shared" si="21"/>
        <v>184000</v>
      </c>
      <c r="N91" s="57">
        <v>200000</v>
      </c>
      <c r="O91" s="28">
        <f t="shared" si="22"/>
        <v>384000</v>
      </c>
      <c r="P91" s="57"/>
      <c r="Q91" s="28">
        <f t="shared" si="18"/>
        <v>384000</v>
      </c>
    </row>
    <row r="92" spans="1:17" ht="27" customHeight="1">
      <c r="A92" s="56" t="s">
        <v>137</v>
      </c>
      <c r="B92" s="54" t="s">
        <v>52</v>
      </c>
      <c r="C92" s="28"/>
      <c r="D92" s="57"/>
      <c r="E92" s="28"/>
      <c r="F92" s="57"/>
      <c r="G92" s="28"/>
      <c r="H92" s="57">
        <v>349176</v>
      </c>
      <c r="I92" s="28">
        <f t="shared" si="19"/>
        <v>349176</v>
      </c>
      <c r="J92" s="57"/>
      <c r="K92" s="28">
        <f t="shared" si="20"/>
        <v>349176</v>
      </c>
      <c r="L92" s="57">
        <v>60000</v>
      </c>
      <c r="M92" s="28">
        <f t="shared" si="21"/>
        <v>409176</v>
      </c>
      <c r="N92" s="57">
        <v>-60000</v>
      </c>
      <c r="O92" s="28">
        <f t="shared" si="22"/>
        <v>349176</v>
      </c>
      <c r="P92" s="57">
        <v>-349176</v>
      </c>
      <c r="Q92" s="28">
        <f t="shared" si="18"/>
        <v>0</v>
      </c>
    </row>
    <row r="93" spans="1:17" s="59" customFormat="1" ht="40.5" customHeight="1">
      <c r="A93" s="43" t="s">
        <v>158</v>
      </c>
      <c r="B93" s="58" t="s">
        <v>52</v>
      </c>
      <c r="C93" s="28"/>
      <c r="D93" s="57"/>
      <c r="E93" s="28"/>
      <c r="F93" s="57"/>
      <c r="G93" s="28"/>
      <c r="H93" s="57"/>
      <c r="I93" s="28"/>
      <c r="J93" s="57"/>
      <c r="K93" s="28"/>
      <c r="L93" s="57">
        <v>1372663.66</v>
      </c>
      <c r="M93" s="28">
        <f t="shared" si="21"/>
        <v>1372663.66</v>
      </c>
      <c r="N93" s="57"/>
      <c r="O93" s="28">
        <f t="shared" si="22"/>
        <v>1372663.66</v>
      </c>
      <c r="P93" s="57"/>
      <c r="Q93" s="28">
        <f t="shared" si="18"/>
        <v>1372663.66</v>
      </c>
    </row>
    <row r="94" spans="1:17" s="59" customFormat="1" ht="40.5" customHeight="1">
      <c r="A94" s="56" t="s">
        <v>117</v>
      </c>
      <c r="B94" s="54" t="s">
        <v>52</v>
      </c>
      <c r="C94" s="28"/>
      <c r="D94" s="57"/>
      <c r="E94" s="28">
        <f>C94+D94</f>
        <v>0</v>
      </c>
      <c r="F94" s="57">
        <v>800000</v>
      </c>
      <c r="G94" s="28">
        <f t="shared" si="24"/>
        <v>800000</v>
      </c>
      <c r="H94" s="57"/>
      <c r="I94" s="28">
        <f t="shared" si="19"/>
        <v>800000</v>
      </c>
      <c r="J94" s="57"/>
      <c r="K94" s="28">
        <f t="shared" si="20"/>
        <v>800000</v>
      </c>
      <c r="L94" s="57"/>
      <c r="M94" s="28">
        <f t="shared" si="21"/>
        <v>800000</v>
      </c>
      <c r="N94" s="57"/>
      <c r="O94" s="28">
        <f t="shared" si="22"/>
        <v>800000</v>
      </c>
      <c r="P94" s="57"/>
      <c r="Q94" s="28">
        <f t="shared" si="18"/>
        <v>800000</v>
      </c>
    </row>
    <row r="95" spans="1:17" s="59" customFormat="1" ht="28.5" customHeight="1">
      <c r="A95" s="60" t="s">
        <v>53</v>
      </c>
      <c r="B95" s="37" t="s">
        <v>54</v>
      </c>
      <c r="C95" s="23">
        <f t="shared" ref="C95:I95" si="25">SUM(C96:C110)</f>
        <v>434547500</v>
      </c>
      <c r="D95" s="23">
        <f t="shared" si="25"/>
        <v>-64500</v>
      </c>
      <c r="E95" s="23">
        <f t="shared" si="25"/>
        <v>434483000</v>
      </c>
      <c r="F95" s="23">
        <f t="shared" si="25"/>
        <v>0</v>
      </c>
      <c r="G95" s="23">
        <f t="shared" si="25"/>
        <v>434483000</v>
      </c>
      <c r="H95" s="23">
        <f t="shared" si="25"/>
        <v>0</v>
      </c>
      <c r="I95" s="23">
        <f t="shared" si="25"/>
        <v>434483000</v>
      </c>
      <c r="J95" s="23">
        <f t="shared" ref="J95:O95" si="26">SUM(J96:J110)</f>
        <v>0</v>
      </c>
      <c r="K95" s="23">
        <f t="shared" si="26"/>
        <v>434483000</v>
      </c>
      <c r="L95" s="23">
        <f t="shared" si="26"/>
        <v>0</v>
      </c>
      <c r="M95" s="23">
        <f t="shared" si="26"/>
        <v>434483000</v>
      </c>
      <c r="N95" s="23">
        <f t="shared" si="26"/>
        <v>-20000</v>
      </c>
      <c r="O95" s="23">
        <f t="shared" si="26"/>
        <v>434463000</v>
      </c>
      <c r="P95" s="23">
        <f>SUM(P96:P110)</f>
        <v>-1686400</v>
      </c>
      <c r="Q95" s="23">
        <f>SUM(Q96:Q110)</f>
        <v>432776600</v>
      </c>
    </row>
    <row r="96" spans="1:17" ht="30" customHeight="1">
      <c r="A96" s="56" t="s">
        <v>81</v>
      </c>
      <c r="B96" s="40" t="s">
        <v>55</v>
      </c>
      <c r="C96" s="61">
        <v>1249100</v>
      </c>
      <c r="D96" s="57"/>
      <c r="E96" s="28">
        <f t="shared" ref="E96:E110" si="27">C96+D96</f>
        <v>1249100</v>
      </c>
      <c r="F96" s="57"/>
      <c r="G96" s="28">
        <f t="shared" ref="G96:G110" si="28">E96+F96</f>
        <v>1249100</v>
      </c>
      <c r="H96" s="57"/>
      <c r="I96" s="28">
        <f t="shared" ref="I96:I110" si="29">G96+H96</f>
        <v>1249100</v>
      </c>
      <c r="J96" s="57"/>
      <c r="K96" s="28">
        <f t="shared" ref="K96:K110" si="30">I96+J96</f>
        <v>1249100</v>
      </c>
      <c r="L96" s="57"/>
      <c r="M96" s="28">
        <f t="shared" ref="M96:M110" si="31">K96+L96</f>
        <v>1249100</v>
      </c>
      <c r="N96" s="57"/>
      <c r="O96" s="28">
        <f t="shared" ref="O96:O110" si="32">M96+N96</f>
        <v>1249100</v>
      </c>
      <c r="P96" s="57"/>
      <c r="Q96" s="28">
        <f t="shared" ref="Q96:Q110" si="33">O96+P96</f>
        <v>1249100</v>
      </c>
    </row>
    <row r="97" spans="1:17" ht="25.5" customHeight="1">
      <c r="A97" s="56" t="s">
        <v>82</v>
      </c>
      <c r="B97" s="40" t="s">
        <v>56</v>
      </c>
      <c r="C97" s="28">
        <v>7620400</v>
      </c>
      <c r="D97" s="28"/>
      <c r="E97" s="28">
        <f t="shared" si="27"/>
        <v>7620400</v>
      </c>
      <c r="F97" s="28"/>
      <c r="G97" s="28">
        <f t="shared" si="28"/>
        <v>7620400</v>
      </c>
      <c r="H97" s="28"/>
      <c r="I97" s="28">
        <f t="shared" si="29"/>
        <v>7620400</v>
      </c>
      <c r="J97" s="28"/>
      <c r="K97" s="28">
        <f t="shared" si="30"/>
        <v>7620400</v>
      </c>
      <c r="L97" s="28"/>
      <c r="M97" s="28">
        <f t="shared" si="31"/>
        <v>7620400</v>
      </c>
      <c r="N97" s="28"/>
      <c r="O97" s="28">
        <f t="shared" si="32"/>
        <v>7620400</v>
      </c>
      <c r="P97" s="28"/>
      <c r="Q97" s="28">
        <f t="shared" si="33"/>
        <v>7620400</v>
      </c>
    </row>
    <row r="98" spans="1:17" ht="39.75" customHeight="1">
      <c r="A98" s="56" t="s">
        <v>114</v>
      </c>
      <c r="B98" s="40" t="s">
        <v>56</v>
      </c>
      <c r="C98" s="28"/>
      <c r="D98" s="28">
        <v>139100</v>
      </c>
      <c r="E98" s="28">
        <f t="shared" si="27"/>
        <v>139100</v>
      </c>
      <c r="F98" s="28"/>
      <c r="G98" s="28">
        <f t="shared" si="28"/>
        <v>139100</v>
      </c>
      <c r="H98" s="28"/>
      <c r="I98" s="28">
        <f t="shared" si="29"/>
        <v>139100</v>
      </c>
      <c r="J98" s="28"/>
      <c r="K98" s="28">
        <f t="shared" si="30"/>
        <v>139100</v>
      </c>
      <c r="L98" s="28"/>
      <c r="M98" s="28">
        <f t="shared" si="31"/>
        <v>139100</v>
      </c>
      <c r="N98" s="28"/>
      <c r="O98" s="28">
        <f t="shared" si="32"/>
        <v>139100</v>
      </c>
      <c r="P98" s="28"/>
      <c r="Q98" s="28">
        <f t="shared" si="33"/>
        <v>139100</v>
      </c>
    </row>
    <row r="99" spans="1:17" ht="38.25" customHeight="1">
      <c r="A99" s="62" t="s">
        <v>83</v>
      </c>
      <c r="B99" s="40" t="s">
        <v>56</v>
      </c>
      <c r="C99" s="28">
        <v>3037000</v>
      </c>
      <c r="D99" s="28">
        <v>-143800</v>
      </c>
      <c r="E99" s="28">
        <f t="shared" si="27"/>
        <v>2893200</v>
      </c>
      <c r="F99" s="28"/>
      <c r="G99" s="28">
        <f t="shared" si="28"/>
        <v>2893200</v>
      </c>
      <c r="H99" s="28"/>
      <c r="I99" s="28">
        <f t="shared" si="29"/>
        <v>2893200</v>
      </c>
      <c r="J99" s="28"/>
      <c r="K99" s="28">
        <f t="shared" si="30"/>
        <v>2893200</v>
      </c>
      <c r="L99" s="28"/>
      <c r="M99" s="28">
        <f t="shared" si="31"/>
        <v>2893200</v>
      </c>
      <c r="N99" s="28"/>
      <c r="O99" s="28">
        <f t="shared" si="32"/>
        <v>2893200</v>
      </c>
      <c r="P99" s="28"/>
      <c r="Q99" s="28">
        <f t="shared" si="33"/>
        <v>2893200</v>
      </c>
    </row>
    <row r="100" spans="1:17" ht="42" customHeight="1">
      <c r="A100" s="56" t="s">
        <v>84</v>
      </c>
      <c r="B100" s="40" t="s">
        <v>56</v>
      </c>
      <c r="C100" s="28">
        <v>1012300</v>
      </c>
      <c r="D100" s="28">
        <v>-47900</v>
      </c>
      <c r="E100" s="28">
        <f t="shared" si="27"/>
        <v>964400</v>
      </c>
      <c r="F100" s="28"/>
      <c r="G100" s="28">
        <f t="shared" si="28"/>
        <v>964400</v>
      </c>
      <c r="H100" s="28"/>
      <c r="I100" s="28">
        <f t="shared" si="29"/>
        <v>964400</v>
      </c>
      <c r="J100" s="28"/>
      <c r="K100" s="28">
        <f t="shared" si="30"/>
        <v>964400</v>
      </c>
      <c r="L100" s="28"/>
      <c r="M100" s="28">
        <f t="shared" si="31"/>
        <v>964400</v>
      </c>
      <c r="N100" s="28"/>
      <c r="O100" s="28">
        <f t="shared" si="32"/>
        <v>964400</v>
      </c>
      <c r="P100" s="28"/>
      <c r="Q100" s="28">
        <f t="shared" si="33"/>
        <v>964400</v>
      </c>
    </row>
    <row r="101" spans="1:17" ht="29.25" customHeight="1">
      <c r="A101" s="56" t="s">
        <v>85</v>
      </c>
      <c r="B101" s="40" t="s">
        <v>56</v>
      </c>
      <c r="C101" s="28">
        <v>253100</v>
      </c>
      <c r="D101" s="28">
        <v>-11900</v>
      </c>
      <c r="E101" s="28">
        <f t="shared" si="27"/>
        <v>241200</v>
      </c>
      <c r="F101" s="28"/>
      <c r="G101" s="28">
        <f t="shared" si="28"/>
        <v>241200</v>
      </c>
      <c r="H101" s="28"/>
      <c r="I101" s="28">
        <f t="shared" si="29"/>
        <v>241200</v>
      </c>
      <c r="J101" s="28"/>
      <c r="K101" s="28">
        <f t="shared" si="30"/>
        <v>241200</v>
      </c>
      <c r="L101" s="28"/>
      <c r="M101" s="28">
        <f t="shared" si="31"/>
        <v>241200</v>
      </c>
      <c r="N101" s="28"/>
      <c r="O101" s="28">
        <f t="shared" si="32"/>
        <v>241200</v>
      </c>
      <c r="P101" s="28"/>
      <c r="Q101" s="28">
        <f t="shared" si="33"/>
        <v>241200</v>
      </c>
    </row>
    <row r="102" spans="1:17" ht="27" customHeight="1">
      <c r="A102" s="56" t="s">
        <v>86</v>
      </c>
      <c r="B102" s="40" t="s">
        <v>56</v>
      </c>
      <c r="C102" s="28">
        <v>1012500</v>
      </c>
      <c r="D102" s="55"/>
      <c r="E102" s="28">
        <f t="shared" si="27"/>
        <v>1012500</v>
      </c>
      <c r="F102" s="55"/>
      <c r="G102" s="28">
        <f t="shared" si="28"/>
        <v>1012500</v>
      </c>
      <c r="H102" s="55"/>
      <c r="I102" s="28">
        <f t="shared" si="29"/>
        <v>1012500</v>
      </c>
      <c r="J102" s="55"/>
      <c r="K102" s="28">
        <f t="shared" si="30"/>
        <v>1012500</v>
      </c>
      <c r="L102" s="55"/>
      <c r="M102" s="28">
        <f t="shared" si="31"/>
        <v>1012500</v>
      </c>
      <c r="N102" s="55"/>
      <c r="O102" s="28">
        <f t="shared" si="32"/>
        <v>1012500</v>
      </c>
      <c r="P102" s="55"/>
      <c r="Q102" s="28">
        <f t="shared" si="33"/>
        <v>1012500</v>
      </c>
    </row>
    <row r="103" spans="1:17" ht="54" customHeight="1">
      <c r="A103" s="56" t="s">
        <v>87</v>
      </c>
      <c r="B103" s="40" t="s">
        <v>56</v>
      </c>
      <c r="C103" s="28">
        <v>10000</v>
      </c>
      <c r="D103" s="55"/>
      <c r="E103" s="28">
        <f t="shared" si="27"/>
        <v>10000</v>
      </c>
      <c r="F103" s="55"/>
      <c r="G103" s="28">
        <f t="shared" si="28"/>
        <v>10000</v>
      </c>
      <c r="H103" s="55"/>
      <c r="I103" s="28">
        <f t="shared" si="29"/>
        <v>10000</v>
      </c>
      <c r="J103" s="55"/>
      <c r="K103" s="28">
        <f t="shared" si="30"/>
        <v>10000</v>
      </c>
      <c r="L103" s="55"/>
      <c r="M103" s="28">
        <f t="shared" si="31"/>
        <v>10000</v>
      </c>
      <c r="N103" s="55"/>
      <c r="O103" s="28">
        <f t="shared" si="32"/>
        <v>10000</v>
      </c>
      <c r="P103" s="55"/>
      <c r="Q103" s="28">
        <f t="shared" si="33"/>
        <v>10000</v>
      </c>
    </row>
    <row r="104" spans="1:17" ht="26.25" customHeight="1">
      <c r="A104" s="56" t="s">
        <v>88</v>
      </c>
      <c r="B104" s="40" t="s">
        <v>56</v>
      </c>
      <c r="C104" s="28">
        <v>136900</v>
      </c>
      <c r="D104" s="28"/>
      <c r="E104" s="28">
        <f t="shared" si="27"/>
        <v>136900</v>
      </c>
      <c r="F104" s="28"/>
      <c r="G104" s="28">
        <f t="shared" si="28"/>
        <v>136900</v>
      </c>
      <c r="H104" s="28"/>
      <c r="I104" s="28">
        <f t="shared" si="29"/>
        <v>136900</v>
      </c>
      <c r="J104" s="28"/>
      <c r="K104" s="28">
        <f t="shared" si="30"/>
        <v>136900</v>
      </c>
      <c r="L104" s="28"/>
      <c r="M104" s="28">
        <f t="shared" si="31"/>
        <v>136900</v>
      </c>
      <c r="N104" s="28">
        <v>-20000</v>
      </c>
      <c r="O104" s="28">
        <f t="shared" si="32"/>
        <v>116900</v>
      </c>
      <c r="P104" s="28"/>
      <c r="Q104" s="28">
        <f t="shared" si="33"/>
        <v>116900</v>
      </c>
    </row>
    <row r="105" spans="1:17" ht="28.5" customHeight="1">
      <c r="A105" s="56" t="s">
        <v>89</v>
      </c>
      <c r="B105" s="40" t="s">
        <v>56</v>
      </c>
      <c r="C105" s="28">
        <v>25000</v>
      </c>
      <c r="D105" s="28"/>
      <c r="E105" s="28">
        <f t="shared" si="27"/>
        <v>25000</v>
      </c>
      <c r="F105" s="28"/>
      <c r="G105" s="28">
        <f t="shared" si="28"/>
        <v>25000</v>
      </c>
      <c r="H105" s="28"/>
      <c r="I105" s="28">
        <f t="shared" si="29"/>
        <v>25000</v>
      </c>
      <c r="J105" s="28"/>
      <c r="K105" s="28">
        <f t="shared" si="30"/>
        <v>25000</v>
      </c>
      <c r="L105" s="28"/>
      <c r="M105" s="28">
        <f t="shared" si="31"/>
        <v>25000</v>
      </c>
      <c r="N105" s="28"/>
      <c r="O105" s="28">
        <f t="shared" si="32"/>
        <v>25000</v>
      </c>
      <c r="P105" s="28"/>
      <c r="Q105" s="28">
        <f t="shared" si="33"/>
        <v>25000</v>
      </c>
    </row>
    <row r="106" spans="1:17" ht="38.25" customHeight="1">
      <c r="A106" s="56" t="s">
        <v>90</v>
      </c>
      <c r="B106" s="63" t="s">
        <v>57</v>
      </c>
      <c r="C106" s="28">
        <v>1359400</v>
      </c>
      <c r="D106" s="27"/>
      <c r="E106" s="28">
        <f t="shared" si="27"/>
        <v>1359400</v>
      </c>
      <c r="F106" s="27"/>
      <c r="G106" s="28">
        <f t="shared" si="28"/>
        <v>1359400</v>
      </c>
      <c r="H106" s="27"/>
      <c r="I106" s="28">
        <f t="shared" si="29"/>
        <v>1359400</v>
      </c>
      <c r="J106" s="27"/>
      <c r="K106" s="28">
        <f t="shared" si="30"/>
        <v>1359400</v>
      </c>
      <c r="L106" s="27"/>
      <c r="M106" s="28">
        <f t="shared" si="31"/>
        <v>1359400</v>
      </c>
      <c r="N106" s="28">
        <v>-319400</v>
      </c>
      <c r="O106" s="28">
        <f t="shared" si="32"/>
        <v>1040000</v>
      </c>
      <c r="P106" s="28"/>
      <c r="Q106" s="28">
        <f t="shared" si="33"/>
        <v>1040000</v>
      </c>
    </row>
    <row r="107" spans="1:17" s="24" customFormat="1" ht="24.75" customHeight="1">
      <c r="A107" s="56" t="s">
        <v>91</v>
      </c>
      <c r="B107" s="63" t="s">
        <v>116</v>
      </c>
      <c r="C107" s="28">
        <v>2113600</v>
      </c>
      <c r="D107" s="28"/>
      <c r="E107" s="28">
        <f t="shared" si="27"/>
        <v>2113600</v>
      </c>
      <c r="F107" s="28"/>
      <c r="G107" s="28">
        <f t="shared" si="28"/>
        <v>2113600</v>
      </c>
      <c r="H107" s="28"/>
      <c r="I107" s="28">
        <f t="shared" si="29"/>
        <v>2113600</v>
      </c>
      <c r="J107" s="28"/>
      <c r="K107" s="28">
        <f t="shared" si="30"/>
        <v>2113600</v>
      </c>
      <c r="L107" s="28"/>
      <c r="M107" s="28">
        <f t="shared" si="31"/>
        <v>2113600</v>
      </c>
      <c r="N107" s="28"/>
      <c r="O107" s="28">
        <f t="shared" si="32"/>
        <v>2113600</v>
      </c>
      <c r="P107" s="28"/>
      <c r="Q107" s="28">
        <f t="shared" si="33"/>
        <v>2113600</v>
      </c>
    </row>
    <row r="108" spans="1:17" s="64" customFormat="1" ht="49.5" customHeight="1">
      <c r="A108" s="56" t="s">
        <v>92</v>
      </c>
      <c r="B108" s="63" t="s">
        <v>116</v>
      </c>
      <c r="C108" s="28">
        <v>5339700</v>
      </c>
      <c r="D108" s="28"/>
      <c r="E108" s="28">
        <f t="shared" si="27"/>
        <v>5339700</v>
      </c>
      <c r="F108" s="28"/>
      <c r="G108" s="28">
        <f t="shared" si="28"/>
        <v>5339700</v>
      </c>
      <c r="H108" s="28"/>
      <c r="I108" s="28">
        <f t="shared" si="29"/>
        <v>5339700</v>
      </c>
      <c r="J108" s="28"/>
      <c r="K108" s="28">
        <f t="shared" si="30"/>
        <v>5339700</v>
      </c>
      <c r="L108" s="28"/>
      <c r="M108" s="28">
        <f t="shared" si="31"/>
        <v>5339700</v>
      </c>
      <c r="N108" s="28">
        <v>319400</v>
      </c>
      <c r="O108" s="28">
        <f t="shared" si="32"/>
        <v>5659100</v>
      </c>
      <c r="P108" s="28"/>
      <c r="Q108" s="28">
        <f t="shared" si="33"/>
        <v>5659100</v>
      </c>
    </row>
    <row r="109" spans="1:17" s="64" customFormat="1" ht="52.5" customHeight="1">
      <c r="A109" s="56" t="s">
        <v>93</v>
      </c>
      <c r="B109" s="63" t="s">
        <v>58</v>
      </c>
      <c r="C109" s="28">
        <v>10096400</v>
      </c>
      <c r="D109" s="28"/>
      <c r="E109" s="28">
        <f t="shared" si="27"/>
        <v>10096400</v>
      </c>
      <c r="F109" s="28"/>
      <c r="G109" s="28">
        <f t="shared" si="28"/>
        <v>10096400</v>
      </c>
      <c r="H109" s="28"/>
      <c r="I109" s="28">
        <f t="shared" si="29"/>
        <v>10096400</v>
      </c>
      <c r="J109" s="28"/>
      <c r="K109" s="28">
        <f t="shared" si="30"/>
        <v>10096400</v>
      </c>
      <c r="L109" s="28"/>
      <c r="M109" s="28">
        <f t="shared" si="31"/>
        <v>10096400</v>
      </c>
      <c r="N109" s="28"/>
      <c r="O109" s="28">
        <f t="shared" si="32"/>
        <v>10096400</v>
      </c>
      <c r="P109" s="28">
        <v>-1686400</v>
      </c>
      <c r="Q109" s="28">
        <f t="shared" si="33"/>
        <v>8410000</v>
      </c>
    </row>
    <row r="110" spans="1:17" ht="24.75" customHeight="1">
      <c r="A110" s="65" t="s">
        <v>59</v>
      </c>
      <c r="B110" s="63" t="s">
        <v>60</v>
      </c>
      <c r="C110" s="28">
        <v>401282100</v>
      </c>
      <c r="D110" s="28"/>
      <c r="E110" s="28">
        <f t="shared" si="27"/>
        <v>401282100</v>
      </c>
      <c r="F110" s="28"/>
      <c r="G110" s="28">
        <f t="shared" si="28"/>
        <v>401282100</v>
      </c>
      <c r="H110" s="28"/>
      <c r="I110" s="28">
        <f t="shared" si="29"/>
        <v>401282100</v>
      </c>
      <c r="J110" s="28"/>
      <c r="K110" s="28">
        <f t="shared" si="30"/>
        <v>401282100</v>
      </c>
      <c r="L110" s="28"/>
      <c r="M110" s="28">
        <f t="shared" si="31"/>
        <v>401282100</v>
      </c>
      <c r="N110" s="28"/>
      <c r="O110" s="28">
        <f t="shared" si="32"/>
        <v>401282100</v>
      </c>
      <c r="P110" s="28"/>
      <c r="Q110" s="28">
        <f t="shared" si="33"/>
        <v>401282100</v>
      </c>
    </row>
    <row r="111" spans="1:17" s="24" customFormat="1" ht="24.75" customHeight="1">
      <c r="A111" s="60" t="s">
        <v>61</v>
      </c>
      <c r="B111" s="66" t="s">
        <v>62</v>
      </c>
      <c r="C111" s="23">
        <f>SUM(C118:C118)</f>
        <v>0</v>
      </c>
      <c r="D111" s="23">
        <f>SUM(D118:D118)</f>
        <v>0</v>
      </c>
      <c r="E111" s="23">
        <f t="shared" ref="E111:N111" si="34">SUM(E112:E118)</f>
        <v>0</v>
      </c>
      <c r="F111" s="23">
        <f t="shared" si="34"/>
        <v>86197</v>
      </c>
      <c r="G111" s="23">
        <f t="shared" si="34"/>
        <v>86197</v>
      </c>
      <c r="H111" s="23">
        <f t="shared" si="34"/>
        <v>140345</v>
      </c>
      <c r="I111" s="23">
        <f t="shared" si="34"/>
        <v>226542</v>
      </c>
      <c r="J111" s="23">
        <f t="shared" si="34"/>
        <v>22561837</v>
      </c>
      <c r="K111" s="23">
        <f t="shared" si="34"/>
        <v>22788379</v>
      </c>
      <c r="L111" s="23">
        <f t="shared" si="34"/>
        <v>3346847</v>
      </c>
      <c r="M111" s="23">
        <f t="shared" si="34"/>
        <v>26135226</v>
      </c>
      <c r="N111" s="23">
        <f t="shared" si="34"/>
        <v>-945237.96</v>
      </c>
      <c r="O111" s="23">
        <f>SUM(O112:O118)</f>
        <v>25189988.039999999</v>
      </c>
      <c r="P111" s="23">
        <f>SUM(P112:P118)</f>
        <v>426423</v>
      </c>
      <c r="Q111" s="23">
        <f>SUM(Q112:Q118)</f>
        <v>25616411.039999999</v>
      </c>
    </row>
    <row r="112" spans="1:17" s="24" customFormat="1" ht="29.25" customHeight="1">
      <c r="A112" s="43" t="s">
        <v>123</v>
      </c>
      <c r="B112" s="67" t="s">
        <v>124</v>
      </c>
      <c r="C112" s="27"/>
      <c r="D112" s="27"/>
      <c r="E112" s="28">
        <f>C112+D112</f>
        <v>0</v>
      </c>
      <c r="F112" s="28">
        <v>81197</v>
      </c>
      <c r="G112" s="28">
        <f>E112+F112</f>
        <v>81197</v>
      </c>
      <c r="H112" s="28">
        <f>132542-G112</f>
        <v>51345</v>
      </c>
      <c r="I112" s="28">
        <f>G112+H112</f>
        <v>132542</v>
      </c>
      <c r="J112" s="28">
        <v>11837</v>
      </c>
      <c r="K112" s="28">
        <f>I112+J112</f>
        <v>144379</v>
      </c>
      <c r="L112" s="28">
        <v>30005</v>
      </c>
      <c r="M112" s="28">
        <f>K112+L112</f>
        <v>174384</v>
      </c>
      <c r="N112" s="28"/>
      <c r="O112" s="28">
        <f t="shared" ref="O112:O118" si="35">M112+N112</f>
        <v>174384</v>
      </c>
      <c r="P112" s="28">
        <v>8382</v>
      </c>
      <c r="Q112" s="28">
        <f t="shared" ref="Q112:Q118" si="36">O112+P112</f>
        <v>182766</v>
      </c>
    </row>
    <row r="113" spans="1:17" ht="38.25">
      <c r="A113" s="43" t="s">
        <v>161</v>
      </c>
      <c r="B113" s="67" t="s">
        <v>160</v>
      </c>
      <c r="C113" s="27"/>
      <c r="D113" s="27"/>
      <c r="E113" s="28"/>
      <c r="F113" s="28"/>
      <c r="G113" s="28"/>
      <c r="H113" s="28"/>
      <c r="I113" s="28"/>
      <c r="J113" s="28"/>
      <c r="K113" s="28"/>
      <c r="L113" s="28"/>
      <c r="M113" s="28"/>
      <c r="N113" s="28">
        <f>10000+11471.04</f>
        <v>21471.040000000001</v>
      </c>
      <c r="O113" s="28">
        <f t="shared" si="35"/>
        <v>21471.040000000001</v>
      </c>
      <c r="P113" s="28"/>
      <c r="Q113" s="28">
        <f t="shared" si="36"/>
        <v>21471.040000000001</v>
      </c>
    </row>
    <row r="114" spans="1:17" ht="38.25">
      <c r="A114" s="43" t="s">
        <v>147</v>
      </c>
      <c r="B114" s="67" t="s">
        <v>124</v>
      </c>
      <c r="C114" s="27"/>
      <c r="D114" s="27"/>
      <c r="E114" s="28"/>
      <c r="F114" s="28"/>
      <c r="G114" s="28"/>
      <c r="H114" s="28"/>
      <c r="I114" s="28">
        <v>0</v>
      </c>
      <c r="J114" s="28">
        <v>22550000</v>
      </c>
      <c r="K114" s="28">
        <f>I114+J114</f>
        <v>22550000</v>
      </c>
      <c r="L114" s="28">
        <v>1600000</v>
      </c>
      <c r="M114" s="28">
        <f>K114+L114</f>
        <v>24150000</v>
      </c>
      <c r="N114" s="28">
        <f>22550000-M114-32439</f>
        <v>-1632439</v>
      </c>
      <c r="O114" s="28">
        <f t="shared" si="35"/>
        <v>22517561</v>
      </c>
      <c r="P114" s="28"/>
      <c r="Q114" s="28">
        <f t="shared" si="36"/>
        <v>22517561</v>
      </c>
    </row>
    <row r="115" spans="1:17" ht="39.75" customHeight="1">
      <c r="A115" s="43" t="s">
        <v>174</v>
      </c>
      <c r="B115" s="67" t="s">
        <v>175</v>
      </c>
      <c r="C115" s="27"/>
      <c r="D115" s="27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>
        <v>68865</v>
      </c>
      <c r="Q115" s="28">
        <f t="shared" si="36"/>
        <v>68865</v>
      </c>
    </row>
    <row r="116" spans="1:17" s="24" customFormat="1" ht="24.75" customHeight="1">
      <c r="A116" s="68" t="s">
        <v>159</v>
      </c>
      <c r="B116" s="44" t="s">
        <v>121</v>
      </c>
      <c r="C116" s="27"/>
      <c r="D116" s="27"/>
      <c r="E116" s="28"/>
      <c r="F116" s="28"/>
      <c r="G116" s="28"/>
      <c r="H116" s="28"/>
      <c r="I116" s="28"/>
      <c r="J116" s="28"/>
      <c r="K116" s="28"/>
      <c r="L116" s="28">
        <v>1716842</v>
      </c>
      <c r="M116" s="28">
        <f>K116+L116</f>
        <v>1716842</v>
      </c>
      <c r="N116" s="28">
        <f>2382572-M116</f>
        <v>665730</v>
      </c>
      <c r="O116" s="28">
        <f t="shared" si="35"/>
        <v>2382572</v>
      </c>
      <c r="P116" s="28">
        <v>349176</v>
      </c>
      <c r="Q116" s="28">
        <f t="shared" si="36"/>
        <v>2731748</v>
      </c>
    </row>
    <row r="117" spans="1:17" ht="37.5" customHeight="1">
      <c r="A117" s="43" t="s">
        <v>140</v>
      </c>
      <c r="B117" s="67" t="s">
        <v>121</v>
      </c>
      <c r="C117" s="27"/>
      <c r="D117" s="27"/>
      <c r="E117" s="28"/>
      <c r="F117" s="28"/>
      <c r="G117" s="28"/>
      <c r="H117" s="28">
        <v>89000</v>
      </c>
      <c r="I117" s="28">
        <f>G117+H117</f>
        <v>89000</v>
      </c>
      <c r="J117" s="28"/>
      <c r="K117" s="28">
        <f>I117+J117</f>
        <v>89000</v>
      </c>
      <c r="L117" s="28"/>
      <c r="M117" s="28">
        <f>K117+L117</f>
        <v>89000</v>
      </c>
      <c r="N117" s="28"/>
      <c r="O117" s="28">
        <f t="shared" si="35"/>
        <v>89000</v>
      </c>
      <c r="P117" s="28"/>
      <c r="Q117" s="28">
        <f t="shared" si="36"/>
        <v>89000</v>
      </c>
    </row>
    <row r="118" spans="1:17" s="24" customFormat="1" ht="24.75" customHeight="1">
      <c r="A118" s="62" t="s">
        <v>122</v>
      </c>
      <c r="B118" s="69" t="s">
        <v>121</v>
      </c>
      <c r="C118" s="28"/>
      <c r="D118" s="28"/>
      <c r="E118" s="28">
        <f>C118+D118</f>
        <v>0</v>
      </c>
      <c r="F118" s="28">
        <v>5000</v>
      </c>
      <c r="G118" s="28">
        <f>E118+F118</f>
        <v>5000</v>
      </c>
      <c r="H118" s="28"/>
      <c r="I118" s="28">
        <f>G118+H118</f>
        <v>5000</v>
      </c>
      <c r="J118" s="28"/>
      <c r="K118" s="28">
        <f>I118+J118</f>
        <v>5000</v>
      </c>
      <c r="L118" s="28"/>
      <c r="M118" s="28">
        <f>K118+L118</f>
        <v>5000</v>
      </c>
      <c r="N118" s="28"/>
      <c r="O118" s="28">
        <f t="shared" si="35"/>
        <v>5000</v>
      </c>
      <c r="P118" s="28"/>
      <c r="Q118" s="28">
        <f t="shared" si="36"/>
        <v>5000</v>
      </c>
    </row>
    <row r="119" spans="1:17" ht="40.5" customHeight="1">
      <c r="A119" s="60" t="s">
        <v>63</v>
      </c>
      <c r="B119" s="66" t="s">
        <v>64</v>
      </c>
      <c r="C119" s="23">
        <f t="shared" ref="C119:Q119" si="37">SUM(C120:C120)</f>
        <v>265600</v>
      </c>
      <c r="D119" s="23">
        <f t="shared" si="37"/>
        <v>0</v>
      </c>
      <c r="E119" s="23">
        <f t="shared" si="37"/>
        <v>265600</v>
      </c>
      <c r="F119" s="23">
        <f t="shared" si="37"/>
        <v>0</v>
      </c>
      <c r="G119" s="23">
        <f t="shared" si="37"/>
        <v>265600</v>
      </c>
      <c r="H119" s="23">
        <f t="shared" si="37"/>
        <v>0</v>
      </c>
      <c r="I119" s="23">
        <f t="shared" si="37"/>
        <v>265600</v>
      </c>
      <c r="J119" s="23">
        <f t="shared" si="37"/>
        <v>0</v>
      </c>
      <c r="K119" s="23">
        <f t="shared" si="37"/>
        <v>265600</v>
      </c>
      <c r="L119" s="23">
        <f t="shared" si="37"/>
        <v>0</v>
      </c>
      <c r="M119" s="23">
        <f t="shared" si="37"/>
        <v>265600</v>
      </c>
      <c r="N119" s="23">
        <f t="shared" si="37"/>
        <v>0</v>
      </c>
      <c r="O119" s="23">
        <f t="shared" si="37"/>
        <v>265600</v>
      </c>
      <c r="P119" s="23">
        <f t="shared" si="37"/>
        <v>1000</v>
      </c>
      <c r="Q119" s="23">
        <f t="shared" si="37"/>
        <v>266600</v>
      </c>
    </row>
    <row r="120" spans="1:17" s="24" customFormat="1" ht="24.75" customHeight="1">
      <c r="A120" s="70" t="s">
        <v>66</v>
      </c>
      <c r="B120" s="40" t="s">
        <v>65</v>
      </c>
      <c r="C120" s="28">
        <v>265600</v>
      </c>
      <c r="D120" s="28"/>
      <c r="E120" s="28">
        <f>C120+D120</f>
        <v>265600</v>
      </c>
      <c r="F120" s="28"/>
      <c r="G120" s="28">
        <f>E120+F120</f>
        <v>265600</v>
      </c>
      <c r="H120" s="28"/>
      <c r="I120" s="28">
        <f>G120+H120</f>
        <v>265600</v>
      </c>
      <c r="J120" s="28"/>
      <c r="K120" s="28">
        <f>I120+J120</f>
        <v>265600</v>
      </c>
      <c r="L120" s="28"/>
      <c r="M120" s="28">
        <f>K120+L120</f>
        <v>265600</v>
      </c>
      <c r="N120" s="28"/>
      <c r="O120" s="28">
        <f>M120+N120</f>
        <v>265600</v>
      </c>
      <c r="P120" s="28">
        <v>1000</v>
      </c>
      <c r="Q120" s="28">
        <f>O120+P120</f>
        <v>266600</v>
      </c>
    </row>
    <row r="121" spans="1:17" ht="26.25" customHeight="1">
      <c r="A121" s="71" t="s">
        <v>96</v>
      </c>
      <c r="B121" s="72" t="s">
        <v>97</v>
      </c>
      <c r="C121" s="23">
        <f t="shared" ref="C121:Q121" si="38">C122</f>
        <v>0</v>
      </c>
      <c r="D121" s="23">
        <f t="shared" si="38"/>
        <v>649214</v>
      </c>
      <c r="E121" s="23">
        <f t="shared" si="38"/>
        <v>649214</v>
      </c>
      <c r="F121" s="23">
        <f t="shared" si="38"/>
        <v>3282169</v>
      </c>
      <c r="G121" s="23">
        <f t="shared" si="38"/>
        <v>3931383</v>
      </c>
      <c r="H121" s="23">
        <f t="shared" si="38"/>
        <v>0</v>
      </c>
      <c r="I121" s="23">
        <f t="shared" si="38"/>
        <v>3931383</v>
      </c>
      <c r="J121" s="23">
        <f t="shared" si="38"/>
        <v>0</v>
      </c>
      <c r="K121" s="23">
        <f t="shared" si="38"/>
        <v>3931383</v>
      </c>
      <c r="L121" s="23">
        <f t="shared" si="38"/>
        <v>-1618703.3</v>
      </c>
      <c r="M121" s="23">
        <f t="shared" si="38"/>
        <v>2312679.7000000002</v>
      </c>
      <c r="N121" s="23">
        <f t="shared" si="38"/>
        <v>310700</v>
      </c>
      <c r="O121" s="23">
        <f t="shared" si="38"/>
        <v>2623379.7000000002</v>
      </c>
      <c r="P121" s="23">
        <f t="shared" si="38"/>
        <v>300000</v>
      </c>
      <c r="Q121" s="23">
        <f t="shared" si="38"/>
        <v>2923379.7</v>
      </c>
    </row>
    <row r="122" spans="1:17" s="24" customFormat="1" ht="24.75" customHeight="1">
      <c r="A122" s="73" t="s">
        <v>98</v>
      </c>
      <c r="B122" s="67" t="s">
        <v>99</v>
      </c>
      <c r="C122" s="27"/>
      <c r="D122" s="74">
        <v>649214</v>
      </c>
      <c r="E122" s="28">
        <f>C122+D122</f>
        <v>649214</v>
      </c>
      <c r="F122" s="74">
        <f>3931383-E122</f>
        <v>3282169</v>
      </c>
      <c r="G122" s="28">
        <f>E122+F122</f>
        <v>3931383</v>
      </c>
      <c r="H122" s="74"/>
      <c r="I122" s="28">
        <f>G122+H122</f>
        <v>3931383</v>
      </c>
      <c r="J122" s="74"/>
      <c r="K122" s="28">
        <f>I122+J122</f>
        <v>3931383</v>
      </c>
      <c r="L122" s="74">
        <v>-1618703.3</v>
      </c>
      <c r="M122" s="28">
        <f>K122+L122</f>
        <v>2312679.7000000002</v>
      </c>
      <c r="N122" s="74">
        <v>310700</v>
      </c>
      <c r="O122" s="28">
        <f>M122+N122</f>
        <v>2623379.7000000002</v>
      </c>
      <c r="P122" s="74">
        <v>300000</v>
      </c>
      <c r="Q122" s="28">
        <f>O122+P122</f>
        <v>2923379.7</v>
      </c>
    </row>
    <row r="123" spans="1:17" ht="51">
      <c r="A123" s="71" t="s">
        <v>100</v>
      </c>
      <c r="B123" s="72" t="s">
        <v>101</v>
      </c>
      <c r="C123" s="23">
        <f t="shared" ref="C123:Q123" si="39">C124</f>
        <v>0</v>
      </c>
      <c r="D123" s="23">
        <f t="shared" si="39"/>
        <v>1821905.32</v>
      </c>
      <c r="E123" s="23">
        <f t="shared" si="39"/>
        <v>1821905.32</v>
      </c>
      <c r="F123" s="23">
        <f t="shared" si="39"/>
        <v>-322142.74</v>
      </c>
      <c r="G123" s="23">
        <f t="shared" si="39"/>
        <v>1499762.58</v>
      </c>
      <c r="H123" s="23">
        <f t="shared" si="39"/>
        <v>-133228</v>
      </c>
      <c r="I123" s="23">
        <f t="shared" si="39"/>
        <v>1366534.58</v>
      </c>
      <c r="J123" s="23">
        <f t="shared" si="39"/>
        <v>1232358.6499999999</v>
      </c>
      <c r="K123" s="23">
        <f t="shared" si="39"/>
        <v>2598893.23</v>
      </c>
      <c r="L123" s="23">
        <f t="shared" si="39"/>
        <v>616165.35</v>
      </c>
      <c r="M123" s="23">
        <f t="shared" si="39"/>
        <v>3215058.58</v>
      </c>
      <c r="N123" s="23">
        <f t="shared" si="39"/>
        <v>0</v>
      </c>
      <c r="O123" s="23">
        <f t="shared" si="39"/>
        <v>3215058.58</v>
      </c>
      <c r="P123" s="23">
        <f t="shared" si="39"/>
        <v>32672.7</v>
      </c>
      <c r="Q123" s="23">
        <f t="shared" si="39"/>
        <v>3247731.2800000003</v>
      </c>
    </row>
    <row r="124" spans="1:17" ht="64.5">
      <c r="A124" s="73" t="s">
        <v>102</v>
      </c>
      <c r="B124" s="67" t="s">
        <v>103</v>
      </c>
      <c r="C124" s="27"/>
      <c r="D124" s="28">
        <v>1821905.32</v>
      </c>
      <c r="E124" s="28">
        <f>C124+D124</f>
        <v>1821905.32</v>
      </c>
      <c r="F124" s="28">
        <f>1499762.58-E124</f>
        <v>-322142.74</v>
      </c>
      <c r="G124" s="28">
        <f>E124+F124</f>
        <v>1499762.58</v>
      </c>
      <c r="H124" s="28">
        <f>1366534.58-G124</f>
        <v>-133228</v>
      </c>
      <c r="I124" s="28">
        <f>G124+H124</f>
        <v>1366534.58</v>
      </c>
      <c r="J124" s="28">
        <f>K124-I124</f>
        <v>1232358.6499999999</v>
      </c>
      <c r="K124" s="28">
        <v>2598893.23</v>
      </c>
      <c r="L124" s="28">
        <v>616165.35</v>
      </c>
      <c r="M124" s="28">
        <f>K124+L124</f>
        <v>3215058.58</v>
      </c>
      <c r="N124" s="28"/>
      <c r="O124" s="28">
        <f>M124+N124</f>
        <v>3215058.58</v>
      </c>
      <c r="P124" s="28">
        <v>32672.7</v>
      </c>
      <c r="Q124" s="28">
        <f>O124+P124</f>
        <v>3247731.2800000003</v>
      </c>
    </row>
    <row r="125" spans="1:17" ht="25.5">
      <c r="A125" s="71" t="s">
        <v>104</v>
      </c>
      <c r="B125" s="72" t="s">
        <v>105</v>
      </c>
      <c r="C125" s="23">
        <f t="shared" ref="C125:Q125" si="40">C126</f>
        <v>0</v>
      </c>
      <c r="D125" s="23">
        <f t="shared" si="40"/>
        <v>-2251707.85</v>
      </c>
      <c r="E125" s="23">
        <f t="shared" si="40"/>
        <v>-2251707.85</v>
      </c>
      <c r="F125" s="23">
        <f t="shared" si="40"/>
        <v>448990.15000000014</v>
      </c>
      <c r="G125" s="23">
        <f t="shared" si="40"/>
        <v>-1700377.7</v>
      </c>
      <c r="H125" s="23">
        <f t="shared" si="40"/>
        <v>-12</v>
      </c>
      <c r="I125" s="23">
        <f t="shared" si="40"/>
        <v>-1700389.7</v>
      </c>
      <c r="J125" s="23">
        <f t="shared" si="40"/>
        <v>-1232358.6500000001</v>
      </c>
      <c r="K125" s="23">
        <f t="shared" si="40"/>
        <v>-2932748.35</v>
      </c>
      <c r="L125" s="23">
        <f t="shared" si="40"/>
        <v>-612949.35</v>
      </c>
      <c r="M125" s="23">
        <f t="shared" si="40"/>
        <v>-3545697.7</v>
      </c>
      <c r="N125" s="23">
        <f t="shared" si="40"/>
        <v>-3216</v>
      </c>
      <c r="O125" s="23">
        <f t="shared" si="40"/>
        <v>-3548913.7</v>
      </c>
      <c r="P125" s="23">
        <f t="shared" si="40"/>
        <v>-75414.880000000005</v>
      </c>
      <c r="Q125" s="23">
        <f t="shared" si="40"/>
        <v>-3624328.58</v>
      </c>
    </row>
    <row r="126" spans="1:17" ht="51.75">
      <c r="A126" s="73" t="s">
        <v>106</v>
      </c>
      <c r="B126" s="67" t="s">
        <v>107</v>
      </c>
      <c r="C126" s="27"/>
      <c r="D126" s="28">
        <v>-2251707.85</v>
      </c>
      <c r="E126" s="28">
        <f>C126+D126</f>
        <v>-2251707.85</v>
      </c>
      <c r="F126" s="28">
        <f>-1802717.7-E126</f>
        <v>448990.15000000014</v>
      </c>
      <c r="G126" s="28">
        <f>E126+F126+102340</f>
        <v>-1700377.7</v>
      </c>
      <c r="H126" s="28">
        <f>-1700389.7-G126</f>
        <v>-12</v>
      </c>
      <c r="I126" s="28">
        <f>G126+H126</f>
        <v>-1700389.7</v>
      </c>
      <c r="J126" s="28">
        <f>K126-I126</f>
        <v>-1232358.6500000001</v>
      </c>
      <c r="K126" s="28">
        <v>-2932748.35</v>
      </c>
      <c r="L126" s="28">
        <v>-612949.35</v>
      </c>
      <c r="M126" s="28">
        <f>K126+L126</f>
        <v>-3545697.7</v>
      </c>
      <c r="N126" s="28">
        <f>-3548913.7-M126</f>
        <v>-3216</v>
      </c>
      <c r="O126" s="28">
        <f>M126+N126</f>
        <v>-3548913.7</v>
      </c>
      <c r="P126" s="28">
        <f>-64232.35-32672.7+21490.17</f>
        <v>-75414.880000000005</v>
      </c>
      <c r="Q126" s="28">
        <f>O126+P126</f>
        <v>-3624328.58</v>
      </c>
    </row>
    <row r="127" spans="1:17" ht="14.25">
      <c r="A127" s="75" t="s">
        <v>108</v>
      </c>
      <c r="B127" s="13"/>
      <c r="C127" s="23">
        <f t="shared" ref="C127:Q127" si="41">C54+C29</f>
        <v>817776645</v>
      </c>
      <c r="D127" s="23">
        <f t="shared" si="41"/>
        <v>8046271.4700000007</v>
      </c>
      <c r="E127" s="23">
        <f t="shared" si="41"/>
        <v>825822916.47000003</v>
      </c>
      <c r="F127" s="23">
        <f t="shared" si="41"/>
        <v>132987411.42000002</v>
      </c>
      <c r="G127" s="23">
        <f t="shared" si="41"/>
        <v>958912667.8900001</v>
      </c>
      <c r="H127" s="23">
        <f t="shared" si="41"/>
        <v>13422551</v>
      </c>
      <c r="I127" s="23">
        <f t="shared" si="41"/>
        <v>972335218.8900001</v>
      </c>
      <c r="J127" s="23">
        <f t="shared" si="41"/>
        <v>30215237</v>
      </c>
      <c r="K127" s="23">
        <f t="shared" si="41"/>
        <v>1002550455.8900001</v>
      </c>
      <c r="L127" s="23">
        <f t="shared" si="41"/>
        <v>300631184.56</v>
      </c>
      <c r="M127" s="23">
        <f t="shared" si="41"/>
        <v>1303181640.4499998</v>
      </c>
      <c r="N127" s="23">
        <f t="shared" si="41"/>
        <v>9659412.9699999988</v>
      </c>
      <c r="O127" s="23">
        <f t="shared" si="41"/>
        <v>1311776053.4199998</v>
      </c>
      <c r="P127" s="23">
        <f t="shared" si="41"/>
        <v>5951233.8200000003</v>
      </c>
      <c r="Q127" s="23">
        <f t="shared" si="41"/>
        <v>1317727287.24</v>
      </c>
    </row>
    <row r="128" spans="1:17"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59"/>
      <c r="O128" s="59"/>
      <c r="P128" s="59"/>
      <c r="Q128" s="59"/>
    </row>
    <row r="129" spans="3:17"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59"/>
      <c r="O129" s="59"/>
      <c r="P129" s="59"/>
      <c r="Q129" s="59"/>
    </row>
    <row r="130" spans="3:17"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59"/>
      <c r="O130" s="59"/>
      <c r="P130" s="59"/>
      <c r="Q130" s="59"/>
    </row>
    <row r="131" spans="3:17"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59"/>
      <c r="O131" s="59"/>
      <c r="P131" s="59"/>
      <c r="Q131" s="59"/>
    </row>
    <row r="132" spans="3:17"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59"/>
      <c r="O132" s="59"/>
      <c r="P132" s="59"/>
      <c r="Q132" s="59"/>
    </row>
    <row r="133" spans="3:17"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59"/>
      <c r="O133" s="59"/>
      <c r="P133" s="59"/>
      <c r="Q133" s="59"/>
    </row>
    <row r="134" spans="3:17"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59"/>
      <c r="O134" s="59"/>
      <c r="P134" s="59"/>
      <c r="Q134" s="59"/>
    </row>
    <row r="135" spans="3:17"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</row>
    <row r="136" spans="3:17"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</row>
  </sheetData>
  <mergeCells count="19">
    <mergeCell ref="P20:Q20"/>
    <mergeCell ref="A25:O26"/>
    <mergeCell ref="N8:O8"/>
    <mergeCell ref="N17:O17"/>
    <mergeCell ref="N11:O11"/>
    <mergeCell ref="N14:O14"/>
    <mergeCell ref="N20:O20"/>
    <mergeCell ref="N23:O23"/>
    <mergeCell ref="P23:Q23"/>
    <mergeCell ref="P11:Q11"/>
    <mergeCell ref="B5:C5"/>
    <mergeCell ref="N5:O5"/>
    <mergeCell ref="P17:Q17"/>
    <mergeCell ref="B2:C2"/>
    <mergeCell ref="N2:O2"/>
    <mergeCell ref="P2:Q2"/>
    <mergeCell ref="P5:Q5"/>
    <mergeCell ref="P8:Q8"/>
    <mergeCell ref="P14:Q14"/>
  </mergeCells>
  <phoneticPr fontId="30" type="noConversion"/>
  <pageMargins left="0.55118110236220474" right="0.19685039370078741" top="0.43307086614173229" bottom="0.19685039370078741" header="0.43307086614173229" footer="0"/>
  <pageSetup paperSize="9" scale="87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130"/>
  <sheetViews>
    <sheetView tabSelected="1" topLeftCell="A16" workbookViewId="0">
      <pane xSplit="1" ySplit="3" topLeftCell="B58" activePane="bottomRight" state="frozen"/>
      <selection activeCell="A16" sqref="A16"/>
      <selection pane="topRight" activeCell="B16" sqref="B16"/>
      <selection pane="bottomLeft" activeCell="A19" sqref="A19"/>
      <selection pane="bottomRight" activeCell="P62" sqref="P62"/>
    </sheetView>
  </sheetViews>
  <sheetFormatPr defaultColWidth="8" defaultRowHeight="15"/>
  <cols>
    <col min="1" max="1" width="51.5703125" style="1" customWidth="1"/>
    <col min="2" max="2" width="19.5703125" style="2" customWidth="1"/>
    <col min="3" max="3" width="17" style="77" hidden="1" customWidth="1"/>
    <col min="4" max="4" width="17.7109375" style="77" hidden="1" customWidth="1"/>
    <col min="5" max="8" width="15.28515625" style="77" hidden="1" customWidth="1"/>
    <col min="9" max="9" width="19.28515625" style="77" hidden="1" customWidth="1"/>
    <col min="10" max="10" width="15.28515625" style="77" hidden="1" customWidth="1"/>
    <col min="11" max="11" width="17.5703125" style="77" hidden="1" customWidth="1"/>
    <col min="12" max="12" width="16.7109375" style="77" hidden="1" customWidth="1"/>
    <col min="13" max="13" width="17.7109375" style="77" hidden="1" customWidth="1"/>
    <col min="14" max="14" width="15" style="77" hidden="1" customWidth="1"/>
    <col min="15" max="15" width="16.85546875" style="77" customWidth="1"/>
    <col min="16" max="16" width="15" style="77" customWidth="1"/>
    <col min="17" max="17" width="16.85546875" style="77" customWidth="1"/>
    <col min="18" max="19" width="8" style="1"/>
    <col min="20" max="20" width="17.140625" style="1" customWidth="1"/>
    <col min="21" max="16384" width="8" style="1"/>
  </cols>
  <sheetData>
    <row r="1" spans="1:17" ht="15" customHeight="1">
      <c r="C1" s="3"/>
      <c r="D1" s="3"/>
      <c r="E1" s="3"/>
      <c r="F1" s="3"/>
      <c r="G1" s="3"/>
      <c r="H1" s="3"/>
      <c r="I1" s="3"/>
      <c r="J1" s="3"/>
      <c r="K1" s="4" t="s">
        <v>109</v>
      </c>
      <c r="L1" s="3"/>
      <c r="M1" s="4" t="s">
        <v>109</v>
      </c>
      <c r="N1" s="3"/>
      <c r="O1" s="4" t="s">
        <v>109</v>
      </c>
      <c r="P1" s="3"/>
      <c r="Q1" s="4" t="s">
        <v>109</v>
      </c>
    </row>
    <row r="2" spans="1:17" ht="15" customHeight="1">
      <c r="C2" s="3"/>
      <c r="D2" s="3"/>
      <c r="E2" s="3"/>
      <c r="F2" s="3"/>
      <c r="G2" s="3"/>
      <c r="H2" s="3"/>
      <c r="I2" s="3"/>
      <c r="J2" s="3"/>
      <c r="K2" s="4" t="s">
        <v>68</v>
      </c>
      <c r="L2" s="3"/>
      <c r="M2" s="4" t="s">
        <v>68</v>
      </c>
      <c r="N2" s="3"/>
      <c r="O2" s="4" t="s">
        <v>68</v>
      </c>
      <c r="P2" s="3"/>
      <c r="Q2" s="4" t="s">
        <v>68</v>
      </c>
    </row>
    <row r="3" spans="1:17" ht="15" customHeight="1">
      <c r="C3" s="5"/>
      <c r="D3" s="5"/>
      <c r="E3" s="5"/>
      <c r="F3" s="5"/>
      <c r="G3" s="5"/>
      <c r="H3" s="5"/>
      <c r="I3" s="5"/>
      <c r="J3" s="5"/>
      <c r="K3" s="6" t="s">
        <v>141</v>
      </c>
      <c r="L3" s="5"/>
      <c r="M3" s="6" t="s">
        <v>141</v>
      </c>
      <c r="N3" s="5"/>
      <c r="O3" s="6" t="s">
        <v>141</v>
      </c>
      <c r="P3" s="5"/>
      <c r="Q3" s="6" t="s">
        <v>141</v>
      </c>
    </row>
    <row r="4" spans="1:17" ht="15" customHeight="1">
      <c r="C4" s="3"/>
      <c r="D4" s="3"/>
      <c r="E4" s="3"/>
      <c r="F4" s="3"/>
      <c r="G4" s="3"/>
      <c r="H4" s="3"/>
      <c r="I4" s="3"/>
      <c r="J4" s="3"/>
      <c r="K4" s="4" t="s">
        <v>109</v>
      </c>
      <c r="L4" s="3"/>
      <c r="M4" s="4" t="s">
        <v>109</v>
      </c>
      <c r="N4" s="3"/>
      <c r="O4" s="4" t="s">
        <v>109</v>
      </c>
      <c r="P4" s="3"/>
      <c r="Q4" s="4" t="s">
        <v>109</v>
      </c>
    </row>
    <row r="5" spans="1:17" ht="15" customHeight="1">
      <c r="C5" s="3"/>
      <c r="D5" s="3"/>
      <c r="E5" s="3"/>
      <c r="F5" s="3"/>
      <c r="G5" s="3"/>
      <c r="H5" s="3"/>
      <c r="I5" s="3"/>
      <c r="J5" s="3"/>
      <c r="K5" s="4" t="s">
        <v>68</v>
      </c>
      <c r="L5" s="3"/>
      <c r="M5" s="4" t="s">
        <v>68</v>
      </c>
      <c r="N5" s="3"/>
      <c r="O5" s="4" t="s">
        <v>68</v>
      </c>
      <c r="P5" s="3"/>
      <c r="Q5" s="4" t="s">
        <v>68</v>
      </c>
    </row>
    <row r="6" spans="1:17" ht="15" customHeight="1">
      <c r="C6" s="5"/>
      <c r="D6" s="5"/>
      <c r="E6" s="5"/>
      <c r="F6" s="5"/>
      <c r="G6" s="5"/>
      <c r="H6" s="5"/>
      <c r="I6" s="5"/>
      <c r="J6" s="5"/>
      <c r="K6" s="6" t="s">
        <v>128</v>
      </c>
      <c r="L6" s="5"/>
      <c r="M6" s="6" t="s">
        <v>128</v>
      </c>
      <c r="N6" s="5"/>
      <c r="O6" s="6" t="s">
        <v>128</v>
      </c>
      <c r="P6" s="5"/>
      <c r="Q6" s="6" t="s">
        <v>128</v>
      </c>
    </row>
    <row r="7" spans="1:17" ht="15" customHeight="1">
      <c r="C7" s="3"/>
      <c r="D7" s="3"/>
      <c r="E7" s="3"/>
      <c r="F7" s="3"/>
      <c r="G7" s="3"/>
      <c r="H7" s="3"/>
      <c r="I7" s="3"/>
      <c r="J7" s="3"/>
      <c r="K7" s="4" t="s">
        <v>126</v>
      </c>
      <c r="L7" s="3"/>
      <c r="M7" s="4" t="s">
        <v>126</v>
      </c>
      <c r="N7" s="3"/>
      <c r="O7" s="4" t="s">
        <v>126</v>
      </c>
      <c r="P7" s="3"/>
      <c r="Q7" s="4" t="s">
        <v>126</v>
      </c>
    </row>
    <row r="8" spans="1:17" ht="15" customHeight="1">
      <c r="C8" s="3"/>
      <c r="D8" s="3"/>
      <c r="E8" s="3"/>
      <c r="F8" s="3"/>
      <c r="G8" s="3"/>
      <c r="H8" s="3"/>
      <c r="I8" s="3"/>
      <c r="J8" s="3"/>
      <c r="K8" s="4" t="s">
        <v>68</v>
      </c>
      <c r="L8" s="3"/>
      <c r="M8" s="4" t="s">
        <v>68</v>
      </c>
      <c r="N8" s="3"/>
      <c r="O8" s="4" t="s">
        <v>68</v>
      </c>
      <c r="P8" s="3"/>
      <c r="Q8" s="4" t="s">
        <v>68</v>
      </c>
    </row>
    <row r="9" spans="1:17" ht="15" customHeight="1">
      <c r="C9" s="5"/>
      <c r="D9" s="5"/>
      <c r="E9" s="5"/>
      <c r="F9" s="5"/>
      <c r="G9" s="5"/>
      <c r="H9" s="5"/>
      <c r="I9" s="5"/>
      <c r="J9" s="5"/>
      <c r="K9" s="6" t="s">
        <v>129</v>
      </c>
      <c r="L9" s="5"/>
      <c r="M9" s="6" t="s">
        <v>129</v>
      </c>
      <c r="N9" s="5"/>
      <c r="O9" s="6" t="s">
        <v>129</v>
      </c>
      <c r="P9" s="5"/>
      <c r="Q9" s="6" t="s">
        <v>129</v>
      </c>
    </row>
    <row r="10" spans="1:17" s="7" customFormat="1" ht="14.25" customHeight="1">
      <c r="C10" s="3"/>
      <c r="D10" s="3"/>
      <c r="E10" s="3"/>
      <c r="F10" s="3"/>
      <c r="G10" s="3"/>
      <c r="H10" s="3"/>
      <c r="I10" s="3"/>
      <c r="J10" s="3"/>
      <c r="K10" s="4" t="s">
        <v>126</v>
      </c>
      <c r="L10" s="3"/>
      <c r="M10" s="4" t="s">
        <v>126</v>
      </c>
      <c r="N10" s="3"/>
      <c r="O10" s="4" t="s">
        <v>126</v>
      </c>
      <c r="P10" s="3"/>
      <c r="Q10" s="4" t="s">
        <v>126</v>
      </c>
    </row>
    <row r="11" spans="1:17" s="7" customFormat="1" ht="14.25" customHeight="1">
      <c r="C11" s="3"/>
      <c r="D11" s="3"/>
      <c r="E11" s="3"/>
      <c r="F11" s="3"/>
      <c r="G11" s="3"/>
      <c r="H11" s="3"/>
      <c r="I11" s="3"/>
      <c r="J11" s="3"/>
      <c r="K11" s="4" t="s">
        <v>68</v>
      </c>
      <c r="L11" s="3"/>
      <c r="M11" s="4" t="s">
        <v>68</v>
      </c>
      <c r="N11" s="3"/>
      <c r="O11" s="4" t="s">
        <v>68</v>
      </c>
      <c r="P11" s="3"/>
      <c r="Q11" s="4" t="s">
        <v>68</v>
      </c>
    </row>
    <row r="12" spans="1:17" s="7" customFormat="1" ht="14.25" customHeight="1">
      <c r="C12" s="5"/>
      <c r="D12" s="5"/>
      <c r="E12" s="5"/>
      <c r="F12" s="5"/>
      <c r="G12" s="5"/>
      <c r="H12" s="5"/>
      <c r="I12" s="5"/>
      <c r="J12" s="5"/>
      <c r="K12" s="6" t="s">
        <v>125</v>
      </c>
      <c r="L12" s="5"/>
      <c r="M12" s="6" t="s">
        <v>125</v>
      </c>
      <c r="N12" s="5"/>
      <c r="O12" s="6" t="s">
        <v>125</v>
      </c>
      <c r="P12" s="5"/>
      <c r="Q12" s="6" t="s">
        <v>125</v>
      </c>
    </row>
    <row r="13" spans="1:17" s="7" customFormat="1" ht="14.25" customHeight="1">
      <c r="C13" s="3"/>
      <c r="D13" s="3"/>
      <c r="E13" s="3"/>
      <c r="F13" s="3"/>
      <c r="G13" s="3"/>
      <c r="H13" s="3"/>
      <c r="I13" s="3"/>
      <c r="J13" s="3"/>
      <c r="K13" s="4" t="s">
        <v>67</v>
      </c>
      <c r="L13" s="3"/>
      <c r="M13" s="4" t="s">
        <v>67</v>
      </c>
      <c r="N13" s="3"/>
      <c r="O13" s="4" t="s">
        <v>67</v>
      </c>
      <c r="P13" s="3"/>
      <c r="Q13" s="4" t="s">
        <v>67</v>
      </c>
    </row>
    <row r="14" spans="1:17" s="7" customFormat="1" ht="14.25" customHeight="1">
      <c r="C14" s="3"/>
      <c r="D14" s="3"/>
      <c r="E14" s="3"/>
      <c r="F14" s="3"/>
      <c r="G14" s="3"/>
      <c r="H14" s="3"/>
      <c r="I14" s="3"/>
      <c r="J14" s="3"/>
      <c r="K14" s="4" t="s">
        <v>68</v>
      </c>
      <c r="L14" s="3"/>
      <c r="M14" s="4" t="s">
        <v>68</v>
      </c>
      <c r="N14" s="3"/>
      <c r="O14" s="4" t="s">
        <v>68</v>
      </c>
      <c r="P14" s="3"/>
      <c r="Q14" s="4" t="s">
        <v>68</v>
      </c>
    </row>
    <row r="15" spans="1:17" s="7" customFormat="1" ht="14.25" customHeight="1">
      <c r="C15" s="5"/>
      <c r="D15" s="5"/>
      <c r="E15" s="5"/>
      <c r="F15" s="5"/>
      <c r="G15" s="5"/>
      <c r="H15" s="5"/>
      <c r="I15" s="5"/>
      <c r="J15" s="5"/>
      <c r="K15" s="6" t="s">
        <v>110</v>
      </c>
      <c r="L15" s="5"/>
      <c r="M15" s="6" t="s">
        <v>110</v>
      </c>
      <c r="N15" s="5"/>
      <c r="O15" s="6" t="s">
        <v>110</v>
      </c>
      <c r="P15" s="5"/>
      <c r="Q15" s="6" t="s">
        <v>110</v>
      </c>
    </row>
    <row r="16" spans="1:17" s="7" customFormat="1" ht="12.75" customHeight="1">
      <c r="A16" s="8"/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32.25" customHeight="1">
      <c r="A17" s="98" t="s">
        <v>111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1"/>
      <c r="Q17" s="1"/>
    </row>
    <row r="18" spans="1:17" s="14" customFormat="1" ht="48" customHeight="1">
      <c r="A18" s="12" t="s">
        <v>0</v>
      </c>
      <c r="B18" s="12" t="s">
        <v>1</v>
      </c>
      <c r="C18" s="13" t="s">
        <v>95</v>
      </c>
      <c r="D18" s="13" t="s">
        <v>94</v>
      </c>
      <c r="E18" s="13" t="s">
        <v>95</v>
      </c>
      <c r="F18" s="13" t="s">
        <v>94</v>
      </c>
      <c r="G18" s="13" t="s">
        <v>95</v>
      </c>
      <c r="H18" s="13" t="s">
        <v>94</v>
      </c>
      <c r="I18" s="13" t="s">
        <v>95</v>
      </c>
      <c r="J18" s="13" t="s">
        <v>94</v>
      </c>
      <c r="K18" s="13" t="s">
        <v>95</v>
      </c>
      <c r="L18" s="13" t="s">
        <v>94</v>
      </c>
      <c r="M18" s="13" t="s">
        <v>95</v>
      </c>
      <c r="N18" s="13" t="s">
        <v>94</v>
      </c>
      <c r="O18" s="13" t="s">
        <v>95</v>
      </c>
      <c r="P18" s="13" t="s">
        <v>94</v>
      </c>
      <c r="Q18" s="13" t="s">
        <v>95</v>
      </c>
    </row>
    <row r="19" spans="1:17" s="19" customFormat="1" ht="10.5" customHeight="1">
      <c r="A19" s="15">
        <v>1</v>
      </c>
      <c r="B19" s="16">
        <v>2</v>
      </c>
      <c r="C19" s="17">
        <v>3</v>
      </c>
      <c r="D19" s="18"/>
      <c r="E19" s="17">
        <v>3</v>
      </c>
      <c r="F19" s="17">
        <v>4</v>
      </c>
      <c r="G19" s="17">
        <v>5</v>
      </c>
      <c r="H19" s="17">
        <v>4</v>
      </c>
      <c r="I19" s="17">
        <v>5</v>
      </c>
      <c r="J19" s="17">
        <v>4</v>
      </c>
      <c r="K19" s="17">
        <v>5</v>
      </c>
      <c r="L19" s="17">
        <v>4</v>
      </c>
      <c r="M19" s="17">
        <v>5</v>
      </c>
      <c r="N19" s="17">
        <v>4</v>
      </c>
      <c r="O19" s="17">
        <v>5</v>
      </c>
      <c r="P19" s="17">
        <v>4</v>
      </c>
      <c r="Q19" s="17">
        <v>5</v>
      </c>
    </row>
    <row r="20" spans="1:17" s="24" customFormat="1" ht="24.75" customHeight="1">
      <c r="A20" s="20" t="s">
        <v>2</v>
      </c>
      <c r="B20" s="21" t="s">
        <v>3</v>
      </c>
      <c r="C20" s="22">
        <f t="shared" ref="C20:N20" si="0">C21+C23+C25+C29+C33+C37+C39+C41+C44</f>
        <v>126190745</v>
      </c>
      <c r="D20" s="22">
        <f t="shared" si="0"/>
        <v>249160</v>
      </c>
      <c r="E20" s="22">
        <f t="shared" si="0"/>
        <v>126439905</v>
      </c>
      <c r="F20" s="23">
        <f t="shared" si="0"/>
        <v>50822.81</v>
      </c>
      <c r="G20" s="22">
        <f t="shared" si="0"/>
        <v>126490727.81</v>
      </c>
      <c r="H20" s="23">
        <f t="shared" si="0"/>
        <v>0</v>
      </c>
      <c r="I20" s="22">
        <f t="shared" si="0"/>
        <v>126490727.81</v>
      </c>
      <c r="J20" s="23">
        <f t="shared" si="0"/>
        <v>141500</v>
      </c>
      <c r="K20" s="22">
        <f t="shared" si="0"/>
        <v>126632227.81</v>
      </c>
      <c r="L20" s="23">
        <f t="shared" si="0"/>
        <v>0</v>
      </c>
      <c r="M20" s="22">
        <f t="shared" si="0"/>
        <v>126632227.81</v>
      </c>
      <c r="N20" s="23">
        <f t="shared" si="0"/>
        <v>220605.93</v>
      </c>
      <c r="O20" s="23">
        <f>O21+O23+O25+O29+O32+O33+O37+O39+O41+O44</f>
        <v>126852833.74000001</v>
      </c>
      <c r="P20" s="23">
        <f>P21+P23+P25+P29+P32+P33+P37+P39+P41+P44</f>
        <v>0</v>
      </c>
      <c r="Q20" s="23">
        <f>Q21+Q23+Q25+Q29+Q32+Q33+Q37+Q39+Q41+Q44</f>
        <v>126852833.74000001</v>
      </c>
    </row>
    <row r="21" spans="1:17" ht="18" customHeight="1">
      <c r="A21" s="25" t="s">
        <v>4</v>
      </c>
      <c r="B21" s="26" t="s">
        <v>5</v>
      </c>
      <c r="C21" s="27">
        <f t="shared" ref="C21:Q21" si="1">C22</f>
        <v>75160596</v>
      </c>
      <c r="D21" s="27">
        <f t="shared" si="1"/>
        <v>0</v>
      </c>
      <c r="E21" s="27">
        <f t="shared" si="1"/>
        <v>75160596</v>
      </c>
      <c r="F21" s="27">
        <f t="shared" si="1"/>
        <v>0</v>
      </c>
      <c r="G21" s="27">
        <f t="shared" si="1"/>
        <v>75160596</v>
      </c>
      <c r="H21" s="27">
        <f t="shared" si="1"/>
        <v>0</v>
      </c>
      <c r="I21" s="27">
        <f t="shared" si="1"/>
        <v>75160596</v>
      </c>
      <c r="J21" s="27">
        <f t="shared" si="1"/>
        <v>0</v>
      </c>
      <c r="K21" s="27">
        <f t="shared" si="1"/>
        <v>75160596</v>
      </c>
      <c r="L21" s="27">
        <f t="shared" si="1"/>
        <v>0</v>
      </c>
      <c r="M21" s="27">
        <f t="shared" si="1"/>
        <v>75160596</v>
      </c>
      <c r="N21" s="27">
        <f t="shared" si="1"/>
        <v>0</v>
      </c>
      <c r="O21" s="27">
        <f t="shared" si="1"/>
        <v>75160596</v>
      </c>
      <c r="P21" s="27">
        <f t="shared" si="1"/>
        <v>0</v>
      </c>
      <c r="Q21" s="27">
        <f t="shared" si="1"/>
        <v>75160596</v>
      </c>
    </row>
    <row r="22" spans="1:17">
      <c r="A22" s="25" t="s">
        <v>6</v>
      </c>
      <c r="B22" s="26" t="s">
        <v>7</v>
      </c>
      <c r="C22" s="28">
        <v>75160596</v>
      </c>
      <c r="D22" s="28"/>
      <c r="E22" s="28">
        <f>C22+D22</f>
        <v>75160596</v>
      </c>
      <c r="F22" s="28"/>
      <c r="G22" s="28">
        <f>E22+F22</f>
        <v>75160596</v>
      </c>
      <c r="H22" s="28"/>
      <c r="I22" s="28">
        <f>G22+H22</f>
        <v>75160596</v>
      </c>
      <c r="J22" s="28"/>
      <c r="K22" s="28">
        <f>I22+J22</f>
        <v>75160596</v>
      </c>
      <c r="L22" s="28"/>
      <c r="M22" s="28">
        <f>K22+L22</f>
        <v>75160596</v>
      </c>
      <c r="N22" s="28"/>
      <c r="O22" s="28">
        <f>M22+N22</f>
        <v>75160596</v>
      </c>
      <c r="P22" s="28"/>
      <c r="Q22" s="28">
        <f>O22+P22</f>
        <v>75160596</v>
      </c>
    </row>
    <row r="23" spans="1:17" ht="24.75" customHeight="1">
      <c r="A23" s="29" t="s">
        <v>69</v>
      </c>
      <c r="B23" s="26" t="s">
        <v>70</v>
      </c>
      <c r="C23" s="27">
        <f t="shared" ref="C23:Q23" si="2">C24</f>
        <v>9723120</v>
      </c>
      <c r="D23" s="27">
        <f t="shared" si="2"/>
        <v>0</v>
      </c>
      <c r="E23" s="27">
        <f t="shared" si="2"/>
        <v>9723120</v>
      </c>
      <c r="F23" s="27">
        <f t="shared" si="2"/>
        <v>0</v>
      </c>
      <c r="G23" s="27">
        <f t="shared" si="2"/>
        <v>9723120</v>
      </c>
      <c r="H23" s="27">
        <f t="shared" si="2"/>
        <v>0</v>
      </c>
      <c r="I23" s="27">
        <f t="shared" si="2"/>
        <v>9723120</v>
      </c>
      <c r="J23" s="27">
        <f t="shared" si="2"/>
        <v>0</v>
      </c>
      <c r="K23" s="27">
        <f t="shared" si="2"/>
        <v>9723120</v>
      </c>
      <c r="L23" s="27">
        <f t="shared" si="2"/>
        <v>0</v>
      </c>
      <c r="M23" s="27">
        <f t="shared" si="2"/>
        <v>9723120</v>
      </c>
      <c r="N23" s="27">
        <f t="shared" si="2"/>
        <v>0</v>
      </c>
      <c r="O23" s="27">
        <f t="shared" si="2"/>
        <v>9723120</v>
      </c>
      <c r="P23" s="27">
        <f t="shared" si="2"/>
        <v>0</v>
      </c>
      <c r="Q23" s="27">
        <f t="shared" si="2"/>
        <v>9723120</v>
      </c>
    </row>
    <row r="24" spans="1:17" ht="27" customHeight="1">
      <c r="A24" s="30" t="s">
        <v>71</v>
      </c>
      <c r="B24" s="26" t="s">
        <v>72</v>
      </c>
      <c r="C24" s="28">
        <v>9723120</v>
      </c>
      <c r="D24" s="28"/>
      <c r="E24" s="28">
        <f>C24+D24</f>
        <v>9723120</v>
      </c>
      <c r="F24" s="28"/>
      <c r="G24" s="28">
        <f>E24+F24</f>
        <v>9723120</v>
      </c>
      <c r="H24" s="28"/>
      <c r="I24" s="28">
        <f>G24+H24</f>
        <v>9723120</v>
      </c>
      <c r="J24" s="28"/>
      <c r="K24" s="28">
        <f>I24+J24</f>
        <v>9723120</v>
      </c>
      <c r="L24" s="28"/>
      <c r="M24" s="28">
        <f>K24+L24</f>
        <v>9723120</v>
      </c>
      <c r="N24" s="28"/>
      <c r="O24" s="28">
        <f>M24+N24</f>
        <v>9723120</v>
      </c>
      <c r="P24" s="28"/>
      <c r="Q24" s="28">
        <f>O24+P24</f>
        <v>9723120</v>
      </c>
    </row>
    <row r="25" spans="1:17" ht="18" customHeight="1">
      <c r="A25" s="25" t="s">
        <v>8</v>
      </c>
      <c r="B25" s="26" t="s">
        <v>9</v>
      </c>
      <c r="C25" s="27">
        <f t="shared" ref="C25:I25" si="3">SUM(C26:C28)</f>
        <v>24273493</v>
      </c>
      <c r="D25" s="27">
        <f t="shared" si="3"/>
        <v>0</v>
      </c>
      <c r="E25" s="27">
        <f t="shared" si="3"/>
        <v>24273493</v>
      </c>
      <c r="F25" s="27">
        <f t="shared" si="3"/>
        <v>0</v>
      </c>
      <c r="G25" s="27">
        <f t="shared" si="3"/>
        <v>24273493</v>
      </c>
      <c r="H25" s="27">
        <f t="shared" si="3"/>
        <v>0</v>
      </c>
      <c r="I25" s="27">
        <f t="shared" si="3"/>
        <v>24273493</v>
      </c>
      <c r="J25" s="27">
        <f t="shared" ref="J25:O25" si="4">SUM(J26:J28)</f>
        <v>0</v>
      </c>
      <c r="K25" s="27">
        <f t="shared" si="4"/>
        <v>24273493</v>
      </c>
      <c r="L25" s="27">
        <f t="shared" si="4"/>
        <v>0</v>
      </c>
      <c r="M25" s="27">
        <f t="shared" si="4"/>
        <v>24273493</v>
      </c>
      <c r="N25" s="27">
        <f t="shared" si="4"/>
        <v>0</v>
      </c>
      <c r="O25" s="27">
        <f t="shared" si="4"/>
        <v>24273493</v>
      </c>
      <c r="P25" s="27">
        <f>SUM(P26:P28)</f>
        <v>-907013</v>
      </c>
      <c r="Q25" s="27">
        <f>SUM(Q26:Q28)</f>
        <v>23366480</v>
      </c>
    </row>
    <row r="26" spans="1:17" ht="24" customHeight="1">
      <c r="A26" s="31" t="s">
        <v>10</v>
      </c>
      <c r="B26" s="32" t="s">
        <v>11</v>
      </c>
      <c r="C26" s="28">
        <v>24242000</v>
      </c>
      <c r="D26" s="28"/>
      <c r="E26" s="28">
        <f>C26+D26</f>
        <v>24242000</v>
      </c>
      <c r="F26" s="28"/>
      <c r="G26" s="28">
        <f>E26+F26</f>
        <v>24242000</v>
      </c>
      <c r="H26" s="28"/>
      <c r="I26" s="28">
        <f>G26+H26</f>
        <v>24242000</v>
      </c>
      <c r="J26" s="28"/>
      <c r="K26" s="28">
        <f>I26+J26</f>
        <v>24242000</v>
      </c>
      <c r="L26" s="28"/>
      <c r="M26" s="28">
        <f>K26+L26</f>
        <v>24242000</v>
      </c>
      <c r="N26" s="28"/>
      <c r="O26" s="28">
        <f>M26+N26</f>
        <v>24242000</v>
      </c>
      <c r="P26" s="28">
        <v>-956920</v>
      </c>
      <c r="Q26" s="28">
        <f>O26+P26</f>
        <v>23285080</v>
      </c>
    </row>
    <row r="27" spans="1:17">
      <c r="A27" s="31" t="s">
        <v>12</v>
      </c>
      <c r="B27" s="32" t="s">
        <v>13</v>
      </c>
      <c r="C27" s="28">
        <v>6493</v>
      </c>
      <c r="D27" s="28"/>
      <c r="E27" s="28">
        <f>C27+D27</f>
        <v>6493</v>
      </c>
      <c r="F27" s="28"/>
      <c r="G27" s="28">
        <f>E27+F27</f>
        <v>6493</v>
      </c>
      <c r="H27" s="28"/>
      <c r="I27" s="28">
        <f>G27+H27</f>
        <v>6493</v>
      </c>
      <c r="J27" s="28"/>
      <c r="K27" s="28">
        <f>I27+J27</f>
        <v>6493</v>
      </c>
      <c r="L27" s="28"/>
      <c r="M27" s="28">
        <f>K27+L27</f>
        <v>6493</v>
      </c>
      <c r="N27" s="28"/>
      <c r="O27" s="28">
        <f>M27+N27</f>
        <v>6493</v>
      </c>
      <c r="P27" s="28">
        <f>70107</f>
        <v>70107</v>
      </c>
      <c r="Q27" s="28">
        <f>O27+P27</f>
        <v>76600</v>
      </c>
    </row>
    <row r="28" spans="1:17" ht="12.75" customHeight="1">
      <c r="A28" s="31" t="s">
        <v>179</v>
      </c>
      <c r="B28" s="32" t="s">
        <v>180</v>
      </c>
      <c r="C28" s="28">
        <v>25000</v>
      </c>
      <c r="D28" s="28"/>
      <c r="E28" s="28">
        <f>C28+D28</f>
        <v>25000</v>
      </c>
      <c r="F28" s="28"/>
      <c r="G28" s="28">
        <f>E28+F28</f>
        <v>25000</v>
      </c>
      <c r="H28" s="28"/>
      <c r="I28" s="28">
        <f>G28+H28</f>
        <v>25000</v>
      </c>
      <c r="J28" s="28"/>
      <c r="K28" s="28">
        <f>I28+J28</f>
        <v>25000</v>
      </c>
      <c r="L28" s="28"/>
      <c r="M28" s="28">
        <f>K28+L28</f>
        <v>25000</v>
      </c>
      <c r="N28" s="28"/>
      <c r="O28" s="28">
        <f>M28+N28</f>
        <v>25000</v>
      </c>
      <c r="P28" s="28">
        <v>-20200</v>
      </c>
      <c r="Q28" s="28">
        <f>O28+P28</f>
        <v>4800</v>
      </c>
    </row>
    <row r="29" spans="1:17" ht="18" customHeight="1">
      <c r="A29" s="25" t="s">
        <v>14</v>
      </c>
      <c r="B29" s="26" t="s">
        <v>15</v>
      </c>
      <c r="C29" s="27">
        <f t="shared" ref="C29:I29" si="5">C30+C31</f>
        <v>2728036</v>
      </c>
      <c r="D29" s="27">
        <f t="shared" si="5"/>
        <v>0</v>
      </c>
      <c r="E29" s="27">
        <f t="shared" si="5"/>
        <v>2728036</v>
      </c>
      <c r="F29" s="27">
        <f t="shared" si="5"/>
        <v>0</v>
      </c>
      <c r="G29" s="27">
        <f t="shared" si="5"/>
        <v>2728036</v>
      </c>
      <c r="H29" s="27">
        <f t="shared" si="5"/>
        <v>0</v>
      </c>
      <c r="I29" s="27">
        <f t="shared" si="5"/>
        <v>2728036</v>
      </c>
      <c r="J29" s="27">
        <f t="shared" ref="J29:O29" si="6">J30+J31</f>
        <v>0</v>
      </c>
      <c r="K29" s="27">
        <f t="shared" si="6"/>
        <v>2728036</v>
      </c>
      <c r="L29" s="27">
        <f t="shared" si="6"/>
        <v>0</v>
      </c>
      <c r="M29" s="27">
        <f t="shared" si="6"/>
        <v>2728036</v>
      </c>
      <c r="N29" s="27">
        <f t="shared" si="6"/>
        <v>0</v>
      </c>
      <c r="O29" s="27">
        <f t="shared" si="6"/>
        <v>2728036</v>
      </c>
      <c r="P29" s="27">
        <f>P30+P31</f>
        <v>61964</v>
      </c>
      <c r="Q29" s="27">
        <f>Q30+Q31</f>
        <v>2790000</v>
      </c>
    </row>
    <row r="30" spans="1:17" ht="26.25">
      <c r="A30" s="25" t="s">
        <v>16</v>
      </c>
      <c r="B30" s="26" t="s">
        <v>17</v>
      </c>
      <c r="C30" s="28">
        <v>2200000</v>
      </c>
      <c r="D30" s="28"/>
      <c r="E30" s="28">
        <f>C30+D30</f>
        <v>2200000</v>
      </c>
      <c r="F30" s="28"/>
      <c r="G30" s="28">
        <f>E30+F30</f>
        <v>2200000</v>
      </c>
      <c r="H30" s="28"/>
      <c r="I30" s="28">
        <f>G30+H30</f>
        <v>2200000</v>
      </c>
      <c r="J30" s="28"/>
      <c r="K30" s="28">
        <f>I30+J30</f>
        <v>2200000</v>
      </c>
      <c r="L30" s="28"/>
      <c r="M30" s="28">
        <f>K30+L30</f>
        <v>2200000</v>
      </c>
      <c r="N30" s="28"/>
      <c r="O30" s="28">
        <f>M30+N30</f>
        <v>2200000</v>
      </c>
      <c r="P30" s="28"/>
      <c r="Q30" s="28">
        <f>O30+P30</f>
        <v>2200000</v>
      </c>
    </row>
    <row r="31" spans="1:17" ht="30" customHeight="1">
      <c r="A31" s="31" t="s">
        <v>18</v>
      </c>
      <c r="B31" s="32" t="s">
        <v>19</v>
      </c>
      <c r="C31" s="28">
        <v>528036</v>
      </c>
      <c r="D31" s="28"/>
      <c r="E31" s="28">
        <f>C31+D31</f>
        <v>528036</v>
      </c>
      <c r="F31" s="28"/>
      <c r="G31" s="28">
        <f>E31+F31</f>
        <v>528036</v>
      </c>
      <c r="H31" s="28"/>
      <c r="I31" s="28">
        <f>G31+H31</f>
        <v>528036</v>
      </c>
      <c r="J31" s="28"/>
      <c r="K31" s="28">
        <f>I31+J31</f>
        <v>528036</v>
      </c>
      <c r="L31" s="28"/>
      <c r="M31" s="28">
        <f>K31+L31</f>
        <v>528036</v>
      </c>
      <c r="N31" s="28"/>
      <c r="O31" s="28">
        <f>M31+N31</f>
        <v>528036</v>
      </c>
      <c r="P31" s="28">
        <v>61964</v>
      </c>
      <c r="Q31" s="28">
        <f>O31+P31</f>
        <v>590000</v>
      </c>
    </row>
    <row r="32" spans="1:17" s="81" customFormat="1" ht="36" customHeight="1">
      <c r="A32" s="82" t="s">
        <v>171</v>
      </c>
      <c r="B32" s="83" t="s">
        <v>172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4"/>
      <c r="N32" s="85"/>
      <c r="O32" s="86">
        <v>0</v>
      </c>
      <c r="P32" s="86">
        <v>18140</v>
      </c>
      <c r="Q32" s="27">
        <f>O32+P32</f>
        <v>18140</v>
      </c>
    </row>
    <row r="33" spans="1:18" ht="38.25" customHeight="1">
      <c r="A33" s="25" t="s">
        <v>20</v>
      </c>
      <c r="B33" s="26" t="s">
        <v>21</v>
      </c>
      <c r="C33" s="27">
        <f t="shared" ref="C33:I33" si="7">SUM(C34:C35)</f>
        <v>9802500</v>
      </c>
      <c r="D33" s="27">
        <f t="shared" si="7"/>
        <v>0</v>
      </c>
      <c r="E33" s="27">
        <f t="shared" si="7"/>
        <v>9802500</v>
      </c>
      <c r="F33" s="27">
        <f t="shared" si="7"/>
        <v>0</v>
      </c>
      <c r="G33" s="27">
        <f t="shared" si="7"/>
        <v>9802500</v>
      </c>
      <c r="H33" s="27">
        <f t="shared" si="7"/>
        <v>0</v>
      </c>
      <c r="I33" s="27">
        <f t="shared" si="7"/>
        <v>9802500</v>
      </c>
      <c r="J33" s="27">
        <f>SUM(J34:J35)</f>
        <v>0</v>
      </c>
      <c r="K33" s="27">
        <f>SUM(K34:K35)</f>
        <v>9802500</v>
      </c>
      <c r="L33" s="27">
        <f>SUM(L34:L35)</f>
        <v>0</v>
      </c>
      <c r="M33" s="27">
        <f>SUM(M34:M35)</f>
        <v>9802500</v>
      </c>
      <c r="N33" s="27">
        <f>SUM(N34:N35)</f>
        <v>0</v>
      </c>
      <c r="O33" s="27">
        <f>SUM(O34:O36)</f>
        <v>9802500</v>
      </c>
      <c r="P33" s="27">
        <f>SUM(P34:P36)</f>
        <v>35769</v>
      </c>
      <c r="Q33" s="27">
        <f>SUM(Q34:Q36)</f>
        <v>9838269</v>
      </c>
    </row>
    <row r="34" spans="1:18" s="7" customFormat="1" ht="51" customHeight="1">
      <c r="A34" s="33" t="s">
        <v>73</v>
      </c>
      <c r="B34" s="32" t="s">
        <v>22</v>
      </c>
      <c r="C34" s="28">
        <f>2150000+7559500+3000</f>
        <v>9712500</v>
      </c>
      <c r="D34" s="28"/>
      <c r="E34" s="28">
        <f>C34+D34</f>
        <v>9712500</v>
      </c>
      <c r="F34" s="28"/>
      <c r="G34" s="28">
        <f>E34+F34</f>
        <v>9712500</v>
      </c>
      <c r="H34" s="28"/>
      <c r="I34" s="28">
        <f>G34+H34</f>
        <v>9712500</v>
      </c>
      <c r="J34" s="28"/>
      <c r="K34" s="28">
        <f>I34+J34</f>
        <v>9712500</v>
      </c>
      <c r="L34" s="28"/>
      <c r="M34" s="28">
        <f>K34+L34</f>
        <v>9712500</v>
      </c>
      <c r="N34" s="28"/>
      <c r="O34" s="28">
        <f>M34+N34</f>
        <v>9712500</v>
      </c>
      <c r="P34" s="28">
        <f>-150000+2449</f>
        <v>-147551</v>
      </c>
      <c r="Q34" s="28">
        <f>O34+P34</f>
        <v>9564949</v>
      </c>
    </row>
    <row r="35" spans="1:18" s="34" customFormat="1" ht="29.25" customHeight="1">
      <c r="A35" s="31" t="s">
        <v>23</v>
      </c>
      <c r="B35" s="32" t="s">
        <v>24</v>
      </c>
      <c r="C35" s="28">
        <f>90000</f>
        <v>90000</v>
      </c>
      <c r="D35" s="28"/>
      <c r="E35" s="28">
        <f>C35+D35</f>
        <v>90000</v>
      </c>
      <c r="F35" s="28"/>
      <c r="G35" s="28">
        <f>E35+F35</f>
        <v>90000</v>
      </c>
      <c r="H35" s="28"/>
      <c r="I35" s="28">
        <f>G35+H35</f>
        <v>90000</v>
      </c>
      <c r="J35" s="28"/>
      <c r="K35" s="28">
        <f>I35+J35</f>
        <v>90000</v>
      </c>
      <c r="L35" s="28"/>
      <c r="M35" s="28">
        <f>K35+L35</f>
        <v>90000</v>
      </c>
      <c r="N35" s="28"/>
      <c r="O35" s="28">
        <f>M35+N35</f>
        <v>90000</v>
      </c>
      <c r="P35" s="28">
        <v>-66680</v>
      </c>
      <c r="Q35" s="28">
        <f>O35+P35</f>
        <v>23320</v>
      </c>
    </row>
    <row r="36" spans="1:18" s="95" customFormat="1" ht="36.75" customHeight="1">
      <c r="A36" s="91" t="s">
        <v>177</v>
      </c>
      <c r="B36" s="92" t="s">
        <v>178</v>
      </c>
      <c r="C36" s="80"/>
      <c r="D36" s="80">
        <v>2250000</v>
      </c>
      <c r="E36" s="80"/>
      <c r="F36" s="80">
        <f>SUM(D36:E36)</f>
        <v>2250000</v>
      </c>
      <c r="G36" s="80"/>
      <c r="H36" s="93">
        <f>SUM(F36:G36)</f>
        <v>2250000</v>
      </c>
      <c r="I36" s="93"/>
      <c r="J36" s="93">
        <f>SUM(H36:I36)</f>
        <v>2250000</v>
      </c>
      <c r="K36" s="93"/>
      <c r="L36" s="93"/>
      <c r="M36" s="93"/>
      <c r="N36" s="94"/>
      <c r="O36" s="28"/>
      <c r="P36" s="28">
        <v>250000</v>
      </c>
      <c r="Q36" s="28">
        <f>O36+P36</f>
        <v>250000</v>
      </c>
    </row>
    <row r="37" spans="1:18" ht="24" customHeight="1">
      <c r="A37" s="25" t="s">
        <v>25</v>
      </c>
      <c r="B37" s="26" t="s">
        <v>26</v>
      </c>
      <c r="C37" s="27">
        <f t="shared" ref="C37:Q37" si="8">C38</f>
        <v>1080000</v>
      </c>
      <c r="D37" s="27">
        <f t="shared" si="8"/>
        <v>0</v>
      </c>
      <c r="E37" s="27">
        <f t="shared" si="8"/>
        <v>1080000</v>
      </c>
      <c r="F37" s="27">
        <f t="shared" si="8"/>
        <v>0</v>
      </c>
      <c r="G37" s="27">
        <f t="shared" si="8"/>
        <v>1080000</v>
      </c>
      <c r="H37" s="27">
        <f t="shared" si="8"/>
        <v>0</v>
      </c>
      <c r="I37" s="27">
        <f t="shared" si="8"/>
        <v>1080000</v>
      </c>
      <c r="J37" s="27">
        <f t="shared" si="8"/>
        <v>0</v>
      </c>
      <c r="K37" s="27">
        <f t="shared" si="8"/>
        <v>1080000</v>
      </c>
      <c r="L37" s="27">
        <f t="shared" si="8"/>
        <v>0</v>
      </c>
      <c r="M37" s="27">
        <f t="shared" si="8"/>
        <v>1080000</v>
      </c>
      <c r="N37" s="27">
        <f t="shared" si="8"/>
        <v>0</v>
      </c>
      <c r="O37" s="27">
        <f t="shared" si="8"/>
        <v>1080000</v>
      </c>
      <c r="P37" s="27">
        <f t="shared" si="8"/>
        <v>256000</v>
      </c>
      <c r="Q37" s="27">
        <f t="shared" si="8"/>
        <v>1336000</v>
      </c>
    </row>
    <row r="38" spans="1:18" s="7" customFormat="1">
      <c r="A38" s="25" t="s">
        <v>27</v>
      </c>
      <c r="B38" s="26" t="s">
        <v>28</v>
      </c>
      <c r="C38" s="28">
        <v>1080000</v>
      </c>
      <c r="D38" s="28"/>
      <c r="E38" s="28">
        <f>C38+D38</f>
        <v>1080000</v>
      </c>
      <c r="F38" s="28"/>
      <c r="G38" s="28">
        <f>E38+F38</f>
        <v>1080000</v>
      </c>
      <c r="H38" s="28"/>
      <c r="I38" s="28">
        <f>G38+H38</f>
        <v>1080000</v>
      </c>
      <c r="J38" s="28"/>
      <c r="K38" s="28">
        <f>I38+J38</f>
        <v>1080000</v>
      </c>
      <c r="L38" s="28"/>
      <c r="M38" s="28">
        <f>K38+L38</f>
        <v>1080000</v>
      </c>
      <c r="N38" s="28"/>
      <c r="O38" s="28">
        <f>M38+N38</f>
        <v>1080000</v>
      </c>
      <c r="P38" s="28">
        <v>256000</v>
      </c>
      <c r="Q38" s="28">
        <f>O38+P38</f>
        <v>1336000</v>
      </c>
    </row>
    <row r="39" spans="1:18" ht="24.75" customHeight="1">
      <c r="A39" s="25" t="s">
        <v>29</v>
      </c>
      <c r="B39" s="35" t="s">
        <v>30</v>
      </c>
      <c r="C39" s="27">
        <f t="shared" ref="C39:Q39" si="9">C40</f>
        <v>488000</v>
      </c>
      <c r="D39" s="27">
        <f t="shared" si="9"/>
        <v>0</v>
      </c>
      <c r="E39" s="27">
        <f t="shared" si="9"/>
        <v>488000</v>
      </c>
      <c r="F39" s="27">
        <f t="shared" si="9"/>
        <v>0</v>
      </c>
      <c r="G39" s="27">
        <f t="shared" si="9"/>
        <v>488000</v>
      </c>
      <c r="H39" s="27">
        <f t="shared" si="9"/>
        <v>0</v>
      </c>
      <c r="I39" s="27">
        <f t="shared" si="9"/>
        <v>488000</v>
      </c>
      <c r="J39" s="27">
        <f t="shared" si="9"/>
        <v>141500</v>
      </c>
      <c r="K39" s="27">
        <f t="shared" si="9"/>
        <v>629500</v>
      </c>
      <c r="L39" s="27">
        <f t="shared" si="9"/>
        <v>0</v>
      </c>
      <c r="M39" s="27">
        <f t="shared" si="9"/>
        <v>629500</v>
      </c>
      <c r="N39" s="27">
        <f t="shared" si="9"/>
        <v>220605.93</v>
      </c>
      <c r="O39" s="27">
        <f t="shared" si="9"/>
        <v>850105.92999999993</v>
      </c>
      <c r="P39" s="27">
        <f t="shared" si="9"/>
        <v>-322300</v>
      </c>
      <c r="Q39" s="27">
        <f t="shared" si="9"/>
        <v>527805.92999999993</v>
      </c>
    </row>
    <row r="40" spans="1:18" ht="12.75" customHeight="1">
      <c r="A40" s="31" t="s">
        <v>31</v>
      </c>
      <c r="B40" s="32" t="s">
        <v>32</v>
      </c>
      <c r="C40" s="28">
        <v>488000</v>
      </c>
      <c r="D40" s="28"/>
      <c r="E40" s="28">
        <f>C40+D40</f>
        <v>488000</v>
      </c>
      <c r="F40" s="28"/>
      <c r="G40" s="28">
        <f>E40+F40</f>
        <v>488000</v>
      </c>
      <c r="H40" s="28"/>
      <c r="I40" s="28">
        <f>G40+H40</f>
        <v>488000</v>
      </c>
      <c r="J40" s="28">
        <v>141500</v>
      </c>
      <c r="K40" s="28">
        <f>I40+J40</f>
        <v>629500</v>
      </c>
      <c r="L40" s="28"/>
      <c r="M40" s="28">
        <f>K40+L40</f>
        <v>629500</v>
      </c>
      <c r="N40" s="28">
        <v>220605.93</v>
      </c>
      <c r="O40" s="28">
        <f>M40+N40</f>
        <v>850105.92999999993</v>
      </c>
      <c r="P40" s="28">
        <v>-322300</v>
      </c>
      <c r="Q40" s="28">
        <f>O40+P40</f>
        <v>527805.92999999993</v>
      </c>
    </row>
    <row r="41" spans="1:18" ht="28.5" customHeight="1">
      <c r="A41" s="25" t="s">
        <v>33</v>
      </c>
      <c r="B41" s="35" t="s">
        <v>34</v>
      </c>
      <c r="C41" s="27">
        <f t="shared" ref="C41:I41" si="10">SUM(C42:C43)</f>
        <v>405000</v>
      </c>
      <c r="D41" s="27">
        <f t="shared" si="10"/>
        <v>249160</v>
      </c>
      <c r="E41" s="27">
        <f t="shared" si="10"/>
        <v>654160</v>
      </c>
      <c r="F41" s="27">
        <f t="shared" si="10"/>
        <v>0</v>
      </c>
      <c r="G41" s="27">
        <f t="shared" si="10"/>
        <v>654160</v>
      </c>
      <c r="H41" s="27">
        <f t="shared" si="10"/>
        <v>0</v>
      </c>
      <c r="I41" s="27">
        <f t="shared" si="10"/>
        <v>654160</v>
      </c>
      <c r="J41" s="27">
        <f t="shared" ref="J41:O41" si="11">SUM(J42:J43)</f>
        <v>0</v>
      </c>
      <c r="K41" s="27">
        <f t="shared" si="11"/>
        <v>654160</v>
      </c>
      <c r="L41" s="27">
        <f t="shared" si="11"/>
        <v>0</v>
      </c>
      <c r="M41" s="27">
        <f t="shared" si="11"/>
        <v>654160</v>
      </c>
      <c r="N41" s="27">
        <f t="shared" si="11"/>
        <v>0</v>
      </c>
      <c r="O41" s="27">
        <f t="shared" si="11"/>
        <v>654160</v>
      </c>
      <c r="P41" s="27">
        <f>SUM(P42:P43)</f>
        <v>857440</v>
      </c>
      <c r="Q41" s="27">
        <f>SUM(Q42:Q43)</f>
        <v>1511600</v>
      </c>
    </row>
    <row r="42" spans="1:18" ht="49.5" customHeight="1">
      <c r="A42" s="31" t="s">
        <v>35</v>
      </c>
      <c r="B42" s="32" t="s">
        <v>36</v>
      </c>
      <c r="C42" s="28">
        <v>100000</v>
      </c>
      <c r="D42" s="28">
        <f>107460</f>
        <v>107460</v>
      </c>
      <c r="E42" s="28">
        <f>C42+D42</f>
        <v>207460</v>
      </c>
      <c r="F42" s="28"/>
      <c r="G42" s="28">
        <f>E42+F42</f>
        <v>207460</v>
      </c>
      <c r="H42" s="28"/>
      <c r="I42" s="28">
        <f>G42+H42</f>
        <v>207460</v>
      </c>
      <c r="J42" s="28"/>
      <c r="K42" s="28">
        <f>I42+J42</f>
        <v>207460</v>
      </c>
      <c r="L42" s="28"/>
      <c r="M42" s="28">
        <f>K42+L42</f>
        <v>207460</v>
      </c>
      <c r="N42" s="28"/>
      <c r="O42" s="28">
        <f>M42+N42</f>
        <v>207460</v>
      </c>
      <c r="P42" s="28">
        <v>54140</v>
      </c>
      <c r="Q42" s="28">
        <f>O42+P42</f>
        <v>261600</v>
      </c>
    </row>
    <row r="43" spans="1:18" ht="25.5" customHeight="1">
      <c r="A43" s="31" t="s">
        <v>37</v>
      </c>
      <c r="B43" s="32" t="s">
        <v>38</v>
      </c>
      <c r="C43" s="28">
        <v>305000</v>
      </c>
      <c r="D43" s="28">
        <v>141700</v>
      </c>
      <c r="E43" s="28">
        <f>C43+D43</f>
        <v>446700</v>
      </c>
      <c r="F43" s="28"/>
      <c r="G43" s="28">
        <f>E43+F43</f>
        <v>446700</v>
      </c>
      <c r="H43" s="28"/>
      <c r="I43" s="28">
        <f>G43+H43</f>
        <v>446700</v>
      </c>
      <c r="J43" s="28"/>
      <c r="K43" s="28">
        <f>I43+J43</f>
        <v>446700</v>
      </c>
      <c r="L43" s="28"/>
      <c r="M43" s="28">
        <f>K43+L43</f>
        <v>446700</v>
      </c>
      <c r="N43" s="28"/>
      <c r="O43" s="28">
        <f>M43+N43</f>
        <v>446700</v>
      </c>
      <c r="P43" s="28">
        <v>803300</v>
      </c>
      <c r="Q43" s="28">
        <f>O43+P43</f>
        <v>1250000</v>
      </c>
    </row>
    <row r="44" spans="1:18" ht="18" customHeight="1">
      <c r="A44" s="25" t="s">
        <v>39</v>
      </c>
      <c r="B44" s="35" t="s">
        <v>40</v>
      </c>
      <c r="C44" s="27">
        <v>2530000</v>
      </c>
      <c r="D44" s="27"/>
      <c r="E44" s="27">
        <f>C44+D44</f>
        <v>2530000</v>
      </c>
      <c r="F44" s="27">
        <v>50822.81</v>
      </c>
      <c r="G44" s="27">
        <f>E44+F44</f>
        <v>2580822.81</v>
      </c>
      <c r="H44" s="27"/>
      <c r="I44" s="27">
        <f>G44+H44</f>
        <v>2580822.81</v>
      </c>
      <c r="J44" s="27"/>
      <c r="K44" s="27">
        <f>I44+J44</f>
        <v>2580822.81</v>
      </c>
      <c r="L44" s="27"/>
      <c r="M44" s="27">
        <f>K44+L44</f>
        <v>2580822.81</v>
      </c>
      <c r="N44" s="27"/>
      <c r="O44" s="27">
        <f>M44+N44</f>
        <v>2580822.81</v>
      </c>
      <c r="P44" s="27"/>
      <c r="Q44" s="27">
        <f>O44+P44</f>
        <v>2580822.81</v>
      </c>
    </row>
    <row r="45" spans="1:18" s="38" customFormat="1" ht="24.75" customHeight="1">
      <c r="A45" s="36" t="s">
        <v>41</v>
      </c>
      <c r="B45" s="37" t="s">
        <v>42</v>
      </c>
      <c r="C45" s="23">
        <f t="shared" ref="C45:Q45" si="12">C47+C49+C86+C110+C102+C112+C114+C116</f>
        <v>691585900</v>
      </c>
      <c r="D45" s="23">
        <f t="shared" si="12"/>
        <v>7797111.4700000007</v>
      </c>
      <c r="E45" s="23">
        <f t="shared" si="12"/>
        <v>699383011.47000003</v>
      </c>
      <c r="F45" s="23">
        <f t="shared" si="12"/>
        <v>132936588.61000001</v>
      </c>
      <c r="G45" s="23">
        <f t="shared" si="12"/>
        <v>832421940.08000004</v>
      </c>
      <c r="H45" s="23">
        <f t="shared" si="12"/>
        <v>13422551</v>
      </c>
      <c r="I45" s="23">
        <f t="shared" si="12"/>
        <v>845844491.08000004</v>
      </c>
      <c r="J45" s="23">
        <f t="shared" si="12"/>
        <v>30073737</v>
      </c>
      <c r="K45" s="23">
        <f t="shared" si="12"/>
        <v>875918228.08000004</v>
      </c>
      <c r="L45" s="23">
        <f t="shared" si="12"/>
        <v>300631184.56</v>
      </c>
      <c r="M45" s="23">
        <f t="shared" si="12"/>
        <v>1176549412.6399999</v>
      </c>
      <c r="N45" s="23">
        <f t="shared" si="12"/>
        <v>9438807.0399999991</v>
      </c>
      <c r="O45" s="23">
        <f t="shared" si="12"/>
        <v>1184923219.6799998</v>
      </c>
      <c r="P45" s="23">
        <f t="shared" si="12"/>
        <v>5951233.8200000003</v>
      </c>
      <c r="Q45" s="23">
        <f t="shared" si="12"/>
        <v>1190874453.5</v>
      </c>
      <c r="R45" s="99"/>
    </row>
    <row r="46" spans="1:18" s="41" customFormat="1" ht="25.5" customHeight="1">
      <c r="A46" s="39" t="s">
        <v>43</v>
      </c>
      <c r="B46" s="40" t="s">
        <v>44</v>
      </c>
      <c r="C46" s="27">
        <f t="shared" ref="C46:Q46" si="13">C47+C49+C86+C110+C102</f>
        <v>691585900</v>
      </c>
      <c r="D46" s="27">
        <f t="shared" si="13"/>
        <v>7577700</v>
      </c>
      <c r="E46" s="27">
        <f t="shared" si="13"/>
        <v>699163600</v>
      </c>
      <c r="F46" s="27">
        <f t="shared" si="13"/>
        <v>129527572.2</v>
      </c>
      <c r="G46" s="27">
        <f t="shared" si="13"/>
        <v>828691172.20000005</v>
      </c>
      <c r="H46" s="27">
        <f t="shared" si="13"/>
        <v>13555791</v>
      </c>
      <c r="I46" s="27">
        <f t="shared" si="13"/>
        <v>842246963.20000005</v>
      </c>
      <c r="J46" s="27">
        <f t="shared" si="13"/>
        <v>30073737</v>
      </c>
      <c r="K46" s="27">
        <f t="shared" si="13"/>
        <v>872320700.20000005</v>
      </c>
      <c r="L46" s="27">
        <f t="shared" si="13"/>
        <v>302246671.86000001</v>
      </c>
      <c r="M46" s="27">
        <f t="shared" si="13"/>
        <v>1174567372.0599999</v>
      </c>
      <c r="N46" s="27">
        <f t="shared" si="13"/>
        <v>9131323.0399999991</v>
      </c>
      <c r="O46" s="27">
        <f t="shared" si="13"/>
        <v>1182633695.0999999</v>
      </c>
      <c r="P46" s="27">
        <f t="shared" si="13"/>
        <v>5693976</v>
      </c>
      <c r="Q46" s="27">
        <f t="shared" si="13"/>
        <v>1188327671.0999999</v>
      </c>
      <c r="R46" s="99"/>
    </row>
    <row r="47" spans="1:18" s="38" customFormat="1" ht="24.75" customHeight="1">
      <c r="A47" s="36" t="s">
        <v>45</v>
      </c>
      <c r="B47" s="37" t="s">
        <v>46</v>
      </c>
      <c r="C47" s="23">
        <f t="shared" ref="C47:Q47" si="14">C48</f>
        <v>44407700</v>
      </c>
      <c r="D47" s="23">
        <f t="shared" si="14"/>
        <v>0</v>
      </c>
      <c r="E47" s="23">
        <f t="shared" si="14"/>
        <v>44407700</v>
      </c>
      <c r="F47" s="23">
        <f t="shared" si="14"/>
        <v>0</v>
      </c>
      <c r="G47" s="23">
        <f t="shared" si="14"/>
        <v>44407700</v>
      </c>
      <c r="H47" s="23">
        <f t="shared" si="14"/>
        <v>0</v>
      </c>
      <c r="I47" s="23">
        <f t="shared" si="14"/>
        <v>44407700</v>
      </c>
      <c r="J47" s="23">
        <f t="shared" si="14"/>
        <v>0</v>
      </c>
      <c r="K47" s="23">
        <f t="shared" si="14"/>
        <v>44407700</v>
      </c>
      <c r="L47" s="23">
        <f t="shared" si="14"/>
        <v>0</v>
      </c>
      <c r="M47" s="23">
        <f t="shared" si="14"/>
        <v>44407700</v>
      </c>
      <c r="N47" s="23">
        <f t="shared" si="14"/>
        <v>0</v>
      </c>
      <c r="O47" s="23">
        <f t="shared" si="14"/>
        <v>44407700</v>
      </c>
      <c r="P47" s="23">
        <f t="shared" si="14"/>
        <v>0</v>
      </c>
      <c r="Q47" s="23">
        <f t="shared" si="14"/>
        <v>44407700</v>
      </c>
      <c r="R47" s="99"/>
    </row>
    <row r="48" spans="1:18" s="41" customFormat="1" ht="25.5" customHeight="1">
      <c r="A48" s="42" t="s">
        <v>47</v>
      </c>
      <c r="B48" s="40" t="s">
        <v>48</v>
      </c>
      <c r="C48" s="28">
        <v>44407700</v>
      </c>
      <c r="D48" s="28"/>
      <c r="E48" s="28">
        <f>C48+D48</f>
        <v>44407700</v>
      </c>
      <c r="F48" s="28"/>
      <c r="G48" s="28">
        <f>E48+F48</f>
        <v>44407700</v>
      </c>
      <c r="H48" s="28"/>
      <c r="I48" s="28">
        <f>G48+H48</f>
        <v>44407700</v>
      </c>
      <c r="J48" s="28"/>
      <c r="K48" s="28">
        <f>I48+J48</f>
        <v>44407700</v>
      </c>
      <c r="L48" s="28"/>
      <c r="M48" s="28">
        <f>K48+L48</f>
        <v>44407700</v>
      </c>
      <c r="N48" s="28"/>
      <c r="O48" s="28">
        <f>M48+N48</f>
        <v>44407700</v>
      </c>
      <c r="P48" s="28"/>
      <c r="Q48" s="28">
        <f>O48+P48</f>
        <v>44407700</v>
      </c>
      <c r="R48" s="99"/>
    </row>
    <row r="49" spans="1:51" s="38" customFormat="1" ht="24.75" customHeight="1">
      <c r="A49" s="36" t="s">
        <v>49</v>
      </c>
      <c r="B49" s="37" t="s">
        <v>50</v>
      </c>
      <c r="C49" s="23">
        <f>SUM(C54:C80)</f>
        <v>212365100</v>
      </c>
      <c r="D49" s="23">
        <f>SUM(D54:D80)</f>
        <v>7642200</v>
      </c>
      <c r="E49" s="23">
        <f t="shared" ref="E49:K49" si="15">SUM(E54:E85)</f>
        <v>220007300</v>
      </c>
      <c r="F49" s="23">
        <f t="shared" si="15"/>
        <v>129441375.2</v>
      </c>
      <c r="G49" s="23">
        <f t="shared" si="15"/>
        <v>349448675.19999999</v>
      </c>
      <c r="H49" s="23">
        <f t="shared" si="15"/>
        <v>13415446</v>
      </c>
      <c r="I49" s="23">
        <f t="shared" si="15"/>
        <v>362864121.19999999</v>
      </c>
      <c r="J49" s="23">
        <f t="shared" si="15"/>
        <v>7511900</v>
      </c>
      <c r="K49" s="23">
        <f t="shared" si="15"/>
        <v>370376021.19999999</v>
      </c>
      <c r="L49" s="23">
        <f t="shared" ref="L49:Q49" si="16">SUM(L50:L85)</f>
        <v>298899824.86000001</v>
      </c>
      <c r="M49" s="23">
        <f t="shared" si="16"/>
        <v>669275846.05999994</v>
      </c>
      <c r="N49" s="23">
        <f t="shared" si="16"/>
        <v>10096561</v>
      </c>
      <c r="O49" s="23">
        <f t="shared" si="16"/>
        <v>678307407.05999994</v>
      </c>
      <c r="P49" s="23">
        <f t="shared" si="16"/>
        <v>6952953</v>
      </c>
      <c r="Q49" s="23">
        <f t="shared" si="16"/>
        <v>685260360.05999994</v>
      </c>
    </row>
    <row r="50" spans="1:51" s="38" customFormat="1" ht="24.75" customHeight="1">
      <c r="A50" s="43" t="s">
        <v>150</v>
      </c>
      <c r="B50" s="44" t="s">
        <v>148</v>
      </c>
      <c r="C50" s="23"/>
      <c r="D50" s="23"/>
      <c r="E50" s="23"/>
      <c r="F50" s="23"/>
      <c r="G50" s="23"/>
      <c r="H50" s="23"/>
      <c r="I50" s="23"/>
      <c r="J50" s="23"/>
      <c r="K50" s="23"/>
      <c r="L50" s="45">
        <v>2201560.7000000002</v>
      </c>
      <c r="M50" s="28">
        <f>K50+L50</f>
        <v>2201560.7000000002</v>
      </c>
      <c r="N50" s="45"/>
      <c r="O50" s="28">
        <f t="shared" ref="O50:O56" si="17">M50+N50</f>
        <v>2201560.7000000002</v>
      </c>
      <c r="P50" s="45"/>
      <c r="Q50" s="28">
        <f t="shared" ref="Q50:Q85" si="18">O50+P50</f>
        <v>2201560.7000000002</v>
      </c>
    </row>
    <row r="51" spans="1:51" s="38" customFormat="1" ht="27" customHeight="1">
      <c r="A51" s="78" t="s">
        <v>163</v>
      </c>
      <c r="B51" s="47" t="s">
        <v>162</v>
      </c>
      <c r="C51" s="23"/>
      <c r="D51" s="23"/>
      <c r="E51" s="23"/>
      <c r="F51" s="23"/>
      <c r="G51" s="23"/>
      <c r="H51" s="23"/>
      <c r="I51" s="23"/>
      <c r="J51" s="23"/>
      <c r="K51" s="23"/>
      <c r="L51" s="46"/>
      <c r="M51" s="28"/>
      <c r="N51" s="46">
        <v>1578000</v>
      </c>
      <c r="O51" s="28">
        <f t="shared" si="17"/>
        <v>1578000</v>
      </c>
      <c r="P51" s="46"/>
      <c r="Q51" s="28">
        <f t="shared" si="18"/>
        <v>1578000</v>
      </c>
    </row>
    <row r="52" spans="1:51" s="38" customFormat="1" ht="27" customHeight="1">
      <c r="A52" s="78" t="s">
        <v>164</v>
      </c>
      <c r="B52" s="47" t="s">
        <v>162</v>
      </c>
      <c r="C52" s="23"/>
      <c r="D52" s="23"/>
      <c r="E52" s="23"/>
      <c r="F52" s="23"/>
      <c r="G52" s="23"/>
      <c r="H52" s="23"/>
      <c r="I52" s="23"/>
      <c r="J52" s="23"/>
      <c r="K52" s="23"/>
      <c r="L52" s="46"/>
      <c r="M52" s="28"/>
      <c r="N52" s="46">
        <v>2526000</v>
      </c>
      <c r="O52" s="28">
        <f t="shared" si="17"/>
        <v>2526000</v>
      </c>
      <c r="P52" s="46"/>
      <c r="Q52" s="28">
        <f t="shared" si="18"/>
        <v>2526000</v>
      </c>
    </row>
    <row r="53" spans="1:51" s="38" customFormat="1" ht="39" customHeight="1">
      <c r="A53" s="43" t="s">
        <v>151</v>
      </c>
      <c r="B53" s="44" t="s">
        <v>149</v>
      </c>
      <c r="C53" s="23"/>
      <c r="D53" s="23"/>
      <c r="E53" s="23"/>
      <c r="F53" s="23"/>
      <c r="G53" s="23"/>
      <c r="H53" s="23"/>
      <c r="I53" s="23"/>
      <c r="J53" s="23"/>
      <c r="K53" s="23"/>
      <c r="L53" s="46">
        <v>3459590</v>
      </c>
      <c r="M53" s="28">
        <f>K53+L53</f>
        <v>3459590</v>
      </c>
      <c r="N53" s="46"/>
      <c r="O53" s="28">
        <f t="shared" si="17"/>
        <v>3459590</v>
      </c>
      <c r="P53" s="46"/>
      <c r="Q53" s="28">
        <f t="shared" si="18"/>
        <v>3459590</v>
      </c>
    </row>
    <row r="54" spans="1:51" s="41" customFormat="1" ht="39.75" customHeight="1">
      <c r="A54" s="39" t="s">
        <v>132</v>
      </c>
      <c r="B54" s="47" t="s">
        <v>51</v>
      </c>
      <c r="C54" s="27"/>
      <c r="D54" s="28">
        <v>500000</v>
      </c>
      <c r="E54" s="28">
        <f>C54+D54</f>
        <v>500000</v>
      </c>
      <c r="F54" s="28"/>
      <c r="G54" s="28">
        <f>E54+F54</f>
        <v>500000</v>
      </c>
      <c r="H54" s="28"/>
      <c r="I54" s="28">
        <f>G54+H54</f>
        <v>500000</v>
      </c>
      <c r="J54" s="28"/>
      <c r="K54" s="28">
        <f>I54+J54</f>
        <v>500000</v>
      </c>
      <c r="L54" s="28"/>
      <c r="M54" s="28">
        <f>K54+L54</f>
        <v>500000</v>
      </c>
      <c r="N54" s="28">
        <v>-500000</v>
      </c>
      <c r="O54" s="28">
        <f t="shared" si="17"/>
        <v>0</v>
      </c>
      <c r="P54" s="28"/>
      <c r="Q54" s="28">
        <f t="shared" si="18"/>
        <v>0</v>
      </c>
    </row>
    <row r="55" spans="1:51" s="41" customFormat="1" ht="51" customHeight="1">
      <c r="A55" s="39" t="s">
        <v>133</v>
      </c>
      <c r="B55" s="47" t="s">
        <v>51</v>
      </c>
      <c r="C55" s="27"/>
      <c r="D55" s="28">
        <v>22000000</v>
      </c>
      <c r="E55" s="28">
        <f>C55+D55</f>
        <v>22000000</v>
      </c>
      <c r="F55" s="28"/>
      <c r="G55" s="28">
        <f>E55+F55</f>
        <v>22000000</v>
      </c>
      <c r="H55" s="28">
        <v>1600000</v>
      </c>
      <c r="I55" s="28">
        <f>G55+H55</f>
        <v>23600000</v>
      </c>
      <c r="J55" s="28"/>
      <c r="K55" s="28">
        <f>I55+J55</f>
        <v>23600000</v>
      </c>
      <c r="L55" s="28"/>
      <c r="M55" s="28">
        <f>K55+L55</f>
        <v>23600000</v>
      </c>
      <c r="N55" s="28">
        <v>-32439</v>
      </c>
      <c r="O55" s="28">
        <f t="shared" si="17"/>
        <v>23567561</v>
      </c>
      <c r="P55" s="28"/>
      <c r="Q55" s="28">
        <f t="shared" si="18"/>
        <v>23567561</v>
      </c>
    </row>
    <row r="56" spans="1:51" ht="51" customHeight="1">
      <c r="A56" s="48" t="s">
        <v>131</v>
      </c>
      <c r="B56" s="47" t="s">
        <v>51</v>
      </c>
      <c r="C56" s="28">
        <v>2000000</v>
      </c>
      <c r="D56" s="28"/>
      <c r="E56" s="28">
        <f>C56+D56</f>
        <v>2000000</v>
      </c>
      <c r="F56" s="28"/>
      <c r="G56" s="28">
        <f>E56+F56</f>
        <v>2000000</v>
      </c>
      <c r="H56" s="28"/>
      <c r="I56" s="28">
        <f>G56+H56</f>
        <v>2000000</v>
      </c>
      <c r="J56" s="28"/>
      <c r="K56" s="28">
        <f>I56+J56</f>
        <v>2000000</v>
      </c>
      <c r="L56" s="28"/>
      <c r="M56" s="28">
        <f>K56+L56</f>
        <v>2000000</v>
      </c>
      <c r="N56" s="28">
        <v>-719000</v>
      </c>
      <c r="O56" s="28">
        <f t="shared" si="17"/>
        <v>1281000</v>
      </c>
      <c r="P56" s="28"/>
      <c r="Q56" s="28">
        <f t="shared" si="18"/>
        <v>1281000</v>
      </c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</row>
    <row r="57" spans="1:51" ht="52.5" customHeight="1">
      <c r="A57" s="48" t="s">
        <v>74</v>
      </c>
      <c r="B57" s="47" t="s">
        <v>115</v>
      </c>
      <c r="C57" s="49">
        <v>41380500</v>
      </c>
      <c r="D57" s="28">
        <v>-12000000</v>
      </c>
      <c r="E57" s="28">
        <f>C57+D57</f>
        <v>29380500</v>
      </c>
      <c r="F57" s="28"/>
      <c r="G57" s="28">
        <f>E57+F57</f>
        <v>29380500</v>
      </c>
      <c r="H57" s="28">
        <v>-14018440</v>
      </c>
      <c r="I57" s="28">
        <f t="shared" ref="I57:I85" si="19">G57+H57</f>
        <v>15362060</v>
      </c>
      <c r="J57" s="28"/>
      <c r="K57" s="28">
        <f t="shared" ref="K57:K85" si="20">I57+J57</f>
        <v>15362060</v>
      </c>
      <c r="L57" s="28"/>
      <c r="M57" s="28">
        <f t="shared" ref="M57:M85" si="21">K57+L57</f>
        <v>15362060</v>
      </c>
      <c r="N57" s="28"/>
      <c r="O57" s="28">
        <f t="shared" ref="O57:O85" si="22">M57+N57</f>
        <v>15362060</v>
      </c>
      <c r="P57" s="28"/>
      <c r="Q57" s="28">
        <f t="shared" si="18"/>
        <v>15362060</v>
      </c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</row>
    <row r="58" spans="1:51" ht="63" customHeight="1">
      <c r="A58" s="43" t="s">
        <v>134</v>
      </c>
      <c r="B58" s="47" t="s">
        <v>51</v>
      </c>
      <c r="C58" s="49"/>
      <c r="D58" s="28"/>
      <c r="E58" s="28"/>
      <c r="F58" s="28"/>
      <c r="G58" s="28"/>
      <c r="H58" s="28">
        <v>1842710</v>
      </c>
      <c r="I58" s="28">
        <f t="shared" si="19"/>
        <v>1842710</v>
      </c>
      <c r="J58" s="28"/>
      <c r="K58" s="28">
        <f t="shared" si="20"/>
        <v>1842710</v>
      </c>
      <c r="L58" s="28"/>
      <c r="M58" s="28">
        <f t="shared" si="21"/>
        <v>1842710</v>
      </c>
      <c r="N58" s="28"/>
      <c r="O58" s="28">
        <f t="shared" si="22"/>
        <v>1842710</v>
      </c>
      <c r="P58" s="28"/>
      <c r="Q58" s="28">
        <f t="shared" si="18"/>
        <v>1842710</v>
      </c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59" spans="1:51" ht="42" customHeight="1">
      <c r="A59" s="48" t="s">
        <v>120</v>
      </c>
      <c r="B59" s="47" t="s">
        <v>51</v>
      </c>
      <c r="C59" s="49"/>
      <c r="D59" s="28"/>
      <c r="E59" s="28">
        <f>C59+D59</f>
        <v>0</v>
      </c>
      <c r="F59" s="28">
        <v>94300800</v>
      </c>
      <c r="G59" s="28">
        <f>E59+F59</f>
        <v>94300800</v>
      </c>
      <c r="H59" s="28"/>
      <c r="I59" s="28">
        <f t="shared" si="19"/>
        <v>94300800</v>
      </c>
      <c r="J59" s="28"/>
      <c r="K59" s="28">
        <f t="shared" si="20"/>
        <v>94300800</v>
      </c>
      <c r="L59" s="28"/>
      <c r="M59" s="28">
        <f t="shared" si="21"/>
        <v>94300800</v>
      </c>
      <c r="N59" s="28"/>
      <c r="O59" s="28">
        <f t="shared" si="22"/>
        <v>94300800</v>
      </c>
      <c r="P59" s="28"/>
      <c r="Q59" s="28">
        <f t="shared" si="18"/>
        <v>94300800</v>
      </c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</row>
    <row r="60" spans="1:51" ht="51.75" customHeight="1">
      <c r="A60" s="43" t="s">
        <v>152</v>
      </c>
      <c r="B60" s="44" t="s">
        <v>51</v>
      </c>
      <c r="C60" s="49"/>
      <c r="D60" s="28"/>
      <c r="E60" s="28"/>
      <c r="F60" s="28"/>
      <c r="G60" s="28"/>
      <c r="H60" s="28"/>
      <c r="I60" s="28"/>
      <c r="J60" s="28"/>
      <c r="K60" s="28"/>
      <c r="L60" s="28">
        <v>130000000</v>
      </c>
      <c r="M60" s="28">
        <f t="shared" si="21"/>
        <v>130000000</v>
      </c>
      <c r="N60" s="28"/>
      <c r="O60" s="28">
        <f t="shared" si="22"/>
        <v>130000000</v>
      </c>
      <c r="P60" s="28"/>
      <c r="Q60" s="28">
        <f t="shared" si="18"/>
        <v>130000000</v>
      </c>
      <c r="R60" s="41"/>
      <c r="S60" s="41"/>
      <c r="T60" s="88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</row>
    <row r="61" spans="1:51" ht="51" customHeight="1">
      <c r="A61" s="43" t="s">
        <v>153</v>
      </c>
      <c r="B61" s="44" t="s">
        <v>146</v>
      </c>
      <c r="C61" s="49"/>
      <c r="D61" s="28"/>
      <c r="E61" s="28"/>
      <c r="F61" s="28"/>
      <c r="G61" s="28"/>
      <c r="H61" s="28"/>
      <c r="I61" s="28"/>
      <c r="J61" s="28"/>
      <c r="K61" s="28"/>
      <c r="L61" s="51">
        <v>2205450</v>
      </c>
      <c r="M61" s="28">
        <f t="shared" si="21"/>
        <v>2205450</v>
      </c>
      <c r="N61" s="51"/>
      <c r="O61" s="28">
        <f t="shared" si="22"/>
        <v>2205450</v>
      </c>
      <c r="P61" s="51"/>
      <c r="Q61" s="28">
        <f t="shared" si="18"/>
        <v>2205450</v>
      </c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</row>
    <row r="62" spans="1:51" ht="54" customHeight="1">
      <c r="A62" s="43" t="s">
        <v>154</v>
      </c>
      <c r="B62" s="44" t="s">
        <v>146</v>
      </c>
      <c r="C62" s="49"/>
      <c r="D62" s="28"/>
      <c r="E62" s="28"/>
      <c r="F62" s="28"/>
      <c r="G62" s="28"/>
      <c r="H62" s="28"/>
      <c r="I62" s="28"/>
      <c r="J62" s="28"/>
      <c r="K62" s="28"/>
      <c r="L62" s="51">
        <v>1103036</v>
      </c>
      <c r="M62" s="28">
        <f t="shared" si="21"/>
        <v>1103036</v>
      </c>
      <c r="N62" s="51"/>
      <c r="O62" s="28">
        <f t="shared" si="22"/>
        <v>1103036</v>
      </c>
      <c r="P62" s="28">
        <f>1232421</f>
        <v>1232421</v>
      </c>
      <c r="Q62" s="28">
        <f t="shared" si="18"/>
        <v>2335457</v>
      </c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</row>
    <row r="63" spans="1:51" ht="31.5" customHeight="1">
      <c r="A63" s="52" t="s">
        <v>144</v>
      </c>
      <c r="B63" s="47" t="s">
        <v>146</v>
      </c>
      <c r="C63" s="49"/>
      <c r="D63" s="28"/>
      <c r="E63" s="28"/>
      <c r="F63" s="28"/>
      <c r="G63" s="28"/>
      <c r="H63" s="28"/>
      <c r="I63" s="28">
        <v>0</v>
      </c>
      <c r="J63" s="28">
        <v>1521000</v>
      </c>
      <c r="K63" s="28">
        <f t="shared" si="20"/>
        <v>1521000</v>
      </c>
      <c r="L63" s="28"/>
      <c r="M63" s="28">
        <f t="shared" si="21"/>
        <v>1521000</v>
      </c>
      <c r="N63" s="28"/>
      <c r="O63" s="28">
        <f t="shared" si="22"/>
        <v>1521000</v>
      </c>
      <c r="P63" s="28">
        <f>321271</f>
        <v>321271</v>
      </c>
      <c r="Q63" s="28">
        <f t="shared" si="18"/>
        <v>1842271</v>
      </c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</row>
    <row r="64" spans="1:51" ht="46.5" customHeight="1">
      <c r="A64" s="52" t="s">
        <v>145</v>
      </c>
      <c r="B64" s="47" t="s">
        <v>146</v>
      </c>
      <c r="C64" s="49"/>
      <c r="D64" s="28"/>
      <c r="E64" s="28"/>
      <c r="F64" s="28"/>
      <c r="G64" s="28"/>
      <c r="H64" s="28"/>
      <c r="I64" s="28">
        <v>0</v>
      </c>
      <c r="J64" s="28">
        <v>1065000</v>
      </c>
      <c r="K64" s="28">
        <f t="shared" si="20"/>
        <v>1065000</v>
      </c>
      <c r="L64" s="28"/>
      <c r="M64" s="28">
        <f t="shared" si="21"/>
        <v>1065000</v>
      </c>
      <c r="N64" s="28"/>
      <c r="O64" s="28">
        <f t="shared" si="22"/>
        <v>1065000</v>
      </c>
      <c r="P64" s="28">
        <f>1189937</f>
        <v>1189937</v>
      </c>
      <c r="Q64" s="28">
        <f t="shared" si="18"/>
        <v>2254937</v>
      </c>
      <c r="R64" s="41"/>
      <c r="S64" s="41"/>
      <c r="T64" s="88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</row>
    <row r="65" spans="1:51" ht="38.25" customHeight="1">
      <c r="A65" s="52" t="s">
        <v>173</v>
      </c>
      <c r="B65" s="47" t="s">
        <v>146</v>
      </c>
      <c r="C65" s="49"/>
      <c r="D65" s="28"/>
      <c r="E65" s="28"/>
      <c r="F65" s="28"/>
      <c r="G65" s="28"/>
      <c r="H65" s="28"/>
      <c r="I65" s="28">
        <v>0</v>
      </c>
      <c r="J65" s="28">
        <v>1065000</v>
      </c>
      <c r="K65" s="28">
        <f>I65+J65</f>
        <v>1065000</v>
      </c>
      <c r="L65" s="28"/>
      <c r="M65" s="28">
        <f>K65+L65</f>
        <v>1065000</v>
      </c>
      <c r="N65" s="28"/>
      <c r="O65" s="28"/>
      <c r="P65" s="28">
        <v>1242800</v>
      </c>
      <c r="Q65" s="28">
        <f>O65+P65</f>
        <v>1242800</v>
      </c>
      <c r="R65" s="41"/>
      <c r="S65" s="41"/>
      <c r="T65" s="88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</row>
    <row r="66" spans="1:51" ht="64.5" customHeight="1">
      <c r="A66" s="52" t="s">
        <v>118</v>
      </c>
      <c r="B66" s="47" t="s">
        <v>119</v>
      </c>
      <c r="C66" s="49"/>
      <c r="D66" s="28"/>
      <c r="E66" s="28">
        <f>C66+D66</f>
        <v>0</v>
      </c>
      <c r="F66" s="28">
        <v>23840575.199999999</v>
      </c>
      <c r="G66" s="28">
        <f>E66+F66</f>
        <v>23840575.199999999</v>
      </c>
      <c r="H66" s="28"/>
      <c r="I66" s="28">
        <f t="shared" si="19"/>
        <v>23840575.199999999</v>
      </c>
      <c r="J66" s="28"/>
      <c r="K66" s="28">
        <f t="shared" si="20"/>
        <v>23840575.199999999</v>
      </c>
      <c r="L66" s="28">
        <v>53463119.530000001</v>
      </c>
      <c r="M66" s="28">
        <f t="shared" si="21"/>
        <v>77303694.730000004</v>
      </c>
      <c r="N66" s="28"/>
      <c r="O66" s="28">
        <f t="shared" si="22"/>
        <v>77303694.730000004</v>
      </c>
      <c r="P66" s="28"/>
      <c r="Q66" s="28">
        <f t="shared" si="18"/>
        <v>77303694.730000004</v>
      </c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</row>
    <row r="67" spans="1:51" ht="52.5" customHeight="1">
      <c r="A67" s="87" t="s">
        <v>156</v>
      </c>
      <c r="B67" s="44" t="s">
        <v>155</v>
      </c>
      <c r="C67" s="49"/>
      <c r="D67" s="28"/>
      <c r="E67" s="28"/>
      <c r="F67" s="28"/>
      <c r="G67" s="28"/>
      <c r="H67" s="28"/>
      <c r="I67" s="28"/>
      <c r="J67" s="28"/>
      <c r="K67" s="28"/>
      <c r="L67" s="28">
        <v>75373304.969999999</v>
      </c>
      <c r="M67" s="28">
        <f t="shared" si="21"/>
        <v>75373304.969999999</v>
      </c>
      <c r="N67" s="28"/>
      <c r="O67" s="28">
        <f t="shared" si="22"/>
        <v>75373304.969999999</v>
      </c>
      <c r="P67" s="28"/>
      <c r="Q67" s="28">
        <f t="shared" si="18"/>
        <v>75373304.969999999</v>
      </c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</row>
    <row r="68" spans="1:51" s="41" customFormat="1" ht="25.5" customHeight="1">
      <c r="A68" s="52" t="s">
        <v>142</v>
      </c>
      <c r="B68" s="47" t="s">
        <v>143</v>
      </c>
      <c r="C68" s="49"/>
      <c r="D68" s="28"/>
      <c r="E68" s="28"/>
      <c r="F68" s="28"/>
      <c r="G68" s="28"/>
      <c r="H68" s="28"/>
      <c r="I68" s="28">
        <v>0</v>
      </c>
      <c r="J68" s="28">
        <v>1860900</v>
      </c>
      <c r="K68" s="28">
        <f t="shared" si="20"/>
        <v>1860900</v>
      </c>
      <c r="L68" s="28">
        <v>1248900</v>
      </c>
      <c r="M68" s="28">
        <f t="shared" si="21"/>
        <v>3109800</v>
      </c>
      <c r="N68" s="28"/>
      <c r="O68" s="28">
        <f t="shared" si="22"/>
        <v>3109800</v>
      </c>
      <c r="P68" s="28">
        <v>-35000</v>
      </c>
      <c r="Q68" s="28">
        <f t="shared" si="18"/>
        <v>3074800</v>
      </c>
    </row>
    <row r="69" spans="1:51" s="41" customFormat="1" ht="48.75" customHeight="1">
      <c r="A69" s="53" t="s">
        <v>157</v>
      </c>
      <c r="B69" s="44" t="s">
        <v>143</v>
      </c>
      <c r="C69" s="49"/>
      <c r="D69" s="28"/>
      <c r="E69" s="28"/>
      <c r="F69" s="28"/>
      <c r="G69" s="28"/>
      <c r="H69" s="28"/>
      <c r="I69" s="28"/>
      <c r="J69" s="28"/>
      <c r="K69" s="28"/>
      <c r="L69" s="28">
        <v>7378200</v>
      </c>
      <c r="M69" s="28">
        <f t="shared" si="21"/>
        <v>7378200</v>
      </c>
      <c r="N69" s="28"/>
      <c r="O69" s="28">
        <f t="shared" si="22"/>
        <v>7378200</v>
      </c>
      <c r="P69" s="28"/>
      <c r="Q69" s="28">
        <f t="shared" si="18"/>
        <v>7378200</v>
      </c>
    </row>
    <row r="70" spans="1:51" s="41" customFormat="1" ht="37.5" customHeight="1">
      <c r="A70" s="52" t="s">
        <v>135</v>
      </c>
      <c r="B70" s="47" t="s">
        <v>130</v>
      </c>
      <c r="C70" s="49"/>
      <c r="D70" s="28"/>
      <c r="E70" s="28"/>
      <c r="F70" s="28"/>
      <c r="G70" s="28"/>
      <c r="H70" s="28">
        <v>18112000</v>
      </c>
      <c r="I70" s="28">
        <f t="shared" si="19"/>
        <v>18112000</v>
      </c>
      <c r="J70" s="28"/>
      <c r="K70" s="28">
        <f t="shared" si="20"/>
        <v>18112000</v>
      </c>
      <c r="L70" s="28">
        <v>15000000</v>
      </c>
      <c r="M70" s="28">
        <f t="shared" si="21"/>
        <v>33112000</v>
      </c>
      <c r="N70" s="28"/>
      <c r="O70" s="28">
        <f t="shared" si="22"/>
        <v>33112000</v>
      </c>
      <c r="P70" s="28"/>
      <c r="Q70" s="28">
        <f t="shared" si="18"/>
        <v>33112000</v>
      </c>
    </row>
    <row r="71" spans="1:51" ht="62.25" customHeight="1">
      <c r="A71" s="48" t="s">
        <v>80</v>
      </c>
      <c r="B71" s="47" t="s">
        <v>112</v>
      </c>
      <c r="C71" s="28"/>
      <c r="D71" s="28">
        <v>1190500</v>
      </c>
      <c r="E71" s="28">
        <f t="shared" ref="E71:E80" si="23">C71+D71</f>
        <v>1190500</v>
      </c>
      <c r="F71" s="28"/>
      <c r="G71" s="28">
        <f>E71+F71</f>
        <v>1190500</v>
      </c>
      <c r="H71" s="28"/>
      <c r="I71" s="28">
        <f t="shared" si="19"/>
        <v>1190500</v>
      </c>
      <c r="J71" s="28"/>
      <c r="K71" s="28">
        <f t="shared" si="20"/>
        <v>1190500</v>
      </c>
      <c r="L71" s="28"/>
      <c r="M71" s="28">
        <f t="shared" si="21"/>
        <v>1190500</v>
      </c>
      <c r="N71" s="28"/>
      <c r="O71" s="28">
        <f t="shared" si="22"/>
        <v>1190500</v>
      </c>
      <c r="P71" s="28"/>
      <c r="Q71" s="28">
        <f t="shared" si="18"/>
        <v>1190500</v>
      </c>
    </row>
    <row r="72" spans="1:51" ht="29.25" customHeight="1">
      <c r="A72" s="48" t="s">
        <v>76</v>
      </c>
      <c r="B72" s="54" t="s">
        <v>52</v>
      </c>
      <c r="C72" s="28">
        <v>6792600</v>
      </c>
      <c r="D72" s="28">
        <v>-2500000</v>
      </c>
      <c r="E72" s="28">
        <f t="shared" si="23"/>
        <v>4292600</v>
      </c>
      <c r="F72" s="28"/>
      <c r="G72" s="28">
        <f t="shared" ref="G72:G85" si="24">E72+F72</f>
        <v>4292600</v>
      </c>
      <c r="H72" s="28"/>
      <c r="I72" s="28">
        <f t="shared" si="19"/>
        <v>4292600</v>
      </c>
      <c r="J72" s="28"/>
      <c r="K72" s="28">
        <f t="shared" si="20"/>
        <v>4292600</v>
      </c>
      <c r="L72" s="28">
        <f>1+2899999</f>
        <v>2900000</v>
      </c>
      <c r="M72" s="28">
        <f t="shared" si="21"/>
        <v>7192600</v>
      </c>
      <c r="N72" s="28"/>
      <c r="O72" s="28">
        <f t="shared" si="22"/>
        <v>7192600</v>
      </c>
      <c r="P72" s="28"/>
      <c r="Q72" s="28">
        <f t="shared" si="18"/>
        <v>7192600</v>
      </c>
    </row>
    <row r="73" spans="1:51" ht="37.5" customHeight="1">
      <c r="A73" s="48" t="s">
        <v>77</v>
      </c>
      <c r="B73" s="54" t="s">
        <v>52</v>
      </c>
      <c r="C73" s="28">
        <v>122000</v>
      </c>
      <c r="D73" s="28"/>
      <c r="E73" s="28">
        <f t="shared" si="23"/>
        <v>122000</v>
      </c>
      <c r="F73" s="28"/>
      <c r="G73" s="28">
        <f t="shared" si="24"/>
        <v>122000</v>
      </c>
      <c r="H73" s="28"/>
      <c r="I73" s="28">
        <f t="shared" si="19"/>
        <v>122000</v>
      </c>
      <c r="J73" s="28"/>
      <c r="K73" s="28">
        <f t="shared" si="20"/>
        <v>122000</v>
      </c>
      <c r="L73" s="28"/>
      <c r="M73" s="28">
        <f t="shared" si="21"/>
        <v>122000</v>
      </c>
      <c r="N73" s="28"/>
      <c r="O73" s="28">
        <f t="shared" si="22"/>
        <v>122000</v>
      </c>
      <c r="P73" s="28"/>
      <c r="Q73" s="28">
        <f t="shared" si="18"/>
        <v>122000</v>
      </c>
    </row>
    <row r="74" spans="1:51" ht="29.25" customHeight="1">
      <c r="A74" s="48" t="s">
        <v>78</v>
      </c>
      <c r="B74" s="54" t="s">
        <v>52</v>
      </c>
      <c r="C74" s="28">
        <v>797000</v>
      </c>
      <c r="D74" s="28">
        <v>-31800</v>
      </c>
      <c r="E74" s="28">
        <f t="shared" si="23"/>
        <v>765200</v>
      </c>
      <c r="F74" s="28"/>
      <c r="G74" s="28">
        <f t="shared" si="24"/>
        <v>765200</v>
      </c>
      <c r="H74" s="28"/>
      <c r="I74" s="28">
        <f t="shared" si="19"/>
        <v>765200</v>
      </c>
      <c r="J74" s="28"/>
      <c r="K74" s="28">
        <f t="shared" si="20"/>
        <v>765200</v>
      </c>
      <c r="L74" s="28"/>
      <c r="M74" s="28">
        <f t="shared" si="21"/>
        <v>765200</v>
      </c>
      <c r="N74" s="28"/>
      <c r="O74" s="28">
        <f t="shared" si="22"/>
        <v>765200</v>
      </c>
      <c r="P74" s="28"/>
      <c r="Q74" s="28">
        <f t="shared" si="18"/>
        <v>765200</v>
      </c>
    </row>
    <row r="75" spans="1:51" ht="41.25" customHeight="1">
      <c r="A75" s="48" t="s">
        <v>176</v>
      </c>
      <c r="B75" s="54" t="s">
        <v>52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>
        <v>621700</v>
      </c>
      <c r="Q75" s="28">
        <f t="shared" si="18"/>
        <v>621700</v>
      </c>
    </row>
    <row r="76" spans="1:51" ht="21" customHeight="1">
      <c r="A76" s="48" t="s">
        <v>79</v>
      </c>
      <c r="B76" s="54" t="s">
        <v>52</v>
      </c>
      <c r="C76" s="28">
        <v>159528800</v>
      </c>
      <c r="D76" s="28"/>
      <c r="E76" s="28">
        <f t="shared" si="23"/>
        <v>159528800</v>
      </c>
      <c r="F76" s="28"/>
      <c r="G76" s="28">
        <f t="shared" si="24"/>
        <v>159528800</v>
      </c>
      <c r="H76" s="28"/>
      <c r="I76" s="28">
        <f t="shared" si="19"/>
        <v>159528800</v>
      </c>
      <c r="J76" s="28"/>
      <c r="K76" s="28">
        <f t="shared" si="20"/>
        <v>159528800</v>
      </c>
      <c r="L76" s="28"/>
      <c r="M76" s="28">
        <f t="shared" si="21"/>
        <v>159528800</v>
      </c>
      <c r="N76" s="28"/>
      <c r="O76" s="28">
        <f t="shared" si="22"/>
        <v>159528800</v>
      </c>
      <c r="P76" s="28"/>
      <c r="Q76" s="28">
        <f t="shared" si="18"/>
        <v>159528800</v>
      </c>
    </row>
    <row r="77" spans="1:51" ht="34.5" customHeight="1">
      <c r="A77" s="48" t="s">
        <v>113</v>
      </c>
      <c r="B77" s="54" t="s">
        <v>52</v>
      </c>
      <c r="C77" s="28"/>
      <c r="D77" s="28">
        <v>174000</v>
      </c>
      <c r="E77" s="28">
        <f t="shared" si="23"/>
        <v>174000</v>
      </c>
      <c r="F77" s="28"/>
      <c r="G77" s="28">
        <f t="shared" si="24"/>
        <v>174000</v>
      </c>
      <c r="H77" s="28"/>
      <c r="I77" s="28">
        <f t="shared" si="19"/>
        <v>174000</v>
      </c>
      <c r="J77" s="28"/>
      <c r="K77" s="28">
        <f t="shared" si="20"/>
        <v>174000</v>
      </c>
      <c r="L77" s="28"/>
      <c r="M77" s="28">
        <f t="shared" si="21"/>
        <v>174000</v>
      </c>
      <c r="N77" s="28">
        <v>104000</v>
      </c>
      <c r="O77" s="28">
        <f t="shared" si="22"/>
        <v>278000</v>
      </c>
      <c r="P77" s="28"/>
      <c r="Q77" s="28">
        <f t="shared" si="18"/>
        <v>278000</v>
      </c>
    </row>
    <row r="78" spans="1:51" ht="67.5" customHeight="1">
      <c r="A78" s="43" t="s">
        <v>75</v>
      </c>
      <c r="B78" s="54" t="s">
        <v>52</v>
      </c>
      <c r="C78" s="28">
        <v>53700</v>
      </c>
      <c r="D78" s="28"/>
      <c r="E78" s="28">
        <f t="shared" si="23"/>
        <v>53700</v>
      </c>
      <c r="F78" s="28"/>
      <c r="G78" s="28">
        <f t="shared" si="24"/>
        <v>53700</v>
      </c>
      <c r="H78" s="28"/>
      <c r="I78" s="28">
        <f t="shared" si="19"/>
        <v>53700</v>
      </c>
      <c r="J78" s="28"/>
      <c r="K78" s="28">
        <f t="shared" si="20"/>
        <v>53700</v>
      </c>
      <c r="L78" s="28"/>
      <c r="M78" s="28">
        <f t="shared" si="21"/>
        <v>53700</v>
      </c>
      <c r="N78" s="28"/>
      <c r="O78" s="28">
        <f t="shared" si="22"/>
        <v>53700</v>
      </c>
      <c r="P78" s="28"/>
      <c r="Q78" s="28">
        <f t="shared" si="18"/>
        <v>53700</v>
      </c>
    </row>
    <row r="79" spans="1:51" ht="38.25" customHeight="1">
      <c r="A79" s="43" t="s">
        <v>127</v>
      </c>
      <c r="B79" s="54" t="s">
        <v>52</v>
      </c>
      <c r="C79" s="28">
        <v>1190500</v>
      </c>
      <c r="D79" s="55">
        <v>-1190500</v>
      </c>
      <c r="E79" s="28">
        <f t="shared" si="23"/>
        <v>0</v>
      </c>
      <c r="F79" s="28">
        <f>10500000-E79</f>
        <v>10500000</v>
      </c>
      <c r="G79" s="28">
        <f t="shared" si="24"/>
        <v>10500000</v>
      </c>
      <c r="H79" s="28">
        <v>5000000</v>
      </c>
      <c r="I79" s="28">
        <f t="shared" si="19"/>
        <v>15500000</v>
      </c>
      <c r="J79" s="28">
        <v>2000000</v>
      </c>
      <c r="K79" s="28">
        <f t="shared" si="20"/>
        <v>17500000</v>
      </c>
      <c r="L79" s="28">
        <v>3000000</v>
      </c>
      <c r="M79" s="28">
        <f t="shared" si="21"/>
        <v>20500000</v>
      </c>
      <c r="N79" s="28">
        <f>27500000-M79</f>
        <v>7000000</v>
      </c>
      <c r="O79" s="28">
        <f t="shared" si="22"/>
        <v>27500000</v>
      </c>
      <c r="P79" s="28">
        <f>2000000+605000</f>
        <v>2605000</v>
      </c>
      <c r="Q79" s="28">
        <f t="shared" si="18"/>
        <v>30105000</v>
      </c>
    </row>
    <row r="80" spans="1:51" ht="27" customHeight="1">
      <c r="A80" s="56" t="s">
        <v>136</v>
      </c>
      <c r="B80" s="54" t="s">
        <v>52</v>
      </c>
      <c r="C80" s="28">
        <v>500000</v>
      </c>
      <c r="D80" s="57">
        <v>-500000</v>
      </c>
      <c r="E80" s="28">
        <f t="shared" si="23"/>
        <v>0</v>
      </c>
      <c r="F80" s="57"/>
      <c r="G80" s="28"/>
      <c r="H80" s="57">
        <v>200000</v>
      </c>
      <c r="I80" s="28">
        <f t="shared" si="19"/>
        <v>200000</v>
      </c>
      <c r="J80" s="57"/>
      <c r="K80" s="28">
        <f t="shared" si="20"/>
        <v>200000</v>
      </c>
      <c r="L80" s="57"/>
      <c r="M80" s="28">
        <f t="shared" si="21"/>
        <v>200000</v>
      </c>
      <c r="N80" s="57"/>
      <c r="O80" s="28">
        <f t="shared" si="22"/>
        <v>200000</v>
      </c>
      <c r="P80" s="57"/>
      <c r="Q80" s="28">
        <f t="shared" si="18"/>
        <v>200000</v>
      </c>
    </row>
    <row r="81" spans="1:20" ht="38.25" customHeight="1">
      <c r="A81" s="56" t="s">
        <v>139</v>
      </c>
      <c r="B81" s="54" t="s">
        <v>52</v>
      </c>
      <c r="C81" s="28"/>
      <c r="D81" s="57"/>
      <c r="E81" s="28"/>
      <c r="F81" s="57"/>
      <c r="G81" s="28"/>
      <c r="H81" s="57">
        <v>280000</v>
      </c>
      <c r="I81" s="28">
        <f t="shared" si="19"/>
        <v>280000</v>
      </c>
      <c r="J81" s="57"/>
      <c r="K81" s="28">
        <f t="shared" si="20"/>
        <v>280000</v>
      </c>
      <c r="L81" s="57"/>
      <c r="M81" s="28">
        <f t="shared" si="21"/>
        <v>280000</v>
      </c>
      <c r="N81" s="57"/>
      <c r="O81" s="28">
        <f t="shared" si="22"/>
        <v>280000</v>
      </c>
      <c r="P81" s="57">
        <v>124000</v>
      </c>
      <c r="Q81" s="28">
        <f t="shared" si="18"/>
        <v>404000</v>
      </c>
    </row>
    <row r="82" spans="1:20" s="24" customFormat="1" ht="39" customHeight="1">
      <c r="A82" s="56" t="s">
        <v>138</v>
      </c>
      <c r="B82" s="54" t="s">
        <v>52</v>
      </c>
      <c r="C82" s="28"/>
      <c r="D82" s="57"/>
      <c r="E82" s="28"/>
      <c r="F82" s="57"/>
      <c r="G82" s="28"/>
      <c r="H82" s="57">
        <v>50000</v>
      </c>
      <c r="I82" s="28">
        <f t="shared" si="19"/>
        <v>50000</v>
      </c>
      <c r="J82" s="57"/>
      <c r="K82" s="28">
        <f t="shared" si="20"/>
        <v>50000</v>
      </c>
      <c r="L82" s="57">
        <v>134000</v>
      </c>
      <c r="M82" s="28">
        <f t="shared" si="21"/>
        <v>184000</v>
      </c>
      <c r="N82" s="57">
        <v>200000</v>
      </c>
      <c r="O82" s="28">
        <f t="shared" si="22"/>
        <v>384000</v>
      </c>
      <c r="P82" s="57"/>
      <c r="Q82" s="28">
        <f t="shared" si="18"/>
        <v>384000</v>
      </c>
    </row>
    <row r="83" spans="1:20" ht="27.75" customHeight="1">
      <c r="A83" s="56" t="s">
        <v>137</v>
      </c>
      <c r="B83" s="54" t="s">
        <v>52</v>
      </c>
      <c r="C83" s="28"/>
      <c r="D83" s="57"/>
      <c r="E83" s="28"/>
      <c r="F83" s="57"/>
      <c r="G83" s="28"/>
      <c r="H83" s="57">
        <v>349176</v>
      </c>
      <c r="I83" s="28">
        <f t="shared" si="19"/>
        <v>349176</v>
      </c>
      <c r="J83" s="57"/>
      <c r="K83" s="28">
        <f t="shared" si="20"/>
        <v>349176</v>
      </c>
      <c r="L83" s="57">
        <v>60000</v>
      </c>
      <c r="M83" s="28">
        <f t="shared" si="21"/>
        <v>409176</v>
      </c>
      <c r="N83" s="57">
        <v>-60000</v>
      </c>
      <c r="O83" s="28">
        <f t="shared" si="22"/>
        <v>349176</v>
      </c>
      <c r="P83" s="57">
        <v>-349176</v>
      </c>
      <c r="Q83" s="28">
        <f t="shared" si="18"/>
        <v>0</v>
      </c>
    </row>
    <row r="84" spans="1:20" ht="39.75" customHeight="1">
      <c r="A84" s="43" t="s">
        <v>158</v>
      </c>
      <c r="B84" s="58" t="s">
        <v>52</v>
      </c>
      <c r="C84" s="28"/>
      <c r="D84" s="57"/>
      <c r="E84" s="28"/>
      <c r="F84" s="57"/>
      <c r="G84" s="28"/>
      <c r="H84" s="57"/>
      <c r="I84" s="28"/>
      <c r="J84" s="57"/>
      <c r="K84" s="28"/>
      <c r="L84" s="57">
        <v>1372663.66</v>
      </c>
      <c r="M84" s="28">
        <f t="shared" si="21"/>
        <v>1372663.66</v>
      </c>
      <c r="N84" s="57"/>
      <c r="O84" s="28">
        <f t="shared" si="22"/>
        <v>1372663.66</v>
      </c>
      <c r="P84" s="57"/>
      <c r="Q84" s="28">
        <f t="shared" si="18"/>
        <v>1372663.66</v>
      </c>
    </row>
    <row r="85" spans="1:20" s="59" customFormat="1" ht="39" customHeight="1">
      <c r="A85" s="56" t="s">
        <v>117</v>
      </c>
      <c r="B85" s="54" t="s">
        <v>52</v>
      </c>
      <c r="C85" s="28"/>
      <c r="D85" s="57"/>
      <c r="E85" s="28">
        <f>C85+D85</f>
        <v>0</v>
      </c>
      <c r="F85" s="57">
        <v>800000</v>
      </c>
      <c r="G85" s="28">
        <f t="shared" si="24"/>
        <v>800000</v>
      </c>
      <c r="H85" s="57"/>
      <c r="I85" s="28">
        <f t="shared" si="19"/>
        <v>800000</v>
      </c>
      <c r="J85" s="57"/>
      <c r="K85" s="28">
        <f t="shared" si="20"/>
        <v>800000</v>
      </c>
      <c r="L85" s="57"/>
      <c r="M85" s="28">
        <f t="shared" si="21"/>
        <v>800000</v>
      </c>
      <c r="N85" s="57"/>
      <c r="O85" s="28">
        <f t="shared" si="22"/>
        <v>800000</v>
      </c>
      <c r="P85" s="57"/>
      <c r="Q85" s="28">
        <f t="shared" si="18"/>
        <v>800000</v>
      </c>
      <c r="T85" s="89"/>
    </row>
    <row r="86" spans="1:20" s="59" customFormat="1" ht="40.5" customHeight="1">
      <c r="A86" s="60" t="s">
        <v>53</v>
      </c>
      <c r="B86" s="37" t="s">
        <v>54</v>
      </c>
      <c r="C86" s="23">
        <f t="shared" ref="C86:I86" si="25">SUM(C87:C101)</f>
        <v>434547500</v>
      </c>
      <c r="D86" s="23">
        <f t="shared" si="25"/>
        <v>-64500</v>
      </c>
      <c r="E86" s="23">
        <f t="shared" si="25"/>
        <v>434483000</v>
      </c>
      <c r="F86" s="23">
        <f t="shared" si="25"/>
        <v>0</v>
      </c>
      <c r="G86" s="23">
        <f t="shared" si="25"/>
        <v>434483000</v>
      </c>
      <c r="H86" s="23">
        <f t="shared" si="25"/>
        <v>0</v>
      </c>
      <c r="I86" s="23">
        <f t="shared" si="25"/>
        <v>434483000</v>
      </c>
      <c r="J86" s="23">
        <f t="shared" ref="J86:O86" si="26">SUM(J87:J101)</f>
        <v>0</v>
      </c>
      <c r="K86" s="23">
        <f t="shared" si="26"/>
        <v>434483000</v>
      </c>
      <c r="L86" s="23">
        <f t="shared" si="26"/>
        <v>0</v>
      </c>
      <c r="M86" s="23">
        <f t="shared" si="26"/>
        <v>434483000</v>
      </c>
      <c r="N86" s="23">
        <f t="shared" si="26"/>
        <v>-20000</v>
      </c>
      <c r="O86" s="23">
        <f t="shared" si="26"/>
        <v>434463000</v>
      </c>
      <c r="P86" s="23">
        <f>SUM(P87:P101)</f>
        <v>-1686400</v>
      </c>
      <c r="Q86" s="23">
        <f>SUM(Q87:Q101)</f>
        <v>432776600</v>
      </c>
    </row>
    <row r="87" spans="1:20" s="59" customFormat="1" ht="28.5" customHeight="1">
      <c r="A87" s="56" t="s">
        <v>81</v>
      </c>
      <c r="B87" s="40" t="s">
        <v>55</v>
      </c>
      <c r="C87" s="61">
        <v>1249100</v>
      </c>
      <c r="D87" s="57"/>
      <c r="E87" s="28">
        <f t="shared" ref="E87:E101" si="27">C87+D87</f>
        <v>1249100</v>
      </c>
      <c r="F87" s="57"/>
      <c r="G87" s="28">
        <f t="shared" ref="G87:G101" si="28">E87+F87</f>
        <v>1249100</v>
      </c>
      <c r="H87" s="57"/>
      <c r="I87" s="28">
        <f t="shared" ref="I87:I101" si="29">G87+H87</f>
        <v>1249100</v>
      </c>
      <c r="J87" s="57"/>
      <c r="K87" s="28">
        <f t="shared" ref="K87:K101" si="30">I87+J87</f>
        <v>1249100</v>
      </c>
      <c r="L87" s="57"/>
      <c r="M87" s="28">
        <f t="shared" ref="M87:M101" si="31">K87+L87</f>
        <v>1249100</v>
      </c>
      <c r="N87" s="57"/>
      <c r="O87" s="28">
        <f t="shared" ref="O87:O101" si="32">M87+N87</f>
        <v>1249100</v>
      </c>
      <c r="P87" s="57"/>
      <c r="Q87" s="28">
        <f t="shared" ref="Q87:Q101" si="33">O87+P87</f>
        <v>1249100</v>
      </c>
    </row>
    <row r="88" spans="1:20" ht="38.25" customHeight="1">
      <c r="A88" s="56" t="s">
        <v>82</v>
      </c>
      <c r="B88" s="40" t="s">
        <v>56</v>
      </c>
      <c r="C88" s="28">
        <v>7620400</v>
      </c>
      <c r="D88" s="28"/>
      <c r="E88" s="28">
        <f t="shared" si="27"/>
        <v>7620400</v>
      </c>
      <c r="F88" s="28"/>
      <c r="G88" s="28">
        <f t="shared" si="28"/>
        <v>7620400</v>
      </c>
      <c r="H88" s="28"/>
      <c r="I88" s="28">
        <f t="shared" si="29"/>
        <v>7620400</v>
      </c>
      <c r="J88" s="28"/>
      <c r="K88" s="28">
        <f t="shared" si="30"/>
        <v>7620400</v>
      </c>
      <c r="L88" s="28"/>
      <c r="M88" s="28">
        <f t="shared" si="31"/>
        <v>7620400</v>
      </c>
      <c r="N88" s="28"/>
      <c r="O88" s="28">
        <f t="shared" si="32"/>
        <v>7620400</v>
      </c>
      <c r="P88" s="28"/>
      <c r="Q88" s="28">
        <f t="shared" si="33"/>
        <v>7620400</v>
      </c>
    </row>
    <row r="89" spans="1:20" ht="25.5" customHeight="1">
      <c r="A89" s="56" t="s">
        <v>114</v>
      </c>
      <c r="B89" s="40" t="s">
        <v>56</v>
      </c>
      <c r="C89" s="28"/>
      <c r="D89" s="28">
        <v>139100</v>
      </c>
      <c r="E89" s="28">
        <f t="shared" si="27"/>
        <v>139100</v>
      </c>
      <c r="F89" s="28"/>
      <c r="G89" s="28">
        <f t="shared" si="28"/>
        <v>139100</v>
      </c>
      <c r="H89" s="28"/>
      <c r="I89" s="28">
        <f t="shared" si="29"/>
        <v>139100</v>
      </c>
      <c r="J89" s="28"/>
      <c r="K89" s="28">
        <f t="shared" si="30"/>
        <v>139100</v>
      </c>
      <c r="L89" s="28"/>
      <c r="M89" s="28">
        <f t="shared" si="31"/>
        <v>139100</v>
      </c>
      <c r="N89" s="28"/>
      <c r="O89" s="28">
        <f t="shared" si="32"/>
        <v>139100</v>
      </c>
      <c r="P89" s="28"/>
      <c r="Q89" s="28">
        <f t="shared" si="33"/>
        <v>139100</v>
      </c>
    </row>
    <row r="90" spans="1:20" ht="29.25" customHeight="1">
      <c r="A90" s="62" t="s">
        <v>83</v>
      </c>
      <c r="B90" s="40" t="s">
        <v>56</v>
      </c>
      <c r="C90" s="28">
        <v>3037000</v>
      </c>
      <c r="D90" s="28">
        <v>-143800</v>
      </c>
      <c r="E90" s="28">
        <f t="shared" si="27"/>
        <v>2893200</v>
      </c>
      <c r="F90" s="28"/>
      <c r="G90" s="28">
        <f t="shared" si="28"/>
        <v>2893200</v>
      </c>
      <c r="H90" s="28"/>
      <c r="I90" s="28">
        <f t="shared" si="29"/>
        <v>2893200</v>
      </c>
      <c r="J90" s="28"/>
      <c r="K90" s="28">
        <f t="shared" si="30"/>
        <v>2893200</v>
      </c>
      <c r="L90" s="28"/>
      <c r="M90" s="28">
        <f t="shared" si="31"/>
        <v>2893200</v>
      </c>
      <c r="N90" s="28"/>
      <c r="O90" s="28">
        <f t="shared" si="32"/>
        <v>2893200</v>
      </c>
      <c r="P90" s="28"/>
      <c r="Q90" s="28">
        <f t="shared" si="33"/>
        <v>2893200</v>
      </c>
    </row>
    <row r="91" spans="1:20" ht="37.5" customHeight="1">
      <c r="A91" s="56" t="s">
        <v>84</v>
      </c>
      <c r="B91" s="40" t="s">
        <v>56</v>
      </c>
      <c r="C91" s="28">
        <v>1012300</v>
      </c>
      <c r="D91" s="28">
        <v>-47900</v>
      </c>
      <c r="E91" s="28">
        <f t="shared" si="27"/>
        <v>964400</v>
      </c>
      <c r="F91" s="28"/>
      <c r="G91" s="28">
        <f t="shared" si="28"/>
        <v>964400</v>
      </c>
      <c r="H91" s="28"/>
      <c r="I91" s="28">
        <f t="shared" si="29"/>
        <v>964400</v>
      </c>
      <c r="J91" s="28"/>
      <c r="K91" s="28">
        <f t="shared" si="30"/>
        <v>964400</v>
      </c>
      <c r="L91" s="28"/>
      <c r="M91" s="28">
        <f t="shared" si="31"/>
        <v>964400</v>
      </c>
      <c r="N91" s="28"/>
      <c r="O91" s="28">
        <f t="shared" si="32"/>
        <v>964400</v>
      </c>
      <c r="P91" s="28"/>
      <c r="Q91" s="28">
        <f t="shared" si="33"/>
        <v>964400</v>
      </c>
    </row>
    <row r="92" spans="1:20" ht="24.75" customHeight="1">
      <c r="A92" s="56" t="s">
        <v>85</v>
      </c>
      <c r="B92" s="40" t="s">
        <v>56</v>
      </c>
      <c r="C92" s="28">
        <v>253100</v>
      </c>
      <c r="D92" s="28">
        <v>-11900</v>
      </c>
      <c r="E92" s="28">
        <f t="shared" si="27"/>
        <v>241200</v>
      </c>
      <c r="F92" s="28"/>
      <c r="G92" s="28">
        <f t="shared" si="28"/>
        <v>241200</v>
      </c>
      <c r="H92" s="28"/>
      <c r="I92" s="28">
        <f t="shared" si="29"/>
        <v>241200</v>
      </c>
      <c r="J92" s="28"/>
      <c r="K92" s="28">
        <f t="shared" si="30"/>
        <v>241200</v>
      </c>
      <c r="L92" s="28"/>
      <c r="M92" s="28">
        <f t="shared" si="31"/>
        <v>241200</v>
      </c>
      <c r="N92" s="28"/>
      <c r="O92" s="28">
        <f t="shared" si="32"/>
        <v>241200</v>
      </c>
      <c r="P92" s="28"/>
      <c r="Q92" s="28">
        <f t="shared" si="33"/>
        <v>241200</v>
      </c>
    </row>
    <row r="93" spans="1:20" ht="29.25" customHeight="1">
      <c r="A93" s="56" t="s">
        <v>86</v>
      </c>
      <c r="B93" s="40" t="s">
        <v>56</v>
      </c>
      <c r="C93" s="28">
        <v>1012500</v>
      </c>
      <c r="D93" s="55"/>
      <c r="E93" s="28">
        <f t="shared" si="27"/>
        <v>1012500</v>
      </c>
      <c r="F93" s="55"/>
      <c r="G93" s="28">
        <f t="shared" si="28"/>
        <v>1012500</v>
      </c>
      <c r="H93" s="55"/>
      <c r="I93" s="28">
        <f t="shared" si="29"/>
        <v>1012500</v>
      </c>
      <c r="J93" s="55"/>
      <c r="K93" s="28">
        <f t="shared" si="30"/>
        <v>1012500</v>
      </c>
      <c r="L93" s="55"/>
      <c r="M93" s="28">
        <f t="shared" si="31"/>
        <v>1012500</v>
      </c>
      <c r="N93" s="55"/>
      <c r="O93" s="28">
        <f t="shared" si="32"/>
        <v>1012500</v>
      </c>
      <c r="P93" s="55"/>
      <c r="Q93" s="28">
        <f t="shared" si="33"/>
        <v>1012500</v>
      </c>
    </row>
    <row r="94" spans="1:20" ht="52.5" customHeight="1">
      <c r="A94" s="56" t="s">
        <v>87</v>
      </c>
      <c r="B94" s="40" t="s">
        <v>56</v>
      </c>
      <c r="C94" s="28">
        <v>10000</v>
      </c>
      <c r="D94" s="55"/>
      <c r="E94" s="28">
        <f t="shared" si="27"/>
        <v>10000</v>
      </c>
      <c r="F94" s="55"/>
      <c r="G94" s="28">
        <f t="shared" si="28"/>
        <v>10000</v>
      </c>
      <c r="H94" s="55"/>
      <c r="I94" s="28">
        <f t="shared" si="29"/>
        <v>10000</v>
      </c>
      <c r="J94" s="55"/>
      <c r="K94" s="28">
        <f t="shared" si="30"/>
        <v>10000</v>
      </c>
      <c r="L94" s="55"/>
      <c r="M94" s="28">
        <f t="shared" si="31"/>
        <v>10000</v>
      </c>
      <c r="N94" s="55"/>
      <c r="O94" s="28">
        <f t="shared" si="32"/>
        <v>10000</v>
      </c>
      <c r="P94" s="55"/>
      <c r="Q94" s="28">
        <f t="shared" si="33"/>
        <v>10000</v>
      </c>
    </row>
    <row r="95" spans="1:20" ht="28.5" customHeight="1">
      <c r="A95" s="56" t="s">
        <v>88</v>
      </c>
      <c r="B95" s="40" t="s">
        <v>56</v>
      </c>
      <c r="C95" s="28">
        <v>136900</v>
      </c>
      <c r="D95" s="28"/>
      <c r="E95" s="28">
        <f t="shared" si="27"/>
        <v>136900</v>
      </c>
      <c r="F95" s="28"/>
      <c r="G95" s="28">
        <f t="shared" si="28"/>
        <v>136900</v>
      </c>
      <c r="H95" s="28"/>
      <c r="I95" s="28">
        <f t="shared" si="29"/>
        <v>136900</v>
      </c>
      <c r="J95" s="28"/>
      <c r="K95" s="28">
        <f t="shared" si="30"/>
        <v>136900</v>
      </c>
      <c r="L95" s="28"/>
      <c r="M95" s="28">
        <f t="shared" si="31"/>
        <v>136900</v>
      </c>
      <c r="N95" s="28">
        <v>-20000</v>
      </c>
      <c r="O95" s="28">
        <f t="shared" si="32"/>
        <v>116900</v>
      </c>
      <c r="P95" s="28"/>
      <c r="Q95" s="28">
        <f t="shared" si="33"/>
        <v>116900</v>
      </c>
    </row>
    <row r="96" spans="1:20" ht="26.25" customHeight="1">
      <c r="A96" s="56" t="s">
        <v>89</v>
      </c>
      <c r="B96" s="40" t="s">
        <v>56</v>
      </c>
      <c r="C96" s="28">
        <v>25000</v>
      </c>
      <c r="D96" s="28"/>
      <c r="E96" s="28">
        <f t="shared" si="27"/>
        <v>25000</v>
      </c>
      <c r="F96" s="28"/>
      <c r="G96" s="28">
        <f t="shared" si="28"/>
        <v>25000</v>
      </c>
      <c r="H96" s="28"/>
      <c r="I96" s="28">
        <f t="shared" si="29"/>
        <v>25000</v>
      </c>
      <c r="J96" s="28"/>
      <c r="K96" s="28">
        <f t="shared" si="30"/>
        <v>25000</v>
      </c>
      <c r="L96" s="28"/>
      <c r="M96" s="28">
        <f t="shared" si="31"/>
        <v>25000</v>
      </c>
      <c r="N96" s="28"/>
      <c r="O96" s="28">
        <f t="shared" si="32"/>
        <v>25000</v>
      </c>
      <c r="P96" s="28"/>
      <c r="Q96" s="28">
        <f t="shared" si="33"/>
        <v>25000</v>
      </c>
      <c r="T96" s="90"/>
    </row>
    <row r="97" spans="1:17" ht="65.25" customHeight="1">
      <c r="A97" s="56" t="s">
        <v>90</v>
      </c>
      <c r="B97" s="63" t="s">
        <v>57</v>
      </c>
      <c r="C97" s="28">
        <v>1359400</v>
      </c>
      <c r="D97" s="27"/>
      <c r="E97" s="28">
        <f t="shared" si="27"/>
        <v>1359400</v>
      </c>
      <c r="F97" s="27"/>
      <c r="G97" s="28">
        <f t="shared" si="28"/>
        <v>1359400</v>
      </c>
      <c r="H97" s="27"/>
      <c r="I97" s="28">
        <f t="shared" si="29"/>
        <v>1359400</v>
      </c>
      <c r="J97" s="27"/>
      <c r="K97" s="28">
        <f t="shared" si="30"/>
        <v>1359400</v>
      </c>
      <c r="L97" s="27"/>
      <c r="M97" s="28">
        <f t="shared" si="31"/>
        <v>1359400</v>
      </c>
      <c r="N97" s="28">
        <v>-319400</v>
      </c>
      <c r="O97" s="28">
        <f t="shared" si="32"/>
        <v>1040000</v>
      </c>
      <c r="P97" s="28"/>
      <c r="Q97" s="28">
        <f t="shared" si="33"/>
        <v>1040000</v>
      </c>
    </row>
    <row r="98" spans="1:17" ht="38.25" customHeight="1">
      <c r="A98" s="56" t="s">
        <v>91</v>
      </c>
      <c r="B98" s="63" t="s">
        <v>116</v>
      </c>
      <c r="C98" s="28">
        <v>2113600</v>
      </c>
      <c r="D98" s="28"/>
      <c r="E98" s="28">
        <f t="shared" si="27"/>
        <v>2113600</v>
      </c>
      <c r="F98" s="28"/>
      <c r="G98" s="28">
        <f t="shared" si="28"/>
        <v>2113600</v>
      </c>
      <c r="H98" s="28"/>
      <c r="I98" s="28">
        <f t="shared" si="29"/>
        <v>2113600</v>
      </c>
      <c r="J98" s="28"/>
      <c r="K98" s="28">
        <f t="shared" si="30"/>
        <v>2113600</v>
      </c>
      <c r="L98" s="28"/>
      <c r="M98" s="28">
        <f t="shared" si="31"/>
        <v>2113600</v>
      </c>
      <c r="N98" s="28"/>
      <c r="O98" s="28">
        <f t="shared" si="32"/>
        <v>2113600</v>
      </c>
      <c r="P98" s="28"/>
      <c r="Q98" s="28">
        <f t="shared" si="33"/>
        <v>2113600</v>
      </c>
    </row>
    <row r="99" spans="1:17" s="24" customFormat="1" ht="24.75" customHeight="1">
      <c r="A99" s="56" t="s">
        <v>92</v>
      </c>
      <c r="B99" s="63" t="s">
        <v>116</v>
      </c>
      <c r="C99" s="28">
        <v>5339700</v>
      </c>
      <c r="D99" s="28"/>
      <c r="E99" s="28">
        <f t="shared" si="27"/>
        <v>5339700</v>
      </c>
      <c r="F99" s="28"/>
      <c r="G99" s="28">
        <f t="shared" si="28"/>
        <v>5339700</v>
      </c>
      <c r="H99" s="28"/>
      <c r="I99" s="28">
        <f t="shared" si="29"/>
        <v>5339700</v>
      </c>
      <c r="J99" s="28"/>
      <c r="K99" s="28">
        <f t="shared" si="30"/>
        <v>5339700</v>
      </c>
      <c r="L99" s="28"/>
      <c r="M99" s="28">
        <f t="shared" si="31"/>
        <v>5339700</v>
      </c>
      <c r="N99" s="28">
        <v>319400</v>
      </c>
      <c r="O99" s="28">
        <f t="shared" si="32"/>
        <v>5659100</v>
      </c>
      <c r="P99" s="28"/>
      <c r="Q99" s="28">
        <f t="shared" si="33"/>
        <v>5659100</v>
      </c>
    </row>
    <row r="100" spans="1:17" s="64" customFormat="1" ht="28.5" customHeight="1">
      <c r="A100" s="56" t="s">
        <v>93</v>
      </c>
      <c r="B100" s="63" t="s">
        <v>58</v>
      </c>
      <c r="C100" s="28">
        <v>10096400</v>
      </c>
      <c r="D100" s="28"/>
      <c r="E100" s="28">
        <f t="shared" si="27"/>
        <v>10096400</v>
      </c>
      <c r="F100" s="28"/>
      <c r="G100" s="28">
        <f t="shared" si="28"/>
        <v>10096400</v>
      </c>
      <c r="H100" s="28"/>
      <c r="I100" s="28">
        <f t="shared" si="29"/>
        <v>10096400</v>
      </c>
      <c r="J100" s="28"/>
      <c r="K100" s="28">
        <f t="shared" si="30"/>
        <v>10096400</v>
      </c>
      <c r="L100" s="28"/>
      <c r="M100" s="28">
        <f t="shared" si="31"/>
        <v>10096400</v>
      </c>
      <c r="N100" s="28"/>
      <c r="O100" s="28">
        <f t="shared" si="32"/>
        <v>10096400</v>
      </c>
      <c r="P100" s="28">
        <v>-1686400</v>
      </c>
      <c r="Q100" s="28">
        <f t="shared" si="33"/>
        <v>8410000</v>
      </c>
    </row>
    <row r="101" spans="1:17" s="64" customFormat="1" ht="40.5" customHeight="1">
      <c r="A101" s="65" t="s">
        <v>59</v>
      </c>
      <c r="B101" s="63" t="s">
        <v>60</v>
      </c>
      <c r="C101" s="28">
        <v>401282100</v>
      </c>
      <c r="D101" s="28"/>
      <c r="E101" s="28">
        <f t="shared" si="27"/>
        <v>401282100</v>
      </c>
      <c r="F101" s="28"/>
      <c r="G101" s="28">
        <f t="shared" si="28"/>
        <v>401282100</v>
      </c>
      <c r="H101" s="28"/>
      <c r="I101" s="28">
        <f t="shared" si="29"/>
        <v>401282100</v>
      </c>
      <c r="J101" s="28"/>
      <c r="K101" s="28">
        <f t="shared" si="30"/>
        <v>401282100</v>
      </c>
      <c r="L101" s="28"/>
      <c r="M101" s="28">
        <f t="shared" si="31"/>
        <v>401282100</v>
      </c>
      <c r="N101" s="28"/>
      <c r="O101" s="28">
        <f t="shared" si="32"/>
        <v>401282100</v>
      </c>
      <c r="P101" s="28"/>
      <c r="Q101" s="28">
        <f t="shared" si="33"/>
        <v>401282100</v>
      </c>
    </row>
    <row r="102" spans="1:17" ht="24.75" customHeight="1">
      <c r="A102" s="60" t="s">
        <v>61</v>
      </c>
      <c r="B102" s="66" t="s">
        <v>62</v>
      </c>
      <c r="C102" s="23">
        <f>SUM(C109:C109)</f>
        <v>0</v>
      </c>
      <c r="D102" s="23">
        <f>SUM(D109:D109)</f>
        <v>0</v>
      </c>
      <c r="E102" s="23">
        <f t="shared" ref="E102:M102" si="34">SUM(E103:E109)</f>
        <v>0</v>
      </c>
      <c r="F102" s="23">
        <f t="shared" si="34"/>
        <v>86197</v>
      </c>
      <c r="G102" s="23">
        <f t="shared" si="34"/>
        <v>86197</v>
      </c>
      <c r="H102" s="23">
        <f t="shared" si="34"/>
        <v>140345</v>
      </c>
      <c r="I102" s="23">
        <f t="shared" si="34"/>
        <v>226542</v>
      </c>
      <c r="J102" s="23">
        <f t="shared" si="34"/>
        <v>22561837</v>
      </c>
      <c r="K102" s="23">
        <f t="shared" si="34"/>
        <v>22788379</v>
      </c>
      <c r="L102" s="23">
        <f t="shared" si="34"/>
        <v>3346847</v>
      </c>
      <c r="M102" s="23">
        <f t="shared" si="34"/>
        <v>26135226</v>
      </c>
      <c r="N102" s="23">
        <f>SUM(N103:N109)</f>
        <v>-945237.96</v>
      </c>
      <c r="O102" s="23">
        <f>SUM(O103:O109)</f>
        <v>25189988.039999999</v>
      </c>
      <c r="P102" s="23">
        <f>SUM(P103:P109)</f>
        <v>426423</v>
      </c>
      <c r="Q102" s="23">
        <f>SUM(Q103:Q109)</f>
        <v>25616411.039999999</v>
      </c>
    </row>
    <row r="103" spans="1:17" s="24" customFormat="1" ht="24.75" customHeight="1">
      <c r="A103" s="43" t="s">
        <v>123</v>
      </c>
      <c r="B103" s="67" t="s">
        <v>124</v>
      </c>
      <c r="C103" s="27"/>
      <c r="D103" s="27"/>
      <c r="E103" s="28">
        <f>C103+D103</f>
        <v>0</v>
      </c>
      <c r="F103" s="28">
        <v>81197</v>
      </c>
      <c r="G103" s="28">
        <f>E103+F103</f>
        <v>81197</v>
      </c>
      <c r="H103" s="28">
        <f>132542-G103</f>
        <v>51345</v>
      </c>
      <c r="I103" s="28">
        <f>G103+H103</f>
        <v>132542</v>
      </c>
      <c r="J103" s="28">
        <v>11837</v>
      </c>
      <c r="K103" s="28">
        <f>I103+J103</f>
        <v>144379</v>
      </c>
      <c r="L103" s="28">
        <v>30005</v>
      </c>
      <c r="M103" s="28">
        <f>K103+L103</f>
        <v>174384</v>
      </c>
      <c r="N103" s="28"/>
      <c r="O103" s="28">
        <f t="shared" ref="O103:O109" si="35">M103+N103</f>
        <v>174384</v>
      </c>
      <c r="P103" s="28">
        <v>8382</v>
      </c>
      <c r="Q103" s="28">
        <f t="shared" ref="Q103:Q109" si="36">O103+P103</f>
        <v>182766</v>
      </c>
    </row>
    <row r="104" spans="1:17" s="24" customFormat="1" ht="29.25" customHeight="1">
      <c r="A104" s="43" t="s">
        <v>161</v>
      </c>
      <c r="B104" s="67" t="s">
        <v>160</v>
      </c>
      <c r="C104" s="27"/>
      <c r="D104" s="27"/>
      <c r="E104" s="28"/>
      <c r="F104" s="28"/>
      <c r="G104" s="28"/>
      <c r="H104" s="28"/>
      <c r="I104" s="28"/>
      <c r="J104" s="28"/>
      <c r="K104" s="28"/>
      <c r="L104" s="28"/>
      <c r="M104" s="28"/>
      <c r="N104" s="28">
        <f>10000+11471.04</f>
        <v>21471.040000000001</v>
      </c>
      <c r="O104" s="28">
        <f t="shared" si="35"/>
        <v>21471.040000000001</v>
      </c>
      <c r="P104" s="28"/>
      <c r="Q104" s="28">
        <f t="shared" si="36"/>
        <v>21471.040000000001</v>
      </c>
    </row>
    <row r="105" spans="1:17" ht="25.5">
      <c r="A105" s="43" t="s">
        <v>147</v>
      </c>
      <c r="B105" s="67" t="s">
        <v>124</v>
      </c>
      <c r="C105" s="27"/>
      <c r="D105" s="27"/>
      <c r="E105" s="28"/>
      <c r="F105" s="28"/>
      <c r="G105" s="28"/>
      <c r="H105" s="28"/>
      <c r="I105" s="28">
        <v>0</v>
      </c>
      <c r="J105" s="28">
        <v>22550000</v>
      </c>
      <c r="K105" s="28">
        <f>I105+J105</f>
        <v>22550000</v>
      </c>
      <c r="L105" s="28">
        <v>1600000</v>
      </c>
      <c r="M105" s="28">
        <f>K105+L105</f>
        <v>24150000</v>
      </c>
      <c r="N105" s="28">
        <f>22550000-M105-32439</f>
        <v>-1632439</v>
      </c>
      <c r="O105" s="28">
        <f t="shared" si="35"/>
        <v>22517561</v>
      </c>
      <c r="P105" s="28"/>
      <c r="Q105" s="28">
        <f t="shared" si="36"/>
        <v>22517561</v>
      </c>
    </row>
    <row r="106" spans="1:17" ht="39.75" customHeight="1">
      <c r="A106" s="43" t="s">
        <v>174</v>
      </c>
      <c r="B106" s="67" t="s">
        <v>175</v>
      </c>
      <c r="C106" s="27"/>
      <c r="D106" s="27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>
        <v>68865</v>
      </c>
      <c r="Q106" s="28">
        <f t="shared" si="36"/>
        <v>68865</v>
      </c>
    </row>
    <row r="107" spans="1:17" ht="25.5">
      <c r="A107" s="68" t="s">
        <v>159</v>
      </c>
      <c r="B107" s="44" t="s">
        <v>121</v>
      </c>
      <c r="C107" s="27"/>
      <c r="D107" s="27"/>
      <c r="E107" s="28"/>
      <c r="F107" s="28"/>
      <c r="G107" s="28"/>
      <c r="H107" s="28"/>
      <c r="I107" s="28"/>
      <c r="J107" s="28"/>
      <c r="K107" s="28"/>
      <c r="L107" s="28">
        <v>1716842</v>
      </c>
      <c r="M107" s="28">
        <f>K107+L107</f>
        <v>1716842</v>
      </c>
      <c r="N107" s="28">
        <f>2382572-M107</f>
        <v>665730</v>
      </c>
      <c r="O107" s="28">
        <f t="shared" si="35"/>
        <v>2382572</v>
      </c>
      <c r="P107" s="28">
        <v>349176</v>
      </c>
      <c r="Q107" s="28">
        <f t="shared" si="36"/>
        <v>2731748</v>
      </c>
    </row>
    <row r="108" spans="1:17" s="24" customFormat="1" ht="24.75" customHeight="1">
      <c r="A108" s="43" t="s">
        <v>140</v>
      </c>
      <c r="B108" s="67" t="s">
        <v>121</v>
      </c>
      <c r="C108" s="27"/>
      <c r="D108" s="27"/>
      <c r="E108" s="28"/>
      <c r="F108" s="28"/>
      <c r="G108" s="28"/>
      <c r="H108" s="28">
        <v>89000</v>
      </c>
      <c r="I108" s="28">
        <f>G108+H108</f>
        <v>89000</v>
      </c>
      <c r="J108" s="28"/>
      <c r="K108" s="28">
        <f>I108+J108</f>
        <v>89000</v>
      </c>
      <c r="L108" s="28"/>
      <c r="M108" s="28">
        <f>K108+L108</f>
        <v>89000</v>
      </c>
      <c r="N108" s="28"/>
      <c r="O108" s="28">
        <f t="shared" si="35"/>
        <v>89000</v>
      </c>
      <c r="P108" s="28"/>
      <c r="Q108" s="28">
        <f t="shared" si="36"/>
        <v>89000</v>
      </c>
    </row>
    <row r="109" spans="1:17" ht="54.75" customHeight="1">
      <c r="A109" s="79" t="s">
        <v>122</v>
      </c>
      <c r="B109" s="69" t="s">
        <v>121</v>
      </c>
      <c r="C109" s="28"/>
      <c r="D109" s="28"/>
      <c r="E109" s="28">
        <f>C109+D109</f>
        <v>0</v>
      </c>
      <c r="F109" s="28">
        <v>5000</v>
      </c>
      <c r="G109" s="28">
        <f>E109+F109</f>
        <v>5000</v>
      </c>
      <c r="H109" s="28"/>
      <c r="I109" s="28">
        <f>G109+H109</f>
        <v>5000</v>
      </c>
      <c r="J109" s="28"/>
      <c r="K109" s="28">
        <f>I109+J109</f>
        <v>5000</v>
      </c>
      <c r="L109" s="28"/>
      <c r="M109" s="28">
        <f>K109+L109</f>
        <v>5000</v>
      </c>
      <c r="N109" s="28"/>
      <c r="O109" s="28">
        <f t="shared" si="35"/>
        <v>5000</v>
      </c>
      <c r="P109" s="28"/>
      <c r="Q109" s="28">
        <f t="shared" si="36"/>
        <v>5000</v>
      </c>
    </row>
    <row r="110" spans="1:17" s="24" customFormat="1" ht="24.75" customHeight="1">
      <c r="A110" s="60" t="s">
        <v>63</v>
      </c>
      <c r="B110" s="66" t="s">
        <v>64</v>
      </c>
      <c r="C110" s="23">
        <f t="shared" ref="C110:Q110" si="37">SUM(C111:C111)</f>
        <v>265600</v>
      </c>
      <c r="D110" s="23">
        <f t="shared" si="37"/>
        <v>0</v>
      </c>
      <c r="E110" s="23">
        <f t="shared" si="37"/>
        <v>265600</v>
      </c>
      <c r="F110" s="23">
        <f t="shared" si="37"/>
        <v>0</v>
      </c>
      <c r="G110" s="23">
        <f t="shared" si="37"/>
        <v>265600</v>
      </c>
      <c r="H110" s="23">
        <f t="shared" si="37"/>
        <v>0</v>
      </c>
      <c r="I110" s="23">
        <f t="shared" si="37"/>
        <v>265600</v>
      </c>
      <c r="J110" s="23">
        <f t="shared" si="37"/>
        <v>0</v>
      </c>
      <c r="K110" s="23">
        <f t="shared" si="37"/>
        <v>265600</v>
      </c>
      <c r="L110" s="23">
        <f t="shared" si="37"/>
        <v>0</v>
      </c>
      <c r="M110" s="23">
        <f t="shared" si="37"/>
        <v>265600</v>
      </c>
      <c r="N110" s="23">
        <f t="shared" si="37"/>
        <v>0</v>
      </c>
      <c r="O110" s="23">
        <f t="shared" si="37"/>
        <v>265600</v>
      </c>
      <c r="P110" s="23">
        <f t="shared" si="37"/>
        <v>1000</v>
      </c>
      <c r="Q110" s="23">
        <f t="shared" si="37"/>
        <v>266600</v>
      </c>
    </row>
    <row r="111" spans="1:17" ht="40.5" customHeight="1">
      <c r="A111" s="79" t="s">
        <v>66</v>
      </c>
      <c r="B111" s="40" t="s">
        <v>65</v>
      </c>
      <c r="C111" s="28">
        <v>265600</v>
      </c>
      <c r="D111" s="28"/>
      <c r="E111" s="28">
        <f>C111+D111</f>
        <v>265600</v>
      </c>
      <c r="F111" s="28"/>
      <c r="G111" s="28">
        <f>E111+F111</f>
        <v>265600</v>
      </c>
      <c r="H111" s="28"/>
      <c r="I111" s="28">
        <f>G111+H111</f>
        <v>265600</v>
      </c>
      <c r="J111" s="28"/>
      <c r="K111" s="28">
        <f>I111+J111</f>
        <v>265600</v>
      </c>
      <c r="L111" s="28"/>
      <c r="M111" s="28">
        <f>K111+L111</f>
        <v>265600</v>
      </c>
      <c r="N111" s="28"/>
      <c r="O111" s="28">
        <f>M111+N111</f>
        <v>265600</v>
      </c>
      <c r="P111" s="28">
        <v>1000</v>
      </c>
      <c r="Q111" s="28">
        <f>O111+P111</f>
        <v>266600</v>
      </c>
    </row>
    <row r="112" spans="1:17" s="24" customFormat="1" ht="24.75" customHeight="1">
      <c r="A112" s="71" t="s">
        <v>96</v>
      </c>
      <c r="B112" s="72" t="s">
        <v>97</v>
      </c>
      <c r="C112" s="23">
        <f t="shared" ref="C112:Q112" si="38">C113</f>
        <v>0</v>
      </c>
      <c r="D112" s="23">
        <f t="shared" si="38"/>
        <v>649214</v>
      </c>
      <c r="E112" s="23">
        <f t="shared" si="38"/>
        <v>649214</v>
      </c>
      <c r="F112" s="23">
        <f t="shared" si="38"/>
        <v>3282169</v>
      </c>
      <c r="G112" s="23">
        <f t="shared" si="38"/>
        <v>3931383</v>
      </c>
      <c r="H112" s="23">
        <f t="shared" si="38"/>
        <v>0</v>
      </c>
      <c r="I112" s="23">
        <f t="shared" si="38"/>
        <v>3931383</v>
      </c>
      <c r="J112" s="23">
        <f t="shared" si="38"/>
        <v>0</v>
      </c>
      <c r="K112" s="23">
        <f t="shared" si="38"/>
        <v>3931383</v>
      </c>
      <c r="L112" s="23">
        <f t="shared" si="38"/>
        <v>-1618703.3</v>
      </c>
      <c r="M112" s="23">
        <f t="shared" si="38"/>
        <v>2312679.7000000002</v>
      </c>
      <c r="N112" s="23">
        <f t="shared" si="38"/>
        <v>310700</v>
      </c>
      <c r="O112" s="23">
        <f t="shared" si="38"/>
        <v>2623379.7000000002</v>
      </c>
      <c r="P112" s="23">
        <f t="shared" si="38"/>
        <v>300000</v>
      </c>
      <c r="Q112" s="23">
        <f t="shared" si="38"/>
        <v>2923379.7</v>
      </c>
    </row>
    <row r="113" spans="1:17" ht="26.25" customHeight="1">
      <c r="A113" s="73" t="s">
        <v>98</v>
      </c>
      <c r="B113" s="67" t="s">
        <v>99</v>
      </c>
      <c r="C113" s="27"/>
      <c r="D113" s="74">
        <v>649214</v>
      </c>
      <c r="E113" s="28">
        <f>C113+D113</f>
        <v>649214</v>
      </c>
      <c r="F113" s="74">
        <f>3931383-E113</f>
        <v>3282169</v>
      </c>
      <c r="G113" s="28">
        <f>E113+F113</f>
        <v>3931383</v>
      </c>
      <c r="H113" s="74"/>
      <c r="I113" s="28">
        <f>G113+H113</f>
        <v>3931383</v>
      </c>
      <c r="J113" s="74"/>
      <c r="K113" s="28">
        <f>I113+J113</f>
        <v>3931383</v>
      </c>
      <c r="L113" s="74">
        <v>-1618703.3</v>
      </c>
      <c r="M113" s="28">
        <f>K113+L113</f>
        <v>2312679.7000000002</v>
      </c>
      <c r="N113" s="74">
        <v>310700</v>
      </c>
      <c r="O113" s="28">
        <f>M113+N113</f>
        <v>2623379.7000000002</v>
      </c>
      <c r="P113" s="74">
        <v>300000</v>
      </c>
      <c r="Q113" s="28">
        <f>O113+P113</f>
        <v>2923379.7</v>
      </c>
    </row>
    <row r="114" spans="1:17" s="24" customFormat="1" ht="24.75" customHeight="1">
      <c r="A114" s="71" t="s">
        <v>100</v>
      </c>
      <c r="B114" s="72" t="s">
        <v>101</v>
      </c>
      <c r="C114" s="23">
        <f t="shared" ref="C114:Q114" si="39">C115</f>
        <v>0</v>
      </c>
      <c r="D114" s="23">
        <f t="shared" si="39"/>
        <v>1821905.32</v>
      </c>
      <c r="E114" s="23">
        <f t="shared" si="39"/>
        <v>1821905.32</v>
      </c>
      <c r="F114" s="23">
        <f t="shared" si="39"/>
        <v>-322142.74</v>
      </c>
      <c r="G114" s="23">
        <f t="shared" si="39"/>
        <v>1499762.58</v>
      </c>
      <c r="H114" s="23">
        <f t="shared" si="39"/>
        <v>-133228</v>
      </c>
      <c r="I114" s="23">
        <f t="shared" si="39"/>
        <v>1366534.58</v>
      </c>
      <c r="J114" s="23">
        <f t="shared" si="39"/>
        <v>1232358.6499999999</v>
      </c>
      <c r="K114" s="23">
        <f t="shared" si="39"/>
        <v>2598893.23</v>
      </c>
      <c r="L114" s="23">
        <f t="shared" si="39"/>
        <v>616165.35</v>
      </c>
      <c r="M114" s="23">
        <f t="shared" si="39"/>
        <v>3215058.58</v>
      </c>
      <c r="N114" s="23">
        <f t="shared" si="39"/>
        <v>0</v>
      </c>
      <c r="O114" s="23">
        <f t="shared" si="39"/>
        <v>3215058.58</v>
      </c>
      <c r="P114" s="23">
        <f t="shared" si="39"/>
        <v>32672.7</v>
      </c>
      <c r="Q114" s="23">
        <f t="shared" si="39"/>
        <v>3247731.2800000003</v>
      </c>
    </row>
    <row r="115" spans="1:17" ht="37.5" customHeight="1">
      <c r="A115" s="79" t="s">
        <v>102</v>
      </c>
      <c r="B115" s="67" t="s">
        <v>103</v>
      </c>
      <c r="C115" s="27"/>
      <c r="D115" s="28">
        <v>1821905.32</v>
      </c>
      <c r="E115" s="28">
        <f>C115+D115</f>
        <v>1821905.32</v>
      </c>
      <c r="F115" s="28">
        <f>1499762.58-E115</f>
        <v>-322142.74</v>
      </c>
      <c r="G115" s="28">
        <f>E115+F115</f>
        <v>1499762.58</v>
      </c>
      <c r="H115" s="28">
        <f>1366534.58-G115</f>
        <v>-133228</v>
      </c>
      <c r="I115" s="28">
        <f>G115+H115</f>
        <v>1366534.58</v>
      </c>
      <c r="J115" s="28">
        <f>K115-I115</f>
        <v>1232358.6499999999</v>
      </c>
      <c r="K115" s="28">
        <v>2598893.23</v>
      </c>
      <c r="L115" s="28">
        <v>616165.35</v>
      </c>
      <c r="M115" s="28">
        <f>K115+L115</f>
        <v>3215058.58</v>
      </c>
      <c r="N115" s="28"/>
      <c r="O115" s="28">
        <f>M115+N115</f>
        <v>3215058.58</v>
      </c>
      <c r="P115" s="28">
        <v>32672.7</v>
      </c>
      <c r="Q115" s="28">
        <f>O115+P115</f>
        <v>3247731.2800000003</v>
      </c>
    </row>
    <row r="116" spans="1:17" ht="25.5">
      <c r="A116" s="71" t="s">
        <v>104</v>
      </c>
      <c r="B116" s="72" t="s">
        <v>105</v>
      </c>
      <c r="C116" s="23">
        <f t="shared" ref="C116:Q116" si="40">C117</f>
        <v>0</v>
      </c>
      <c r="D116" s="23">
        <f t="shared" si="40"/>
        <v>-2251707.85</v>
      </c>
      <c r="E116" s="23">
        <f t="shared" si="40"/>
        <v>-2251707.85</v>
      </c>
      <c r="F116" s="23">
        <f t="shared" si="40"/>
        <v>448990.15000000014</v>
      </c>
      <c r="G116" s="23">
        <f t="shared" si="40"/>
        <v>-1700377.7</v>
      </c>
      <c r="H116" s="23">
        <f t="shared" si="40"/>
        <v>-12</v>
      </c>
      <c r="I116" s="23">
        <f t="shared" si="40"/>
        <v>-1700389.7</v>
      </c>
      <c r="J116" s="23">
        <f t="shared" si="40"/>
        <v>-1232358.6500000001</v>
      </c>
      <c r="K116" s="23">
        <f t="shared" si="40"/>
        <v>-2932748.35</v>
      </c>
      <c r="L116" s="23">
        <f t="shared" si="40"/>
        <v>-612949.35</v>
      </c>
      <c r="M116" s="23">
        <f t="shared" si="40"/>
        <v>-3545697.7</v>
      </c>
      <c r="N116" s="23">
        <f t="shared" si="40"/>
        <v>-3216</v>
      </c>
      <c r="O116" s="23">
        <f t="shared" si="40"/>
        <v>-3548913.7</v>
      </c>
      <c r="P116" s="23">
        <f t="shared" si="40"/>
        <v>-75414.880000000005</v>
      </c>
      <c r="Q116" s="23">
        <f t="shared" si="40"/>
        <v>-3624328.58</v>
      </c>
    </row>
    <row r="117" spans="1:17" ht="38.25">
      <c r="A117" s="79" t="s">
        <v>106</v>
      </c>
      <c r="B117" s="67" t="s">
        <v>107</v>
      </c>
      <c r="C117" s="27"/>
      <c r="D117" s="28">
        <v>-2251707.85</v>
      </c>
      <c r="E117" s="28">
        <f>C117+D117</f>
        <v>-2251707.85</v>
      </c>
      <c r="F117" s="28">
        <f>-1802717.7-E117</f>
        <v>448990.15000000014</v>
      </c>
      <c r="G117" s="28">
        <f>E117+F117+102340</f>
        <v>-1700377.7</v>
      </c>
      <c r="H117" s="28">
        <f>-1700389.7-G117</f>
        <v>-12</v>
      </c>
      <c r="I117" s="28">
        <f>G117+H117</f>
        <v>-1700389.7</v>
      </c>
      <c r="J117" s="28">
        <f>K117-I117</f>
        <v>-1232358.6500000001</v>
      </c>
      <c r="K117" s="28">
        <v>-2932748.35</v>
      </c>
      <c r="L117" s="28">
        <v>-612949.35</v>
      </c>
      <c r="M117" s="28">
        <f>K117+L117</f>
        <v>-3545697.7</v>
      </c>
      <c r="N117" s="28">
        <f>-3548913.7-M117</f>
        <v>-3216</v>
      </c>
      <c r="O117" s="28">
        <f>M117+N117</f>
        <v>-3548913.7</v>
      </c>
      <c r="P117" s="28">
        <f>-64232.35-32672.7+21490.17</f>
        <v>-75414.880000000005</v>
      </c>
      <c r="Q117" s="28">
        <f>O117+P117</f>
        <v>-3624328.58</v>
      </c>
    </row>
    <row r="118" spans="1:17" ht="14.25">
      <c r="A118" s="75" t="s">
        <v>108</v>
      </c>
      <c r="B118" s="13"/>
      <c r="C118" s="23">
        <f t="shared" ref="C118:Q118" si="41">C45+C20</f>
        <v>817776645</v>
      </c>
      <c r="D118" s="23">
        <f t="shared" si="41"/>
        <v>8046271.4700000007</v>
      </c>
      <c r="E118" s="23">
        <f t="shared" si="41"/>
        <v>825822916.47000003</v>
      </c>
      <c r="F118" s="23">
        <f t="shared" si="41"/>
        <v>132987411.42000002</v>
      </c>
      <c r="G118" s="23">
        <f t="shared" si="41"/>
        <v>958912667.8900001</v>
      </c>
      <c r="H118" s="23">
        <f t="shared" si="41"/>
        <v>13422551</v>
      </c>
      <c r="I118" s="23">
        <f t="shared" si="41"/>
        <v>972335218.8900001</v>
      </c>
      <c r="J118" s="23">
        <f t="shared" si="41"/>
        <v>30215237</v>
      </c>
      <c r="K118" s="23">
        <f t="shared" si="41"/>
        <v>1002550455.8900001</v>
      </c>
      <c r="L118" s="23">
        <f t="shared" si="41"/>
        <v>300631184.56</v>
      </c>
      <c r="M118" s="23">
        <f t="shared" si="41"/>
        <v>1303181640.4499998</v>
      </c>
      <c r="N118" s="23">
        <f t="shared" si="41"/>
        <v>9659412.9699999988</v>
      </c>
      <c r="O118" s="23">
        <f t="shared" si="41"/>
        <v>1311776053.4199998</v>
      </c>
      <c r="P118" s="23">
        <f t="shared" si="41"/>
        <v>5951233.8200000003</v>
      </c>
      <c r="Q118" s="23">
        <f t="shared" si="41"/>
        <v>1317727287.24</v>
      </c>
    </row>
    <row r="119" spans="1:17"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>
        <v>1311555447.4899998</v>
      </c>
      <c r="P119" s="76"/>
      <c r="Q119" s="76">
        <v>1311555447.4899998</v>
      </c>
    </row>
    <row r="120" spans="1:17"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>
        <v>1311776053.4199998</v>
      </c>
      <c r="P120" s="76"/>
      <c r="Q120" s="76">
        <v>1311776053.4199998</v>
      </c>
    </row>
    <row r="121" spans="1:17"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>
        <f>O119-O120</f>
        <v>-220605.93000006676</v>
      </c>
      <c r="P121" s="76"/>
      <c r="Q121" s="76">
        <f>Q119-Q120</f>
        <v>-220605.93000006676</v>
      </c>
    </row>
    <row r="122" spans="1:17"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</row>
    <row r="123" spans="1:17"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</row>
    <row r="124" spans="1:17"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</row>
    <row r="125" spans="1:17"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</row>
    <row r="126" spans="1:17"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</row>
    <row r="127" spans="1:17"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</row>
    <row r="128" spans="1:17"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</row>
    <row r="129" spans="3:17"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</row>
    <row r="130" spans="3:17"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</row>
  </sheetData>
  <mergeCells count="3">
    <mergeCell ref="R45:R46"/>
    <mergeCell ref="R47:R48"/>
    <mergeCell ref="A17:O17"/>
  </mergeCells>
  <phoneticPr fontId="30" type="noConversion"/>
  <pageMargins left="0.70866141732283472" right="0.19685039370078741" top="0.43307086614173229" bottom="0.19685039370078741" header="0.43307086614173229" footer="0"/>
  <pageSetup paperSize="9" scale="7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Прил. 1</vt:lpstr>
      <vt:lpstr>Поясн.зап.</vt:lpstr>
      <vt:lpstr>Поясн.зап.!Заголовки_для_печати</vt:lpstr>
      <vt:lpstr>'Прил. 1'!Заголовки_для_печати</vt:lpstr>
      <vt:lpstr>Поясн.зап.!Область_печати</vt:lpstr>
      <vt:lpstr>'Прил. 1'!Область_печати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Ofps-SB</dc:creator>
  <cp:lastModifiedBy>User</cp:lastModifiedBy>
  <cp:lastPrinted>2014-12-17T12:10:26Z</cp:lastPrinted>
  <dcterms:created xsi:type="dcterms:W3CDTF">2012-12-18T08:42:51Z</dcterms:created>
  <dcterms:modified xsi:type="dcterms:W3CDTF">2014-12-17T12:17:57Z</dcterms:modified>
</cp:coreProperties>
</file>