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9200" windowHeight="12090" activeTab="1"/>
  </bookViews>
  <sheets>
    <sheet name="Пояснит.записка" sheetId="4" r:id="rId1"/>
    <sheet name="Приложение по дох.ОКТ." sheetId="8" r:id="rId2"/>
  </sheets>
  <definedNames>
    <definedName name="А134" localSheetId="1">#REF!</definedName>
    <definedName name="А134">#REF!</definedName>
    <definedName name="ДЕКАБРЬ" localSheetId="1">#REF!</definedName>
    <definedName name="ДЕКАБРЬ">#REF!</definedName>
    <definedName name="ДЕКАБРЬ.2" localSheetId="1">#REF!</definedName>
    <definedName name="ДЕКАБРЬ.2">#REF!</definedName>
    <definedName name="_xlnm.Print_Titles" localSheetId="0">Пояснит.записка!$3:$3</definedName>
    <definedName name="_xlnm.Print_Titles" localSheetId="1">'Приложение по дох.ОКТ.'!$24:$24</definedName>
    <definedName name="нгша" localSheetId="1">#REF!</definedName>
    <definedName name="нгша">#REF!</definedName>
    <definedName name="ноябрь" localSheetId="1">#REF!</definedName>
    <definedName name="ноябрь">#REF!</definedName>
    <definedName name="_xlnm.Print_Area" localSheetId="0">Пояснит.записка!$A$1:$O$105</definedName>
    <definedName name="_xlnm.Print_Area" localSheetId="1">'Приложение по дох.ОКТ.'!$A$1:$O$126</definedName>
    <definedName name="октябрь" localSheetId="1">#REF!</definedName>
    <definedName name="октябрь">#REF!</definedName>
    <definedName name="пппп" localSheetId="1">#REF!</definedName>
    <definedName name="пппп">#REF!</definedName>
  </definedNames>
  <calcPr calcId="124519"/>
</workbook>
</file>

<file path=xl/calcChain.xml><?xml version="1.0" encoding="utf-8"?>
<calcChain xmlns="http://schemas.openxmlformats.org/spreadsheetml/2006/main">
  <c r="E125" i="8"/>
  <c r="E124" s="1"/>
  <c r="F124"/>
  <c r="D124"/>
  <c r="C124"/>
  <c r="E123"/>
  <c r="G123" s="1"/>
  <c r="N122"/>
  <c r="F122"/>
  <c r="D122"/>
  <c r="C122"/>
  <c r="F121"/>
  <c r="F120" s="1"/>
  <c r="H120"/>
  <c r="E119"/>
  <c r="G119" s="1"/>
  <c r="N118"/>
  <c r="L118"/>
  <c r="J118"/>
  <c r="J102" s="1"/>
  <c r="H118"/>
  <c r="H102" s="1"/>
  <c r="F118"/>
  <c r="F102" s="1"/>
  <c r="D118"/>
  <c r="C118"/>
  <c r="G117"/>
  <c r="I117" s="1"/>
  <c r="K117" s="1"/>
  <c r="M117" s="1"/>
  <c r="O117" s="1"/>
  <c r="O116"/>
  <c r="O115"/>
  <c r="O114"/>
  <c r="O113"/>
  <c r="I112"/>
  <c r="K112" s="1"/>
  <c r="M112" s="1"/>
  <c r="O112" s="1"/>
  <c r="M111"/>
  <c r="O111" s="1"/>
  <c r="M110"/>
  <c r="O110" s="1"/>
  <c r="M109"/>
  <c r="O109" s="1"/>
  <c r="E108"/>
  <c r="G108" s="1"/>
  <c r="I108" s="1"/>
  <c r="K108" s="1"/>
  <c r="M108" s="1"/>
  <c r="O108" s="1"/>
  <c r="I107"/>
  <c r="K107" s="1"/>
  <c r="M107" s="1"/>
  <c r="O107" s="1"/>
  <c r="M106"/>
  <c r="O106" s="1"/>
  <c r="E105"/>
  <c r="G105" s="1"/>
  <c r="I105" s="1"/>
  <c r="K105" s="1"/>
  <c r="M105" s="1"/>
  <c r="O105" s="1"/>
  <c r="O104"/>
  <c r="E103"/>
  <c r="G103" s="1"/>
  <c r="D102"/>
  <c r="C102"/>
  <c r="E101"/>
  <c r="G101" s="1"/>
  <c r="E100"/>
  <c r="G100" s="1"/>
  <c r="I100" s="1"/>
  <c r="K100" s="1"/>
  <c r="M100" s="1"/>
  <c r="O100" s="1"/>
  <c r="E99"/>
  <c r="G99" s="1"/>
  <c r="E98"/>
  <c r="G98" s="1"/>
  <c r="I98" s="1"/>
  <c r="K98" s="1"/>
  <c r="M98" s="1"/>
  <c r="O98" s="1"/>
  <c r="E97"/>
  <c r="G97" s="1"/>
  <c r="I97" s="1"/>
  <c r="K97" s="1"/>
  <c r="M97" s="1"/>
  <c r="O97" s="1"/>
  <c r="E96"/>
  <c r="G96" s="1"/>
  <c r="E95"/>
  <c r="G95" s="1"/>
  <c r="I95" s="1"/>
  <c r="K95" s="1"/>
  <c r="M95" s="1"/>
  <c r="O95" s="1"/>
  <c r="E94"/>
  <c r="G94" s="1"/>
  <c r="I94" s="1"/>
  <c r="K94" s="1"/>
  <c r="M94" s="1"/>
  <c r="O94" s="1"/>
  <c r="E93"/>
  <c r="G93" s="1"/>
  <c r="I93" s="1"/>
  <c r="K93" s="1"/>
  <c r="M93" s="1"/>
  <c r="O93" s="1"/>
  <c r="E92"/>
  <c r="G92" s="1"/>
  <c r="I92" s="1"/>
  <c r="K92" s="1"/>
  <c r="M92" s="1"/>
  <c r="O92" s="1"/>
  <c r="E91"/>
  <c r="G91" s="1"/>
  <c r="I91" s="1"/>
  <c r="K91" s="1"/>
  <c r="M91" s="1"/>
  <c r="O91" s="1"/>
  <c r="E90"/>
  <c r="G90" s="1"/>
  <c r="I90" s="1"/>
  <c r="K90" s="1"/>
  <c r="M90" s="1"/>
  <c r="O90" s="1"/>
  <c r="E89"/>
  <c r="G89" s="1"/>
  <c r="I89" s="1"/>
  <c r="K89" s="1"/>
  <c r="M89" s="1"/>
  <c r="O89" s="1"/>
  <c r="E88"/>
  <c r="G88" s="1"/>
  <c r="I88" s="1"/>
  <c r="K88" s="1"/>
  <c r="M88" s="1"/>
  <c r="O88" s="1"/>
  <c r="E87"/>
  <c r="G87" s="1"/>
  <c r="I87" s="1"/>
  <c r="K87" s="1"/>
  <c r="M87" s="1"/>
  <c r="O87" s="1"/>
  <c r="E86"/>
  <c r="E85"/>
  <c r="G85" s="1"/>
  <c r="I85" s="1"/>
  <c r="K85" s="1"/>
  <c r="N84"/>
  <c r="L84"/>
  <c r="F84"/>
  <c r="D84"/>
  <c r="C84"/>
  <c r="E83"/>
  <c r="G83" s="1"/>
  <c r="I83" s="1"/>
  <c r="K83" s="1"/>
  <c r="M83" s="1"/>
  <c r="O83" s="1"/>
  <c r="E82"/>
  <c r="G82" s="1"/>
  <c r="I82" s="1"/>
  <c r="K82" s="1"/>
  <c r="M82" s="1"/>
  <c r="O82" s="1"/>
  <c r="G81"/>
  <c r="I81" s="1"/>
  <c r="K81" s="1"/>
  <c r="M81" s="1"/>
  <c r="O81" s="1"/>
  <c r="M80"/>
  <c r="O80" s="1"/>
  <c r="M79"/>
  <c r="O79" s="1"/>
  <c r="I78"/>
  <c r="K78" s="1"/>
  <c r="M78" s="1"/>
  <c r="O78" s="1"/>
  <c r="I77"/>
  <c r="K77" s="1"/>
  <c r="M77" s="1"/>
  <c r="O77" s="1"/>
  <c r="E76"/>
  <c r="G76" s="1"/>
  <c r="I76" s="1"/>
  <c r="K76" s="1"/>
  <c r="M76" s="1"/>
  <c r="O76" s="1"/>
  <c r="E75"/>
  <c r="G75" s="1"/>
  <c r="I75" s="1"/>
  <c r="K75" s="1"/>
  <c r="M75" s="1"/>
  <c r="O75" s="1"/>
  <c r="E74"/>
  <c r="G74" s="1"/>
  <c r="I74" s="1"/>
  <c r="K74" s="1"/>
  <c r="M74" s="1"/>
  <c r="O74" s="1"/>
  <c r="E73"/>
  <c r="G73" s="1"/>
  <c r="I73" s="1"/>
  <c r="K73" s="1"/>
  <c r="M73" s="1"/>
  <c r="O73" s="1"/>
  <c r="H72"/>
  <c r="H57" s="1"/>
  <c r="E72"/>
  <c r="G72" s="1"/>
  <c r="E71"/>
  <c r="G71" s="1"/>
  <c r="I71" s="1"/>
  <c r="K71" s="1"/>
  <c r="M71" s="1"/>
  <c r="O71" s="1"/>
  <c r="M70"/>
  <c r="O70" s="1"/>
  <c r="G69"/>
  <c r="I69" s="1"/>
  <c r="K69" s="1"/>
  <c r="M69" s="1"/>
  <c r="O69" s="1"/>
  <c r="G68"/>
  <c r="I68" s="1"/>
  <c r="K68" s="1"/>
  <c r="M68" s="1"/>
  <c r="O68" s="1"/>
  <c r="G67"/>
  <c r="I67" s="1"/>
  <c r="K67" s="1"/>
  <c r="M67" s="1"/>
  <c r="O67" s="1"/>
  <c r="G66"/>
  <c r="I66" s="1"/>
  <c r="K66" s="1"/>
  <c r="M66" s="1"/>
  <c r="O66" s="1"/>
  <c r="G65"/>
  <c r="I65" s="1"/>
  <c r="K65" s="1"/>
  <c r="M65" s="1"/>
  <c r="O65" s="1"/>
  <c r="M64"/>
  <c r="O64" s="1"/>
  <c r="M63"/>
  <c r="O63" s="1"/>
  <c r="G62"/>
  <c r="I62" s="1"/>
  <c r="K62" s="1"/>
  <c r="M62" s="1"/>
  <c r="O62" s="1"/>
  <c r="G61"/>
  <c r="I61" s="1"/>
  <c r="M60"/>
  <c r="O60" s="1"/>
  <c r="M59"/>
  <c r="O59" s="1"/>
  <c r="M58"/>
  <c r="O58" s="1"/>
  <c r="N57"/>
  <c r="J57"/>
  <c r="F57"/>
  <c r="D57"/>
  <c r="C57"/>
  <c r="E56"/>
  <c r="E55"/>
  <c r="G55" s="1"/>
  <c r="G54" s="1"/>
  <c r="N54"/>
  <c r="L54"/>
  <c r="J54"/>
  <c r="H54"/>
  <c r="F54"/>
  <c r="D54"/>
  <c r="C54"/>
  <c r="E51"/>
  <c r="E50"/>
  <c r="G50" s="1"/>
  <c r="I50" s="1"/>
  <c r="K50" s="1"/>
  <c r="M50" s="1"/>
  <c r="O50" s="1"/>
  <c r="E49"/>
  <c r="C48"/>
  <c r="G47"/>
  <c r="I47" s="1"/>
  <c r="K47" s="1"/>
  <c r="M47" s="1"/>
  <c r="O47" s="1"/>
  <c r="C46"/>
  <c r="E46" s="1"/>
  <c r="G46" s="1"/>
  <c r="I46" s="1"/>
  <c r="K46" s="1"/>
  <c r="M46" s="1"/>
  <c r="O46" s="1"/>
  <c r="E45"/>
  <c r="E44" s="1"/>
  <c r="C44"/>
  <c r="E43"/>
  <c r="G43" s="1"/>
  <c r="I43" s="1"/>
  <c r="K43" s="1"/>
  <c r="M43" s="1"/>
  <c r="O43" s="1"/>
  <c r="E42"/>
  <c r="G42" s="1"/>
  <c r="I42" s="1"/>
  <c r="K42" s="1"/>
  <c r="M42" s="1"/>
  <c r="O42" s="1"/>
  <c r="E41"/>
  <c r="G41" s="1"/>
  <c r="I41" s="1"/>
  <c r="K41" s="1"/>
  <c r="M41" s="1"/>
  <c r="O41" s="1"/>
  <c r="E40"/>
  <c r="G40" s="1"/>
  <c r="I40" s="1"/>
  <c r="K40" s="1"/>
  <c r="M40" s="1"/>
  <c r="O40" s="1"/>
  <c r="E39"/>
  <c r="G39" s="1"/>
  <c r="C38"/>
  <c r="E37"/>
  <c r="G37" s="1"/>
  <c r="I37" s="1"/>
  <c r="K37" s="1"/>
  <c r="M37" s="1"/>
  <c r="O37" s="1"/>
  <c r="E36"/>
  <c r="C35"/>
  <c r="E34"/>
  <c r="G34" s="1"/>
  <c r="I34" s="1"/>
  <c r="K34" s="1"/>
  <c r="M34" s="1"/>
  <c r="O34" s="1"/>
  <c r="E33"/>
  <c r="G33" s="1"/>
  <c r="I33" s="1"/>
  <c r="K33" s="1"/>
  <c r="M33" s="1"/>
  <c r="O33" s="1"/>
  <c r="E32"/>
  <c r="G32" s="1"/>
  <c r="C31"/>
  <c r="E30"/>
  <c r="E29" s="1"/>
  <c r="C29"/>
  <c r="E28"/>
  <c r="E27" s="1"/>
  <c r="C27"/>
  <c r="O83" i="4"/>
  <c r="D53" i="8" l="1"/>
  <c r="D52" s="1"/>
  <c r="D126" s="1"/>
  <c r="E118"/>
  <c r="E102" s="1"/>
  <c r="G28"/>
  <c r="G27" s="1"/>
  <c r="E35"/>
  <c r="G45"/>
  <c r="G44" s="1"/>
  <c r="E31"/>
  <c r="E38"/>
  <c r="G118"/>
  <c r="I119"/>
  <c r="I118" s="1"/>
  <c r="C53"/>
  <c r="C52" s="1"/>
  <c r="E57"/>
  <c r="G125"/>
  <c r="H125" s="1"/>
  <c r="H124" s="1"/>
  <c r="E54"/>
  <c r="G36"/>
  <c r="I36" s="1"/>
  <c r="I35" s="1"/>
  <c r="G121"/>
  <c r="G120" s="1"/>
  <c r="H101"/>
  <c r="I101" s="1"/>
  <c r="J101" s="1"/>
  <c r="K101" s="1"/>
  <c r="M101" s="1"/>
  <c r="O101" s="1"/>
  <c r="E48"/>
  <c r="E84"/>
  <c r="F53"/>
  <c r="F52" s="1"/>
  <c r="F126" s="1"/>
  <c r="C26"/>
  <c r="G49"/>
  <c r="G48" s="1"/>
  <c r="I72"/>
  <c r="K72" s="1"/>
  <c r="L72" s="1"/>
  <c r="L57" s="1"/>
  <c r="K61"/>
  <c r="H99"/>
  <c r="I99" s="1"/>
  <c r="H123"/>
  <c r="H122" s="1"/>
  <c r="G122"/>
  <c r="G31"/>
  <c r="I32"/>
  <c r="I39"/>
  <c r="G38"/>
  <c r="H96"/>
  <c r="G57"/>
  <c r="M85"/>
  <c r="G102"/>
  <c r="I28"/>
  <c r="G30"/>
  <c r="I49"/>
  <c r="I55"/>
  <c r="G86"/>
  <c r="I86" s="1"/>
  <c r="K86" s="1"/>
  <c r="M86" s="1"/>
  <c r="O86" s="1"/>
  <c r="I103"/>
  <c r="K119"/>
  <c r="E122"/>
  <c r="E26" l="1"/>
  <c r="I57"/>
  <c r="K36"/>
  <c r="M36" s="1"/>
  <c r="E53"/>
  <c r="E52" s="1"/>
  <c r="E126" s="1"/>
  <c r="C126"/>
  <c r="I125"/>
  <c r="I45"/>
  <c r="G35"/>
  <c r="G124"/>
  <c r="I121"/>
  <c r="G84"/>
  <c r="G53" s="1"/>
  <c r="G52" s="1"/>
  <c r="H84"/>
  <c r="H53" s="1"/>
  <c r="H52" s="1"/>
  <c r="H126" s="1"/>
  <c r="K55"/>
  <c r="I54"/>
  <c r="I30"/>
  <c r="G29"/>
  <c r="K39"/>
  <c r="I38"/>
  <c r="K35"/>
  <c r="K57"/>
  <c r="M61"/>
  <c r="I123"/>
  <c r="K103"/>
  <c r="I102"/>
  <c r="O85"/>
  <c r="J99"/>
  <c r="K99" s="1"/>
  <c r="M99" s="1"/>
  <c r="O99" s="1"/>
  <c r="M119"/>
  <c r="K118"/>
  <c r="K49"/>
  <c r="I48"/>
  <c r="K28"/>
  <c r="I27"/>
  <c r="I31"/>
  <c r="K32"/>
  <c r="I96"/>
  <c r="I84" s="1"/>
  <c r="M72"/>
  <c r="O72" s="1"/>
  <c r="G26" l="1"/>
  <c r="J125"/>
  <c r="I124"/>
  <c r="I44"/>
  <c r="K45"/>
  <c r="I120"/>
  <c r="J121"/>
  <c r="G126"/>
  <c r="K31"/>
  <c r="M32"/>
  <c r="J123"/>
  <c r="J122" s="1"/>
  <c r="I122"/>
  <c r="M57"/>
  <c r="O61"/>
  <c r="O57" s="1"/>
  <c r="K27"/>
  <c r="M28"/>
  <c r="O119"/>
  <c r="O118" s="1"/>
  <c r="M118"/>
  <c r="K102"/>
  <c r="L103"/>
  <c r="L102" s="1"/>
  <c r="L53" s="1"/>
  <c r="O36"/>
  <c r="O35" s="1"/>
  <c r="M35"/>
  <c r="K30"/>
  <c r="I29"/>
  <c r="I26" s="1"/>
  <c r="I53"/>
  <c r="J96"/>
  <c r="J84" s="1"/>
  <c r="J53" s="1"/>
  <c r="K48"/>
  <c r="M49"/>
  <c r="K38"/>
  <c r="M39"/>
  <c r="K54"/>
  <c r="M55"/>
  <c r="O92" i="4"/>
  <c r="O93"/>
  <c r="O94"/>
  <c r="O95"/>
  <c r="N101"/>
  <c r="N97"/>
  <c r="N63"/>
  <c r="N36"/>
  <c r="N33"/>
  <c r="K44" i="8" l="1"/>
  <c r="M45"/>
  <c r="J124"/>
  <c r="K125"/>
  <c r="J120"/>
  <c r="K121"/>
  <c r="K123"/>
  <c r="K122" s="1"/>
  <c r="I52"/>
  <c r="I126" s="1"/>
  <c r="I127" s="1"/>
  <c r="O49"/>
  <c r="O48" s="1"/>
  <c r="M48"/>
  <c r="L123"/>
  <c r="L122" s="1"/>
  <c r="M54"/>
  <c r="O55"/>
  <c r="O54" s="1"/>
  <c r="K29"/>
  <c r="K26" s="1"/>
  <c r="M30"/>
  <c r="O28"/>
  <c r="O27" s="1"/>
  <c r="M27"/>
  <c r="M103"/>
  <c r="O32"/>
  <c r="O31" s="1"/>
  <c r="M31"/>
  <c r="O39"/>
  <c r="O38" s="1"/>
  <c r="M38"/>
  <c r="K96"/>
  <c r="L125" l="1"/>
  <c r="K124"/>
  <c r="J52"/>
  <c r="J126" s="1"/>
  <c r="O45"/>
  <c r="O44" s="1"/>
  <c r="M44"/>
  <c r="K120"/>
  <c r="L121"/>
  <c r="L120" s="1"/>
  <c r="M96"/>
  <c r="K84"/>
  <c r="K53" s="1"/>
  <c r="M102"/>
  <c r="N103"/>
  <c r="N102" s="1"/>
  <c r="N53" s="1"/>
  <c r="M123"/>
  <c r="M29"/>
  <c r="M26" s="1"/>
  <c r="O30"/>
  <c r="O29" s="1"/>
  <c r="K52" l="1"/>
  <c r="K126" s="1"/>
  <c r="L124"/>
  <c r="L52" s="1"/>
  <c r="L126" s="1"/>
  <c r="M125"/>
  <c r="O26"/>
  <c r="M121"/>
  <c r="M120" s="1"/>
  <c r="O103"/>
  <c r="O102" s="1"/>
  <c r="O96"/>
  <c r="O84" s="1"/>
  <c r="M84"/>
  <c r="M53" s="1"/>
  <c r="O123"/>
  <c r="O122" s="1"/>
  <c r="M122"/>
  <c r="N121" l="1"/>
  <c r="O53"/>
  <c r="N125"/>
  <c r="N124" s="1"/>
  <c r="M124"/>
  <c r="N120"/>
  <c r="O121"/>
  <c r="O120" s="1"/>
  <c r="M52"/>
  <c r="M126" s="1"/>
  <c r="O125" l="1"/>
  <c r="O124" s="1"/>
  <c r="O52" s="1"/>
  <c r="O126" s="1"/>
  <c r="N52"/>
  <c r="N126" s="1"/>
  <c r="L63" i="4" l="1"/>
  <c r="M85"/>
  <c r="O85" s="1"/>
  <c r="M89"/>
  <c r="O89" s="1"/>
  <c r="M88"/>
  <c r="O88" s="1"/>
  <c r="M90"/>
  <c r="O90" s="1"/>
  <c r="M59"/>
  <c r="O59" s="1"/>
  <c r="M58"/>
  <c r="O58" s="1"/>
  <c r="M49"/>
  <c r="O49" s="1"/>
  <c r="M42"/>
  <c r="O42" s="1"/>
  <c r="M43"/>
  <c r="O43" s="1"/>
  <c r="M39"/>
  <c r="O39" s="1"/>
  <c r="M37"/>
  <c r="O37" s="1"/>
  <c r="M38"/>
  <c r="O38" s="1"/>
  <c r="L33"/>
  <c r="L97"/>
  <c r="G47" l="1"/>
  <c r="I47" s="1"/>
  <c r="K47" s="1"/>
  <c r="M47" s="1"/>
  <c r="O47" s="1"/>
  <c r="G48"/>
  <c r="I48" s="1"/>
  <c r="J36"/>
  <c r="K48" l="1"/>
  <c r="G40"/>
  <c r="G41"/>
  <c r="I41" s="1"/>
  <c r="K41" s="1"/>
  <c r="M41" s="1"/>
  <c r="O41" s="1"/>
  <c r="G44"/>
  <c r="G45"/>
  <c r="I45" s="1"/>
  <c r="K45" s="1"/>
  <c r="M45" s="1"/>
  <c r="O45" s="1"/>
  <c r="G46"/>
  <c r="I44"/>
  <c r="K44" s="1"/>
  <c r="M44" s="1"/>
  <c r="O44" s="1"/>
  <c r="M48" l="1"/>
  <c r="O48" s="1"/>
  <c r="I40"/>
  <c r="J97"/>
  <c r="J81" s="1"/>
  <c r="J33"/>
  <c r="I91"/>
  <c r="K91" s="1"/>
  <c r="M91" s="1"/>
  <c r="O91" s="1"/>
  <c r="I86"/>
  <c r="K86" s="1"/>
  <c r="M86" s="1"/>
  <c r="O86" s="1"/>
  <c r="K40" l="1"/>
  <c r="I57"/>
  <c r="K57" s="1"/>
  <c r="M57" s="1"/>
  <c r="O57" s="1"/>
  <c r="I56"/>
  <c r="K56" s="1"/>
  <c r="M56" s="1"/>
  <c r="O56" s="1"/>
  <c r="H51"/>
  <c r="H36" s="1"/>
  <c r="I46"/>
  <c r="K46" s="1"/>
  <c r="M46" s="1"/>
  <c r="O46" s="1"/>
  <c r="M40" l="1"/>
  <c r="O40" s="1"/>
  <c r="H99"/>
  <c r="H97"/>
  <c r="H81" s="1"/>
  <c r="H33"/>
  <c r="F100"/>
  <c r="G100" s="1"/>
  <c r="G99" s="1"/>
  <c r="G96"/>
  <c r="I96" s="1"/>
  <c r="K96" s="1"/>
  <c r="M96" s="1"/>
  <c r="O96" s="1"/>
  <c r="G60"/>
  <c r="I60" s="1"/>
  <c r="K60" s="1"/>
  <c r="M60" s="1"/>
  <c r="O60" s="1"/>
  <c r="G26"/>
  <c r="I26" s="1"/>
  <c r="K26" s="1"/>
  <c r="M26" s="1"/>
  <c r="O26" s="1"/>
  <c r="F97"/>
  <c r="F81" s="1"/>
  <c r="D97"/>
  <c r="C97"/>
  <c r="E61"/>
  <c r="G61" s="1"/>
  <c r="I61" s="1"/>
  <c r="K61" s="1"/>
  <c r="M61" s="1"/>
  <c r="O61" s="1"/>
  <c r="F103"/>
  <c r="F101"/>
  <c r="F63"/>
  <c r="F36"/>
  <c r="F33"/>
  <c r="E104"/>
  <c r="G104" s="1"/>
  <c r="D103"/>
  <c r="C103"/>
  <c r="E102"/>
  <c r="G102" s="1"/>
  <c r="H102" s="1"/>
  <c r="H101" s="1"/>
  <c r="D101"/>
  <c r="C101"/>
  <c r="E98"/>
  <c r="G98" s="1"/>
  <c r="E87"/>
  <c r="G87" s="1"/>
  <c r="I87" s="1"/>
  <c r="K87" s="1"/>
  <c r="M87" s="1"/>
  <c r="O87" s="1"/>
  <c r="E84"/>
  <c r="E82"/>
  <c r="G82" s="1"/>
  <c r="I82" s="1"/>
  <c r="K82" s="1"/>
  <c r="L82" s="1"/>
  <c r="L81" s="1"/>
  <c r="D81"/>
  <c r="C81"/>
  <c r="E80"/>
  <c r="G80" s="1"/>
  <c r="E79"/>
  <c r="G79" s="1"/>
  <c r="I79" s="1"/>
  <c r="K79" s="1"/>
  <c r="M79" s="1"/>
  <c r="O79" s="1"/>
  <c r="E78"/>
  <c r="G78" s="1"/>
  <c r="E77"/>
  <c r="G77" s="1"/>
  <c r="I77" s="1"/>
  <c r="K77" s="1"/>
  <c r="M77" s="1"/>
  <c r="O77" s="1"/>
  <c r="E76"/>
  <c r="G76" s="1"/>
  <c r="I76" s="1"/>
  <c r="K76" s="1"/>
  <c r="M76" s="1"/>
  <c r="O76" s="1"/>
  <c r="E75"/>
  <c r="G75" s="1"/>
  <c r="E74"/>
  <c r="G74" s="1"/>
  <c r="I74" s="1"/>
  <c r="K74" s="1"/>
  <c r="M74" s="1"/>
  <c r="O74" s="1"/>
  <c r="E73"/>
  <c r="G73" s="1"/>
  <c r="I73" s="1"/>
  <c r="K73" s="1"/>
  <c r="M73" s="1"/>
  <c r="O73" s="1"/>
  <c r="E72"/>
  <c r="G72" s="1"/>
  <c r="I72" s="1"/>
  <c r="K72" s="1"/>
  <c r="M72" s="1"/>
  <c r="O72" s="1"/>
  <c r="E71"/>
  <c r="G71" s="1"/>
  <c r="I71" s="1"/>
  <c r="K71" s="1"/>
  <c r="M71" s="1"/>
  <c r="O71" s="1"/>
  <c r="E70"/>
  <c r="G70" s="1"/>
  <c r="I70" s="1"/>
  <c r="K70" s="1"/>
  <c r="M70" s="1"/>
  <c r="O70" s="1"/>
  <c r="E69"/>
  <c r="G69" s="1"/>
  <c r="I69" s="1"/>
  <c r="K69" s="1"/>
  <c r="M69" s="1"/>
  <c r="O69" s="1"/>
  <c r="E68"/>
  <c r="G68" s="1"/>
  <c r="I68" s="1"/>
  <c r="K68" s="1"/>
  <c r="M68" s="1"/>
  <c r="O68" s="1"/>
  <c r="E67"/>
  <c r="G67" s="1"/>
  <c r="I67" s="1"/>
  <c r="K67" s="1"/>
  <c r="M67" s="1"/>
  <c r="O67" s="1"/>
  <c r="E66"/>
  <c r="G66" s="1"/>
  <c r="I66" s="1"/>
  <c r="K66" s="1"/>
  <c r="M66" s="1"/>
  <c r="O66" s="1"/>
  <c r="E65"/>
  <c r="G65" s="1"/>
  <c r="I65" s="1"/>
  <c r="K65" s="1"/>
  <c r="M65" s="1"/>
  <c r="O65" s="1"/>
  <c r="E64"/>
  <c r="G64" s="1"/>
  <c r="D63"/>
  <c r="C63"/>
  <c r="E62"/>
  <c r="G62" s="1"/>
  <c r="I62" s="1"/>
  <c r="K62" s="1"/>
  <c r="M62" s="1"/>
  <c r="O62" s="1"/>
  <c r="E55"/>
  <c r="G55" s="1"/>
  <c r="I55" s="1"/>
  <c r="K55" s="1"/>
  <c r="M55" s="1"/>
  <c r="O55" s="1"/>
  <c r="E54"/>
  <c r="G54" s="1"/>
  <c r="I54" s="1"/>
  <c r="K54" s="1"/>
  <c r="M54" s="1"/>
  <c r="O54" s="1"/>
  <c r="E53"/>
  <c r="G53" s="1"/>
  <c r="I53" s="1"/>
  <c r="K53" s="1"/>
  <c r="M53" s="1"/>
  <c r="O53" s="1"/>
  <c r="E52"/>
  <c r="G52" s="1"/>
  <c r="I52" s="1"/>
  <c r="K52" s="1"/>
  <c r="M52" s="1"/>
  <c r="O52" s="1"/>
  <c r="E51"/>
  <c r="G51" s="1"/>
  <c r="I51" s="1"/>
  <c r="K51" s="1"/>
  <c r="L51" s="1"/>
  <c r="E50"/>
  <c r="G50" s="1"/>
  <c r="D36"/>
  <c r="C36"/>
  <c r="E35"/>
  <c r="E34"/>
  <c r="G34" s="1"/>
  <c r="G33" s="1"/>
  <c r="D33"/>
  <c r="C33"/>
  <c r="E30"/>
  <c r="E29"/>
  <c r="G29" s="1"/>
  <c r="I29" s="1"/>
  <c r="K29" s="1"/>
  <c r="E28"/>
  <c r="G28" s="1"/>
  <c r="C27"/>
  <c r="C25"/>
  <c r="E25" s="1"/>
  <c r="G25" s="1"/>
  <c r="I25" s="1"/>
  <c r="K25" s="1"/>
  <c r="M25" s="1"/>
  <c r="O25" s="1"/>
  <c r="E24"/>
  <c r="E23" s="1"/>
  <c r="C23"/>
  <c r="E22"/>
  <c r="G22" s="1"/>
  <c r="I22" s="1"/>
  <c r="K22" s="1"/>
  <c r="M22" s="1"/>
  <c r="O22" s="1"/>
  <c r="E21"/>
  <c r="G21" s="1"/>
  <c r="I21" s="1"/>
  <c r="K21" s="1"/>
  <c r="M21" s="1"/>
  <c r="O21" s="1"/>
  <c r="E20"/>
  <c r="G20" s="1"/>
  <c r="I20" s="1"/>
  <c r="K20" s="1"/>
  <c r="M20" s="1"/>
  <c r="O20" s="1"/>
  <c r="E19"/>
  <c r="G19" s="1"/>
  <c r="I19" s="1"/>
  <c r="K19" s="1"/>
  <c r="M19" s="1"/>
  <c r="O19" s="1"/>
  <c r="E18"/>
  <c r="G18" s="1"/>
  <c r="I18" s="1"/>
  <c r="K18" s="1"/>
  <c r="C17"/>
  <c r="E16"/>
  <c r="G16" s="1"/>
  <c r="I16" s="1"/>
  <c r="K16" s="1"/>
  <c r="M16" s="1"/>
  <c r="O16" s="1"/>
  <c r="E15"/>
  <c r="G15" s="1"/>
  <c r="C14"/>
  <c r="E13"/>
  <c r="G13" s="1"/>
  <c r="I13" s="1"/>
  <c r="K13" s="1"/>
  <c r="M13" s="1"/>
  <c r="O13" s="1"/>
  <c r="E12"/>
  <c r="G12" s="1"/>
  <c r="I12" s="1"/>
  <c r="K12" s="1"/>
  <c r="M12" s="1"/>
  <c r="O12" s="1"/>
  <c r="E11"/>
  <c r="G11" s="1"/>
  <c r="C10"/>
  <c r="E9"/>
  <c r="E8" s="1"/>
  <c r="C8"/>
  <c r="E7"/>
  <c r="G7" s="1"/>
  <c r="C6"/>
  <c r="E101"/>
  <c r="M18" l="1"/>
  <c r="K17"/>
  <c r="M51"/>
  <c r="O51" s="1"/>
  <c r="L36"/>
  <c r="L32" s="1"/>
  <c r="M29"/>
  <c r="O29" s="1"/>
  <c r="I50"/>
  <c r="G36"/>
  <c r="M82"/>
  <c r="E103"/>
  <c r="H78"/>
  <c r="I78" s="1"/>
  <c r="J78" s="1"/>
  <c r="K78" s="1"/>
  <c r="M78" s="1"/>
  <c r="O78" s="1"/>
  <c r="H75"/>
  <c r="I75" s="1"/>
  <c r="E63"/>
  <c r="H80"/>
  <c r="I80" s="1"/>
  <c r="G103"/>
  <c r="H104"/>
  <c r="H103" s="1"/>
  <c r="E14"/>
  <c r="E33"/>
  <c r="D32"/>
  <c r="D31" s="1"/>
  <c r="D105" s="1"/>
  <c r="E97"/>
  <c r="E81" s="1"/>
  <c r="E6"/>
  <c r="C32"/>
  <c r="C31" s="1"/>
  <c r="E10"/>
  <c r="G6"/>
  <c r="I7"/>
  <c r="I17"/>
  <c r="G97"/>
  <c r="I98"/>
  <c r="G101"/>
  <c r="I102"/>
  <c r="E17"/>
  <c r="G10"/>
  <c r="G14"/>
  <c r="G27"/>
  <c r="F32"/>
  <c r="F99"/>
  <c r="G63"/>
  <c r="I28"/>
  <c r="C5"/>
  <c r="I34"/>
  <c r="I64"/>
  <c r="K64" s="1"/>
  <c r="I11"/>
  <c r="I15"/>
  <c r="I100"/>
  <c r="G17"/>
  <c r="E36"/>
  <c r="G9"/>
  <c r="G84"/>
  <c r="G24"/>
  <c r="E27"/>
  <c r="N82" l="1"/>
  <c r="N81" s="1"/>
  <c r="N32" s="1"/>
  <c r="O82"/>
  <c r="M17"/>
  <c r="O18"/>
  <c r="O17" s="1"/>
  <c r="I104"/>
  <c r="I103" s="1"/>
  <c r="J80"/>
  <c r="K80" s="1"/>
  <c r="M80" s="1"/>
  <c r="O80" s="1"/>
  <c r="I27"/>
  <c r="K28"/>
  <c r="I101"/>
  <c r="J102"/>
  <c r="J101" s="1"/>
  <c r="K102"/>
  <c r="J75"/>
  <c r="J63" s="1"/>
  <c r="J32" s="1"/>
  <c r="I10"/>
  <c r="K11"/>
  <c r="I14"/>
  <c r="K15"/>
  <c r="I99"/>
  <c r="J100"/>
  <c r="J99" s="1"/>
  <c r="M64"/>
  <c r="O64" s="1"/>
  <c r="I6"/>
  <c r="K7"/>
  <c r="K50"/>
  <c r="I36"/>
  <c r="I97"/>
  <c r="K98"/>
  <c r="I33"/>
  <c r="K34"/>
  <c r="I63"/>
  <c r="C105"/>
  <c r="H63"/>
  <c r="H32" s="1"/>
  <c r="H31" s="1"/>
  <c r="H105" s="1"/>
  <c r="F31"/>
  <c r="F105" s="1"/>
  <c r="G81"/>
  <c r="G32" s="1"/>
  <c r="G31" s="1"/>
  <c r="I84"/>
  <c r="K84" s="1"/>
  <c r="G23"/>
  <c r="I24"/>
  <c r="G8"/>
  <c r="I9"/>
  <c r="E5"/>
  <c r="E32"/>
  <c r="J104" l="1"/>
  <c r="J103" s="1"/>
  <c r="J31"/>
  <c r="J105" s="1"/>
  <c r="I23"/>
  <c r="K24"/>
  <c r="M34"/>
  <c r="K33"/>
  <c r="I8"/>
  <c r="I5" s="1"/>
  <c r="K9"/>
  <c r="K6"/>
  <c r="M7"/>
  <c r="M50"/>
  <c r="K36"/>
  <c r="K14"/>
  <c r="M15"/>
  <c r="K104"/>
  <c r="L102"/>
  <c r="L101" s="1"/>
  <c r="K101"/>
  <c r="M28"/>
  <c r="K27"/>
  <c r="K10"/>
  <c r="M11"/>
  <c r="K100"/>
  <c r="K75"/>
  <c r="M98"/>
  <c r="K97"/>
  <c r="M84"/>
  <c r="K81"/>
  <c r="I81"/>
  <c r="I32" s="1"/>
  <c r="I31" s="1"/>
  <c r="I105" s="1"/>
  <c r="I106" s="1"/>
  <c r="G5"/>
  <c r="G105" s="1"/>
  <c r="E31"/>
  <c r="M81" l="1"/>
  <c r="O84"/>
  <c r="O81" s="1"/>
  <c r="M27"/>
  <c r="O28"/>
  <c r="O27" s="1"/>
  <c r="M14"/>
  <c r="O15"/>
  <c r="O14" s="1"/>
  <c r="M6"/>
  <c r="O7"/>
  <c r="O6" s="1"/>
  <c r="M36"/>
  <c r="O50"/>
  <c r="O36" s="1"/>
  <c r="M10"/>
  <c r="O11"/>
  <c r="O10" s="1"/>
  <c r="M33"/>
  <c r="O34"/>
  <c r="O33" s="1"/>
  <c r="M97"/>
  <c r="O98"/>
  <c r="O97" s="1"/>
  <c r="K99"/>
  <c r="L100"/>
  <c r="L99" s="1"/>
  <c r="L31" s="1"/>
  <c r="L105" s="1"/>
  <c r="L104"/>
  <c r="L103" s="1"/>
  <c r="K103"/>
  <c r="K8"/>
  <c r="K5" s="1"/>
  <c r="M9"/>
  <c r="M24"/>
  <c r="K23"/>
  <c r="M75"/>
  <c r="K63"/>
  <c r="K32" s="1"/>
  <c r="K31" s="1"/>
  <c r="M102"/>
  <c r="E105"/>
  <c r="M8" l="1"/>
  <c r="O9"/>
  <c r="O8" s="1"/>
  <c r="O5" s="1"/>
  <c r="M101"/>
  <c r="O102"/>
  <c r="O101" s="1"/>
  <c r="M63"/>
  <c r="M32" s="1"/>
  <c r="O75"/>
  <c r="O63" s="1"/>
  <c r="O32" s="1"/>
  <c r="M23"/>
  <c r="M5" s="1"/>
  <c r="O24"/>
  <c r="O23" s="1"/>
  <c r="K105"/>
  <c r="M104"/>
  <c r="M100"/>
  <c r="M103" l="1"/>
  <c r="N104"/>
  <c r="M99"/>
  <c r="N100"/>
  <c r="N99" s="1"/>
  <c r="O100"/>
  <c r="O99" s="1"/>
  <c r="O104" l="1"/>
  <c r="O103" s="1"/>
  <c r="O31" s="1"/>
  <c r="O105" s="1"/>
  <c r="N103"/>
  <c r="N31" s="1"/>
  <c r="N105" s="1"/>
  <c r="M31"/>
  <c r="M105" s="1"/>
</calcChain>
</file>

<file path=xl/sharedStrings.xml><?xml version="1.0" encoding="utf-8"?>
<sst xmlns="http://schemas.openxmlformats.org/spreadsheetml/2006/main" count="454" uniqueCount="182">
  <si>
    <t>к решению сессии пятого созыва</t>
  </si>
  <si>
    <t xml:space="preserve"> Наименование показателя</t>
  </si>
  <si>
    <t>Код дохода</t>
  </si>
  <si>
    <t>руб.</t>
  </si>
  <si>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</si>
  <si>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</si>
  <si>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</si>
  <si>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</si>
  <si>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</si>
  <si>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</si>
  <si>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</si>
  <si>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</si>
  <si>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</si>
  <si>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</si>
  <si>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</si>
  <si>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</si>
  <si>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</si>
  <si>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</si>
  <si>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</si>
  <si>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</si>
  <si>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</si>
  <si>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</si>
  <si>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</si>
  <si>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</si>
  <si>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</si>
  <si>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</si>
  <si>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</si>
  <si>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</si>
  <si>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</si>
  <si>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</si>
  <si>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</si>
  <si>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</si>
  <si>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</si>
  <si>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</si>
  <si>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</si>
  <si>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</si>
  <si>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</si>
  <si>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1 11 07015 05 0000 120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</si>
  <si>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</si>
  <si>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</si>
  <si>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</si>
  <si>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</si>
  <si>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</si>
  <si>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</si>
  <si>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</si>
  <si>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</si>
  <si>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</si>
  <si>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</si>
  <si>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</si>
  <si>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</si>
  <si>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</si>
  <si>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</si>
  <si>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</si>
  <si>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</si>
  <si>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</si>
  <si>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</si>
  <si>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</si>
  <si>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</si>
  <si>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системыы Российской Федерации</t>
  </si>
  <si>
    <t>2 02 00000 00 000 0000</t>
  </si>
  <si>
    <t>Дотации  бюджетам субъектов  Россйской Федерации и муниципальных образований</t>
  </si>
  <si>
    <t>2 02 01000 00 0000 151</t>
  </si>
  <si>
    <t>Дотации бюджетам муниципальных районов на выравнивание  бюджетной обеспеченности</t>
  </si>
  <si>
    <t>2 02 01001 05 0000 151</t>
  </si>
  <si>
    <t>Дотации бюджетам муниципальных районов на поддержку мер по обеспечению сбалансированности бюджетов</t>
  </si>
  <si>
    <t>2 02 01003 05 0000 151</t>
  </si>
  <si>
    <t>Субсидии от других бюджетов бюджетной системы Российской Федерации</t>
  </si>
  <si>
    <t>2 02 02000 00 0000 151</t>
  </si>
  <si>
    <t>Субсидии на 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</si>
  <si>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2 02 02999 05 0000 151</t>
  </si>
  <si>
    <t>Субсидии на мероприятия по проведению оздоровительной кампании детей за счет средств областного бюджета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</si>
  <si>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</si>
  <si>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</si>
  <si>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</si>
  <si>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</si>
  <si>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бюджетам субъектов Российской Федерации и муниципальных образований</t>
  </si>
  <si>
    <t>2 02 03000 00 0000 151</t>
  </si>
  <si>
    <r>
      <rPr>
        <sz val="10"/>
        <rFont val="Times New Roman"/>
        <family val="1"/>
        <charset val="204"/>
      </rPr>
  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  </r>
    <r>
      <rPr>
        <b/>
        <sz val="10"/>
        <rFont val="Times New Roman"/>
        <family val="1"/>
        <charset val="204"/>
      </rPr>
      <t xml:space="preserve">
</t>
    </r>
  </si>
  <si>
    <r>
      <rPr>
        <sz val="8"/>
        <rFont val="Times New Roman"/>
        <family val="1"/>
        <charset val="204"/>
      </rPr>
      <t>2 02 03007 05 0000 151</t>
    </r>
    <r>
      <rPr>
        <b/>
        <sz val="8"/>
        <rFont val="Times New Roman"/>
        <family val="1"/>
        <charset val="204"/>
      </rPr>
      <t xml:space="preserve">
</t>
    </r>
  </si>
  <si>
    <t>2 02 03015 05 0000 151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</si>
  <si>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</si>
  <si>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2 02 03024 05 0000 151</t>
  </si>
  <si>
    <t>Субвенция бюджету мун. района для осущ. гос. полномочий по расчету и предоставлению дотаций из областного фонда финансовой подддержки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</si>
  <si>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</t>
  </si>
  <si>
    <t>Субвенции на осуществление государственных полномочий по созданию комиссий по делам несовершеннолетних и защите их прав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</si>
  <si>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</si>
  <si>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</si>
  <si>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</si>
  <si>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выплате вознаграждений профессиональным опекунам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</si>
  <si>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</si>
  <si>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</si>
  <si>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Субвенции на компенсацию части родительской платы за присмотр и уход за ребенком в государственных и муниципальных образовательных организациях, реализующих образовательную программу дошкольного образования</t>
  </si>
  <si>
    <t>2 02 03029 05 0000 151</t>
  </si>
  <si>
    <t>Субвенции бюджетам муниципальных образований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за счет средств федерального бюджета</t>
  </si>
  <si>
    <t>2 02 03119 05 0000 151</t>
  </si>
  <si>
    <t xml:space="preserve">Субвенций бюджетам муниципальных образований Архангельской области и Ненецкого автономного округа на реализацию основных общеобразовательных программ </t>
  </si>
  <si>
    <t>2 02 03999 05 0000 151</t>
  </si>
  <si>
    <t>Иные межбюджетные трансферты</t>
  </si>
  <si>
    <t>2 02 04000 00 0000 151</t>
  </si>
  <si>
    <t>2 02 04025 05 0000 151</t>
  </si>
  <si>
    <t>Прочие безвозмездные поступления от других бюджетов бюджетнойсистемы</t>
  </si>
  <si>
    <t>2 02 09000 00 0000 151</t>
  </si>
  <si>
    <t>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</si>
  <si>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2 02 09024 05 0000 151</t>
  </si>
  <si>
    <t xml:space="preserve">ВСЕГО ДОХОДОВ </t>
  </si>
  <si>
    <t>2 02 02216 05 0000 151</t>
  </si>
  <si>
    <t>Предполагаемые поправки</t>
  </si>
  <si>
    <t>Утверждено</t>
  </si>
  <si>
    <t>Субсидии на софинансирование расходов по созданию условий для обеспечения поселений услугами торговли</t>
  </si>
  <si>
    <t>Субсидия для возмещения расходов по предоставлению мер социальной поддержки пед. работников проживающих в сельской местности</t>
  </si>
  <si>
    <t>Субвенции бюджетам муниципальных образований на осуществление государственных полномочий по подготовке и проведению Всероссийской сельскохозяйственной переписи 2016 года</t>
  </si>
  <si>
    <t>2 02 03121 05 0000 151</t>
  </si>
  <si>
    <t>2 02 04999 05 0000 151</t>
  </si>
  <si>
    <t>Доходы бюджетов бюджетной системы от возврата бюджетами бюджетной системы РФ и организациями остатков, имеющих целевое назначение, прошлых лет</t>
  </si>
  <si>
    <t>2 18 00000 00 0000 000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</si>
  <si>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</si>
  <si>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2 18 05000 05 0000 151</t>
  </si>
  <si>
    <t>Возврат остатков,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</si>
  <si>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</si>
  <si>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</si>
  <si>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2 19 05000 05 0000 151</t>
  </si>
  <si>
    <t xml:space="preserve">Средства, передаваемые бюджетам муниципальных районов из бюджетов поселений КРС по соглашениями </t>
  </si>
  <si>
    <t>2 02 04014 05 0000 151</t>
  </si>
  <si>
    <t>Прогнозируемое поступление доходов бюджета  МО  "Устьянский муниципальный район" на 2016 год.</t>
  </si>
  <si>
    <t>Субсидии на реализацию общественно значимых культурных мероприятий в рамках проекта "ЛЮБО-ДОРОГО" (2013-2020г.)"</t>
  </si>
  <si>
    <t>Прочие безвозмездные поступления</t>
  </si>
  <si>
    <t>Прочие безвозмездные поступления в бюджеты муниципальных районов</t>
  </si>
  <si>
    <t>2 07 00000 00 0000 180</t>
  </si>
  <si>
    <t>2 07 05000 05 0000 180</t>
  </si>
  <si>
    <t>Приложение №2</t>
  </si>
  <si>
    <t>Собрания депутатов №333  от 26 февраля 2016 г.</t>
  </si>
  <si>
    <t>Приложение № 4</t>
  </si>
  <si>
    <t>2 02 02088 05 0004 151</t>
  </si>
  <si>
    <t>Субсидии бюджетам МО на обеспечение мероприятий по переселению граждан из аварийного жилья с учетом необходимости развития малоэтажного жилищного строительства за счет средств Фонда содействия реформирования ЖКХ</t>
  </si>
  <si>
    <r>
      <t xml:space="preserve">Субсидии на  мероприятия по </t>
    </r>
    <r>
      <rPr>
        <sz val="11"/>
        <rFont val="Times New Roman"/>
        <family val="1"/>
        <charset val="204"/>
      </rPr>
      <t>реализации молодежной политики в муниципальных образованиях</t>
    </r>
  </si>
  <si>
    <t xml:space="preserve">Субсидии на реализацию ГП АО "Патриотическое воспитание,развитие физкультуры и спорта в АО…" ПП №1 "Спорт Беломорья (2014-2020г.) </t>
  </si>
  <si>
    <t>2 02 04052 05 0000 151</t>
  </si>
  <si>
    <t>Межбюджетные трансферты: резервный фонд Правительства Арх.обл. (Устьянская СДЮШОР на первенство мира) расп.от 9.02.16г. №30-рп</t>
  </si>
  <si>
    <t>Межбюджетные трансферты: резервный фонд  Правительства Арх.обл.(МО "Плосское")</t>
  </si>
  <si>
    <t>2 02 02051 05 0000 151</t>
  </si>
  <si>
    <t>2 02 02085 05 0000 151</t>
  </si>
  <si>
    <r>
      <t>Субсидии бюджету МО на реализацию мероприятий ФЦП "Устойчивое развитие сельских территорий"</t>
    </r>
    <r>
      <rPr>
        <sz val="11"/>
        <rFont val="Times New Roman"/>
        <family val="1"/>
        <charset val="204"/>
      </rPr>
      <t>обеспечение жильем граждан, прожив.в с/местности. Улучшение жилищных условий</t>
    </r>
  </si>
  <si>
    <r>
      <t xml:space="preserve">Субсидии бюджету МО на реализацию мероприятий ФЦП "Устойчивое развитие сельских территорий"обеспечение жильем граждан,прожив.в с/местности. </t>
    </r>
    <r>
      <rPr>
        <sz val="11"/>
        <rFont val="Times New Roman"/>
        <family val="1"/>
        <charset val="204"/>
      </rPr>
      <t>Обеспечение жильем молодых семей и молод.спец.</t>
    </r>
  </si>
  <si>
    <r>
      <t xml:space="preserve">ГП Арх.обл."Устойчивое развитие сельских территорий АО (2014-2017гг)" Субсидия на осуществл. мероприятий  по обеспечению жильем </t>
    </r>
    <r>
      <rPr>
        <sz val="11"/>
        <rFont val="Times New Roman"/>
        <family val="1"/>
        <charset val="204"/>
      </rPr>
      <t>граждан РФ,прожив.в се/местности. Улучшение жилищных условий.</t>
    </r>
  </si>
  <si>
    <r>
      <t xml:space="preserve">ГП Арх.обл."Устойчивое развитие сельских территорий АО (2014-2017гг)" Субсидия на осуществл. мероприятий  по обеспечению жильем граждан РФ,прожив.в се/местности. </t>
    </r>
    <r>
      <rPr>
        <sz val="11"/>
        <rFont val="Times New Roman"/>
        <family val="1"/>
        <charset val="204"/>
      </rPr>
      <t>Обеспечение жильем молодых специалистов.</t>
    </r>
  </si>
  <si>
    <t>Субсидии на модернизацию и капитальный ремонт объектов ТЭК и ЖКХ</t>
  </si>
  <si>
    <t>2 02 02150 05 0000 151</t>
  </si>
  <si>
    <t>Субсидии на создание в общеобразовательных организациях,расположенных в сельской местности,условий для занятий физической культурой и спортом</t>
  </si>
  <si>
    <t>2 02 02215 05 0000 151</t>
  </si>
  <si>
    <t>Собрания депутатов №308 от 25.12.2015 года</t>
  </si>
  <si>
    <t>Собрания депутатов №337 от 08 апреля  2016 г.</t>
  </si>
  <si>
    <t>Приложение №4</t>
  </si>
  <si>
    <t>2 02 02008 05 0000 151</t>
  </si>
  <si>
    <t>2 02 02019 05 0000 151</t>
  </si>
  <si>
    <t>Субсидии на реализацию ГП Арх.обл. "Обеспечение качест. доступным жильем и объектами инфрастр. населения АО (2014-2020гг.) "Обеспечение жильем молодых семей"</t>
  </si>
  <si>
    <t>Субсидии бюджетам муниципальных районов на реализацию программ поддержки социально ориентированных некоммерческих организаций (ТОСы)</t>
  </si>
  <si>
    <t xml:space="preserve">Субсидии бюджетам МО на обеспечение мероприятий по  ФЦП "Жилище" на 2011-2015гг. Подпрограмма "Обеспечение жильем молодых семей"  </t>
  </si>
  <si>
    <t>Субсидии на реализацию ГП Арх.обл. "Обеспечение качественным доступным жильем и объектами инфрастр. населения АО (2014-2020гг.) Разработка генеральных планов и правил землепользования</t>
  </si>
  <si>
    <t>2 02 02077 05 0000 151</t>
  </si>
  <si>
    <t xml:space="preserve">ФЦП  Субсидии на реализацию ГП АО "Патриотическое воспитание,развитие физкультуры и спорта в АО…" ПП №1 "Спорт Беломорья (2014-2020г.) 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</si>
  <si>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</si>
  <si>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Субсидия на реализацию ГП АО "Культура Русского Севера" (2013-2020гг.)</t>
  </si>
  <si>
    <t>Иные межбюджетные трансферты бюджету МО на реализацию мероприятий по обеспечению средствами туристской навигации в 20016 году.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</si>
  <si>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</si>
  <si>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2 02 04041 05 0000 151</t>
  </si>
  <si>
    <t xml:space="preserve">Межбюджетные трансферты бюджетам муниципальных образований Архангельской области и Ненецкого автономного округа на комплектование книжных фондов библиотек муниципальных образований  </t>
  </si>
  <si>
    <t xml:space="preserve">Межбюджетные трансферты: резервный фонд Правительства Арх.обл. (РУО) </t>
  </si>
  <si>
    <t>Межбюджетные трансферты: резервный фонд Правительства Арх.обл. (МБУК "Устьяны" для структурного подразделения в п.Кизема)</t>
  </si>
  <si>
    <t>Межбюджетные трансферты: резервный фонд Правительства Арх.обл. (для МБУК "Устьяны"(ремонт печей,покупка усилителя)</t>
  </si>
  <si>
    <t>Межбюджетные трансферты: резервный фонд Правительства Арх.обл. (для ДШИ "Радуга" (приобретение мебели)</t>
  </si>
  <si>
    <t>Межбюджетные трансферты: резервный фонд Правительства Арх.обл. (для МБУК "Устьяны"(ремонт зрит.зала струк.подраз."Илезское")</t>
  </si>
  <si>
    <t>Собрания депутатов №393 от 30 сентября 2016 г.</t>
  </si>
  <si>
    <t>Приложение №1</t>
  </si>
  <si>
    <t>Собрания депутатов №369 от 24 июня 2016 г.</t>
  </si>
  <si>
    <t>Собрания депутатов №351 от 27 мая  2016 г.</t>
  </si>
  <si>
    <t xml:space="preserve">Средства, передаваемые бюджетам муниципальных районов из бюджетов поселений ГО и ЧС по соглашениями </t>
  </si>
  <si>
    <t>Межбюджетные трансферты.ГП РФ "Развитие культуры и туризма" ПП "Искусство" Гос.поддержк учреждений культуры сельских поселений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</si>
  <si>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</si>
  <si>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Межбюджетные трансферты: резервный фонд Правительства Арх.обл. (для МБУК "Устьяны" (ремонт зрительного зала структ. подразд."Илезское")</t>
  </si>
  <si>
    <t>Межбюджетные трансферты: резервный фонд  Правительства Арх.обл. (МО "Плосское")</t>
  </si>
  <si>
    <t>Межбюджетные трансферты: резервный фонд Правительства Арх.обл. (для УДШИ  )</t>
  </si>
  <si>
    <t>Собрания депутатов №403 от 27 октября 2016 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</si>
</sst>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Cambria"/>
      <family val="1"/>
      <charset val="204"/>
    </font>
    <font>
      <b/>
      <sz val="10"/>
      <name val="Arial Cyr"/>
      <charset val="204"/>
    </font>
    <font>
      <sz val="8"/>
      <name val="Calibri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0" fillId="0" borderId="0"/>
    <xf numFmtId="0" fontId="19" fillId="0" borderId="0"/>
    <xf numFmtId="0" fontId="19" fillId="0" borderId="0"/>
    <xf numFmtId="0" fontId="2" fillId="0" borderId="0"/>
    <xf numFmtId="0" fontId="10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30">
    <xf numFmtId="0" fontId="0" fillId="0" borderId="0" xfId="0"/>
    <xf numFmtId="0" fontId="3" fillId="2" borderId="0" xfId="4" applyFont="1" applyFill="1"/>
    <xf numFmtId="0" fontId="5" fillId="2" borderId="0" xfId="4" applyFont="1" applyFill="1"/>
    <xf numFmtId="4" fontId="5" fillId="2" borderId="0" xfId="4" applyNumberFormat="1" applyFont="1" applyFill="1" applyAlignment="1">
      <alignment wrapText="1"/>
    </xf>
    <xf numFmtId="0" fontId="3" fillId="2" borderId="0" xfId="4" applyNumberFormat="1" applyFont="1" applyFill="1" applyAlignment="1">
      <alignment horizontal="left"/>
    </xf>
    <xf numFmtId="4" fontId="4" fillId="2" borderId="0" xfId="4" applyNumberFormat="1" applyFont="1" applyFill="1" applyBorder="1" applyAlignment="1">
      <alignment horizontal="right"/>
    </xf>
    <xf numFmtId="4" fontId="3" fillId="2" borderId="0" xfId="4" applyNumberFormat="1" applyFont="1" applyFill="1" applyBorder="1" applyAlignment="1">
      <alignment wrapText="1"/>
    </xf>
    <xf numFmtId="0" fontId="8" fillId="2" borderId="1" xfId="4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/>
    </xf>
    <xf numFmtId="4" fontId="8" fillId="2" borderId="1" xfId="4" applyNumberFormat="1" applyFont="1" applyFill="1" applyBorder="1" applyAlignment="1">
      <alignment horizontal="center" vertical="center" wrapText="1"/>
    </xf>
    <xf numFmtId="4" fontId="8" fillId="2" borderId="1" xfId="4" applyNumberFormat="1" applyFont="1" applyFill="1" applyBorder="1" applyAlignment="1">
      <alignment horizontal="center" wrapText="1"/>
    </xf>
    <xf numFmtId="0" fontId="8" fillId="2" borderId="0" xfId="4" applyFont="1" applyFill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0" fontId="3" fillId="2" borderId="1" xfId="4" applyNumberFormat="1" applyFont="1" applyFill="1" applyBorder="1" applyAlignment="1">
      <alignment horizontal="center" vertical="center" wrapText="1"/>
    </xf>
    <xf numFmtId="0" fontId="0" fillId="2" borderId="2" xfId="0" applyNumberFormat="1" applyFill="1" applyBorder="1" applyAlignment="1">
      <alignment horizontal="center" wrapText="1"/>
    </xf>
    <xf numFmtId="0" fontId="20" fillId="2" borderId="2" xfId="0" applyNumberFormat="1" applyFont="1" applyFill="1" applyBorder="1" applyAlignment="1">
      <alignment horizontal="center" wrapText="1"/>
    </xf>
    <xf numFmtId="0" fontId="7" fillId="2" borderId="0" xfId="4" applyFont="1" applyFill="1"/>
    <xf numFmtId="0" fontId="8" fillId="2" borderId="1" xfId="4" applyFont="1" applyFill="1" applyBorder="1" applyAlignment="1">
      <alignment horizontal="left" vertical="center" wrapText="1"/>
    </xf>
    <xf numFmtId="49" fontId="9" fillId="2" borderId="1" xfId="4" applyNumberFormat="1" applyFont="1" applyFill="1" applyBorder="1" applyAlignment="1">
      <alignment horizontal="center" vertical="center" wrapText="1"/>
    </xf>
    <xf numFmtId="4" fontId="8" fillId="2" borderId="1" xfId="8" applyNumberFormat="1" applyFont="1" applyFill="1" applyBorder="1" applyAlignment="1">
      <alignment vertical="center" wrapText="1"/>
    </xf>
    <xf numFmtId="0" fontId="3" fillId="2" borderId="1" xfId="4" applyNumberFormat="1" applyFont="1" applyFill="1" applyBorder="1" applyAlignment="1">
      <alignment horizontal="justify"/>
    </xf>
    <xf numFmtId="49" fontId="4" fillId="2" borderId="1" xfId="4" applyNumberFormat="1" applyFont="1" applyFill="1" applyBorder="1" applyAlignment="1">
      <alignment horizontal="center" wrapText="1"/>
    </xf>
    <xf numFmtId="4" fontId="8" fillId="2" borderId="1" xfId="8" applyNumberFormat="1" applyFont="1" applyFill="1" applyBorder="1" applyAlignment="1">
      <alignment wrapText="1"/>
    </xf>
    <xf numFmtId="4" fontId="3" fillId="2" borderId="1" xfId="4" applyNumberFormat="1" applyFont="1" applyFill="1" applyBorder="1" applyAlignment="1">
      <alignment wrapText="1"/>
    </xf>
    <xf numFmtId="4" fontId="8" fillId="2" borderId="1" xfId="4" applyNumberFormat="1" applyFont="1" applyFill="1" applyBorder="1" applyAlignment="1">
      <alignment wrapText="1"/>
    </xf>
    <xf numFmtId="4" fontId="3" fillId="2" borderId="1" xfId="8" applyNumberFormat="1" applyFont="1" applyFill="1" applyBorder="1" applyAlignment="1">
      <alignment wrapText="1"/>
    </xf>
    <xf numFmtId="0" fontId="3" fillId="2" borderId="1" xfId="4" applyFont="1" applyFill="1" applyBorder="1" applyAlignment="1">
      <alignment wrapText="1"/>
    </xf>
    <xf numFmtId="0" fontId="3" fillId="2" borderId="1" xfId="4" applyNumberFormat="1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vertical="center" wrapText="1"/>
    </xf>
    <xf numFmtId="49" fontId="4" fillId="2" borderId="1" xfId="1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vertical="center" wrapText="1"/>
    </xf>
    <xf numFmtId="4" fontId="5" fillId="2" borderId="1" xfId="8" applyNumberFormat="1" applyFont="1" applyFill="1" applyBorder="1" applyAlignment="1">
      <alignment wrapText="1"/>
    </xf>
    <xf numFmtId="4" fontId="5" fillId="2" borderId="1" xfId="4" applyNumberFormat="1" applyFont="1" applyFill="1" applyBorder="1" applyAlignment="1">
      <alignment wrapText="1"/>
    </xf>
    <xf numFmtId="0" fontId="5" fillId="2" borderId="0" xfId="4" applyFont="1" applyFill="1" applyAlignment="1">
      <alignment wrapText="1"/>
    </xf>
    <xf numFmtId="0" fontId="4" fillId="2" borderId="1" xfId="4" applyFont="1" applyFill="1" applyBorder="1" applyAlignment="1">
      <alignment horizontal="center" wrapText="1"/>
    </xf>
    <xf numFmtId="0" fontId="11" fillId="2" borderId="1" xfId="4" applyFont="1" applyFill="1" applyBorder="1" applyAlignment="1">
      <alignment horizontal="center" wrapText="1"/>
    </xf>
    <xf numFmtId="0" fontId="9" fillId="2" borderId="1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left" wrapText="1"/>
    </xf>
    <xf numFmtId="4" fontId="3" fillId="2" borderId="1" xfId="4" applyNumberFormat="1" applyFont="1" applyFill="1" applyBorder="1" applyAlignment="1">
      <alignment horizontal="center" wrapText="1"/>
    </xf>
    <xf numFmtId="0" fontId="8" fillId="2" borderId="0" xfId="4" applyFont="1" applyFill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left" vertical="center" wrapText="1"/>
    </xf>
    <xf numFmtId="0" fontId="4" fillId="2" borderId="1" xfId="5" applyFont="1" applyFill="1" applyBorder="1" applyAlignment="1">
      <alignment horizont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2" fontId="8" fillId="2" borderId="1" xfId="4" applyNumberFormat="1" applyFont="1" applyFill="1" applyBorder="1" applyAlignment="1">
      <alignment horizontal="center" vertical="center"/>
    </xf>
    <xf numFmtId="4" fontId="3" fillId="2" borderId="1" xfId="4" applyNumberFormat="1" applyFont="1" applyFill="1" applyBorder="1" applyAlignment="1">
      <alignment horizontal="center" vertical="center"/>
    </xf>
    <xf numFmtId="4" fontId="3" fillId="2" borderId="1" xfId="4" applyNumberFormat="1" applyFont="1" applyFill="1" applyBorder="1" applyAlignment="1">
      <alignment horizontal="center"/>
    </xf>
    <xf numFmtId="2" fontId="3" fillId="2" borderId="1" xfId="4" applyNumberFormat="1" applyFont="1" applyFill="1" applyBorder="1"/>
    <xf numFmtId="4" fontId="3" fillId="2" borderId="1" xfId="4" applyNumberFormat="1" applyFont="1" applyFill="1" applyBorder="1"/>
    <xf numFmtId="4" fontId="3" fillId="2" borderId="1" xfId="4" applyNumberFormat="1" applyFont="1" applyFill="1" applyBorder="1" applyAlignment="1"/>
    <xf numFmtId="0" fontId="8" fillId="2" borderId="1" xfId="4" applyFont="1" applyFill="1" applyBorder="1" applyAlignment="1">
      <alignment horizontal="justify" vertical="center" wrapText="1"/>
    </xf>
    <xf numFmtId="4" fontId="8" fillId="2" borderId="1" xfId="4" applyNumberFormat="1" applyFont="1" applyFill="1" applyBorder="1" applyAlignment="1">
      <alignment vertical="center" wrapText="1"/>
    </xf>
    <xf numFmtId="0" fontId="8" fillId="2" borderId="0" xfId="4" applyFont="1" applyFill="1" applyAlignment="1">
      <alignment vertical="center"/>
    </xf>
    <xf numFmtId="4" fontId="3" fillId="2" borderId="1" xfId="8" applyNumberFormat="1" applyFont="1" applyFill="1" applyBorder="1" applyAlignment="1">
      <alignment vertical="center" wrapText="1"/>
    </xf>
    <xf numFmtId="4" fontId="3" fillId="2" borderId="1" xfId="4" applyNumberFormat="1" applyFont="1" applyFill="1" applyBorder="1" applyAlignment="1">
      <alignment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top" wrapText="1"/>
    </xf>
    <xf numFmtId="4" fontId="14" fillId="2" borderId="1" xfId="8" applyNumberFormat="1" applyFont="1" applyFill="1" applyBorder="1" applyAlignment="1">
      <alignment wrapText="1"/>
    </xf>
    <xf numFmtId="0" fontId="3" fillId="2" borderId="0" xfId="4" applyFont="1" applyFill="1" applyAlignment="1">
      <alignment vertical="center"/>
    </xf>
    <xf numFmtId="0" fontId="3" fillId="2" borderId="1" xfId="4" applyFont="1" applyFill="1" applyBorder="1" applyAlignment="1">
      <alignment horizontal="justify" vertical="center" wrapText="1"/>
    </xf>
    <xf numFmtId="1" fontId="4" fillId="2" borderId="1" xfId="5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1" xfId="5" applyFont="1" applyFill="1" applyBorder="1" applyAlignment="1">
      <alignment vertical="top" wrapText="1"/>
    </xf>
    <xf numFmtId="1" fontId="9" fillId="2" borderId="1" xfId="4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wrapText="1"/>
    </xf>
    <xf numFmtId="0" fontId="3" fillId="2" borderId="1" xfId="4" applyFont="1" applyFill="1" applyBorder="1" applyAlignment="1">
      <alignment horizontal="justify" vertical="top" wrapText="1"/>
    </xf>
    <xf numFmtId="1" fontId="4" fillId="2" borderId="1" xfId="4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top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4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4" fontId="3" fillId="2" borderId="1" xfId="4" applyNumberFormat="1" applyFont="1" applyFill="1" applyBorder="1" applyAlignment="1">
      <alignment vertical="center"/>
    </xf>
    <xf numFmtId="2" fontId="8" fillId="2" borderId="1" xfId="4" applyNumberFormat="1" applyFont="1" applyFill="1" applyBorder="1" applyAlignment="1">
      <alignment vertical="center"/>
    </xf>
    <xf numFmtId="2" fontId="8" fillId="2" borderId="1" xfId="4" applyNumberFormat="1" applyFont="1" applyFill="1" applyBorder="1" applyAlignment="1"/>
    <xf numFmtId="4" fontId="10" fillId="2" borderId="1" xfId="1" applyNumberFormat="1" applyFont="1" applyFill="1" applyBorder="1" applyAlignment="1">
      <alignment wrapText="1"/>
    </xf>
    <xf numFmtId="2" fontId="8" fillId="2" borderId="1" xfId="0" applyNumberFormat="1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center" wrapText="1"/>
    </xf>
    <xf numFmtId="4" fontId="17" fillId="2" borderId="1" xfId="1" applyNumberFormat="1" applyFont="1" applyFill="1" applyBorder="1" applyAlignment="1"/>
    <xf numFmtId="2" fontId="8" fillId="2" borderId="1" xfId="4" applyNumberFormat="1" applyFont="1" applyFill="1" applyBorder="1"/>
    <xf numFmtId="4" fontId="8" fillId="2" borderId="1" xfId="4" applyNumberFormat="1" applyFont="1" applyFill="1" applyBorder="1" applyAlignment="1"/>
    <xf numFmtId="4" fontId="8" fillId="2" borderId="1" xfId="4" applyNumberFormat="1" applyFont="1" applyFill="1" applyBorder="1"/>
    <xf numFmtId="2" fontId="3" fillId="2" borderId="1" xfId="0" applyNumberFormat="1" applyFont="1" applyFill="1" applyBorder="1" applyAlignment="1">
      <alignment wrapText="1"/>
    </xf>
    <xf numFmtId="4" fontId="10" fillId="2" borderId="1" xfId="1" applyNumberFormat="1" applyFont="1" applyFill="1" applyBorder="1" applyAlignment="1"/>
    <xf numFmtId="4" fontId="15" fillId="2" borderId="1" xfId="0" applyNumberFormat="1" applyFont="1" applyFill="1" applyBorder="1" applyAlignment="1">
      <alignment horizontal="center" vertical="center" wrapText="1"/>
    </xf>
    <xf numFmtId="4" fontId="13" fillId="2" borderId="1" xfId="10" applyNumberFormat="1" applyFont="1" applyFill="1" applyBorder="1" applyAlignment="1">
      <alignment horizontal="right" vertical="center" wrapText="1"/>
    </xf>
    <xf numFmtId="4" fontId="13" fillId="2" borderId="1" xfId="10" applyNumberFormat="1" applyFont="1" applyFill="1" applyBorder="1" applyAlignment="1">
      <alignment horizontal="right" wrapText="1"/>
    </xf>
    <xf numFmtId="0" fontId="8" fillId="2" borderId="0" xfId="4" applyFont="1" applyFill="1" applyAlignment="1">
      <alignment vertical="center" wrapText="1"/>
    </xf>
    <xf numFmtId="2" fontId="3" fillId="2" borderId="1" xfId="4" applyNumberFormat="1" applyFont="1" applyFill="1" applyBorder="1" applyAlignment="1">
      <alignment horizontal="justify" vertical="top" wrapText="1"/>
    </xf>
    <xf numFmtId="4" fontId="3" fillId="2" borderId="1" xfId="0" applyNumberFormat="1" applyFont="1" applyFill="1" applyBorder="1" applyAlignment="1">
      <alignment horizontal="center" wrapText="1"/>
    </xf>
    <xf numFmtId="4" fontId="12" fillId="2" borderId="1" xfId="10" applyNumberFormat="1" applyFont="1" applyFill="1" applyBorder="1" applyAlignment="1">
      <alignment horizontal="right" wrapText="1"/>
    </xf>
    <xf numFmtId="0" fontId="8" fillId="2" borderId="1" xfId="4" applyFont="1" applyFill="1" applyBorder="1" applyAlignment="1">
      <alignment vertical="center"/>
    </xf>
    <xf numFmtId="0" fontId="4" fillId="2" borderId="0" xfId="4" applyFont="1" applyFill="1" applyAlignment="1">
      <alignment horizontal="center"/>
    </xf>
    <xf numFmtId="4" fontId="3" fillId="2" borderId="0" xfId="8" applyNumberFormat="1" applyFont="1" applyFill="1" applyAlignment="1">
      <alignment wrapText="1"/>
    </xf>
    <xf numFmtId="4" fontId="3" fillId="2" borderId="0" xfId="4" applyNumberFormat="1" applyFont="1" applyFill="1" applyAlignment="1">
      <alignment wrapText="1"/>
    </xf>
    <xf numFmtId="43" fontId="3" fillId="2" borderId="0" xfId="11" applyFont="1" applyFill="1"/>
    <xf numFmtId="43" fontId="5" fillId="2" borderId="0" xfId="11" applyFont="1" applyFill="1"/>
    <xf numFmtId="43" fontId="8" fillId="2" borderId="0" xfId="11" applyFont="1" applyFill="1" applyAlignment="1">
      <alignment horizontal="center" vertical="center"/>
    </xf>
    <xf numFmtId="43" fontId="7" fillId="2" borderId="0" xfId="11" applyFont="1" applyFill="1"/>
    <xf numFmtId="43" fontId="5" fillId="2" borderId="0" xfId="11" applyFont="1" applyFill="1" applyAlignment="1">
      <alignment wrapText="1"/>
    </xf>
    <xf numFmtId="43" fontId="8" fillId="2" borderId="0" xfId="11" applyFont="1" applyFill="1" applyAlignment="1">
      <alignment horizontal="center"/>
    </xf>
    <xf numFmtId="43" fontId="8" fillId="2" borderId="0" xfId="11" applyFont="1" applyFill="1" applyAlignment="1">
      <alignment vertical="center"/>
    </xf>
    <xf numFmtId="43" fontId="3" fillId="2" borderId="0" xfId="11" applyFont="1" applyFill="1" applyAlignment="1">
      <alignment vertical="center"/>
    </xf>
    <xf numFmtId="43" fontId="8" fillId="2" borderId="0" xfId="11" applyFont="1" applyFill="1" applyAlignment="1">
      <alignment vertical="center" wrapText="1"/>
    </xf>
    <xf numFmtId="0" fontId="3" fillId="0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right"/>
    </xf>
    <xf numFmtId="4" fontId="3" fillId="2" borderId="1" xfId="4" applyNumberFormat="1" applyFont="1" applyFill="1" applyBorder="1" applyAlignment="1">
      <alignment horizontal="right" wrapText="1"/>
    </xf>
    <xf numFmtId="0" fontId="3" fillId="0" borderId="1" xfId="5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1" xfId="4" applyFont="1" applyFill="1" applyBorder="1" applyAlignment="1">
      <alignment horizontal="left" vertical="center" wrapText="1"/>
    </xf>
    <xf numFmtId="43" fontId="6" fillId="2" borderId="0" xfId="11" applyFont="1" applyFill="1" applyAlignment="1">
      <alignment horizontal="center" vertical="center"/>
    </xf>
    <xf numFmtId="0" fontId="3" fillId="2" borderId="0" xfId="4" applyFont="1" applyFill="1" applyBorder="1" applyAlignment="1">
      <alignment horizontal="right" wrapText="1"/>
    </xf>
    <xf numFmtId="4" fontId="3" fillId="0" borderId="0" xfId="4" applyNumberFormat="1" applyFont="1" applyBorder="1" applyAlignment="1">
      <alignment horizontal="right"/>
    </xf>
    <xf numFmtId="4" fontId="16" fillId="0" borderId="0" xfId="4" applyNumberFormat="1" applyFont="1" applyBorder="1" applyAlignment="1">
      <alignment horizontal="right"/>
    </xf>
    <xf numFmtId="0" fontId="3" fillId="0" borderId="0" xfId="4" applyFont="1" applyBorder="1" applyAlignment="1">
      <alignment horizontal="right" wrapText="1"/>
    </xf>
    <xf numFmtId="0" fontId="16" fillId="0" borderId="0" xfId="4" applyFont="1" applyBorder="1" applyAlignment="1">
      <alignment horizontal="right" wrapText="1"/>
    </xf>
    <xf numFmtId="4" fontId="8" fillId="2" borderId="0" xfId="4" applyNumberFormat="1" applyFont="1" applyFill="1" applyAlignment="1">
      <alignment vertical="center"/>
    </xf>
    <xf numFmtId="43" fontId="8" fillId="2" borderId="0" xfId="4" applyNumberFormat="1" applyFont="1" applyFill="1" applyAlignment="1">
      <alignment horizontal="center"/>
    </xf>
    <xf numFmtId="0" fontId="6" fillId="2" borderId="0" xfId="4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 wrapText="1"/>
    </xf>
    <xf numFmtId="0" fontId="6" fillId="2" borderId="3" xfId="4" applyFont="1" applyFill="1" applyBorder="1" applyAlignment="1">
      <alignment horizontal="center" vertical="center" wrapText="1"/>
    </xf>
    <xf numFmtId="0" fontId="16" fillId="0" borderId="0" xfId="4" applyFont="1" applyBorder="1" applyAlignment="1">
      <alignment horizontal="right" wrapText="1"/>
    </xf>
    <xf numFmtId="4" fontId="16" fillId="0" borderId="0" xfId="4" applyNumberFormat="1" applyFont="1" applyBorder="1" applyAlignment="1">
      <alignment horizontal="right"/>
    </xf>
    <xf numFmtId="0" fontId="3" fillId="2" borderId="0" xfId="4" applyFont="1" applyFill="1" applyBorder="1" applyAlignment="1">
      <alignment horizontal="right" wrapText="1"/>
    </xf>
    <xf numFmtId="0" fontId="3" fillId="0" borderId="0" xfId="4" applyFont="1" applyBorder="1" applyAlignment="1">
      <alignment horizontal="right" wrapText="1"/>
    </xf>
    <xf numFmtId="4" fontId="3" fillId="0" borderId="0" xfId="4" applyNumberFormat="1" applyFont="1" applyBorder="1" applyAlignment="1">
      <alignment horizontal="right"/>
    </xf>
  </cellXfs>
  <cellStyles count="12">
    <cellStyle name="Обычный" xfId="0" builtinId="0"/>
    <cellStyle name="Обычный 2" xfId="1"/>
    <cellStyle name="Обычный 3" xfId="2"/>
    <cellStyle name="Обычный 3 2" xfId="3"/>
    <cellStyle name="Обычный_Приложение 5 - прогноз доходов" xfId="4"/>
    <cellStyle name="Обычный_Таб.к пояснительной записке 2013г.МР" xfId="5"/>
    <cellStyle name="Процентный 2" xfId="6"/>
    <cellStyle name="Процентный 3" xfId="7"/>
    <cellStyle name="Финансовый" xfId="11" builtinId="3"/>
    <cellStyle name="Финансовый 2" xfId="8"/>
    <cellStyle name="Финансовый 3" xfId="9"/>
    <cellStyle name="Финансовый 3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06"/>
  <sheetViews>
    <sheetView topLeftCell="A55" workbookViewId="0">
      <selection activeCell="A93" sqref="A93"/>
    </sheetView>
  </sheetViews>
  <sheetFormatPr defaultColWidth="8" defaultRowHeight="12.75"/>
  <cols>
    <col min="1" max="1" width="47.42578125" style="1" customWidth="1"/>
    <col min="2" max="2" width="18.28515625" style="94" customWidth="1"/>
    <col min="3" max="3" width="14.85546875" style="95" hidden="1" customWidth="1"/>
    <col min="4" max="4" width="15.42578125" style="96" hidden="1" customWidth="1"/>
    <col min="5" max="5" width="17.7109375" style="96" hidden="1" customWidth="1"/>
    <col min="6" max="6" width="1" style="96" hidden="1" customWidth="1"/>
    <col min="7" max="7" width="14.5703125" style="96" hidden="1" customWidth="1"/>
    <col min="8" max="12" width="15.7109375" style="96" hidden="1" customWidth="1"/>
    <col min="13" max="13" width="14.28515625" style="96" customWidth="1"/>
    <col min="14" max="14" width="12.5703125" style="96" customWidth="1"/>
    <col min="15" max="15" width="14.28515625" style="96" customWidth="1"/>
    <col min="16" max="16" width="17.140625" style="97" customWidth="1"/>
    <col min="17" max="17" width="21.7109375" style="1" customWidth="1"/>
    <col min="18" max="225" width="8" style="1"/>
    <col min="226" max="226" width="69.85546875" style="1" customWidth="1"/>
    <col min="227" max="227" width="21.7109375" style="1" customWidth="1"/>
    <col min="228" max="228" width="0" style="1" hidden="1" customWidth="1"/>
    <col min="229" max="229" width="15.5703125" style="1" customWidth="1"/>
    <col min="230" max="233" width="0" style="1" hidden="1" customWidth="1"/>
    <col min="234" max="234" width="8" style="1"/>
    <col min="235" max="235" width="13.7109375" style="1" customWidth="1"/>
    <col min="236" max="16384" width="8" style="1"/>
  </cols>
  <sheetData>
    <row r="1" spans="1:16" s="2" customFormat="1">
      <c r="A1" s="4"/>
      <c r="B1" s="5"/>
      <c r="C1" s="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98"/>
    </row>
    <row r="2" spans="1:16" ht="15.75">
      <c r="A2" s="124" t="s">
        <v>123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2"/>
      <c r="O2" s="122"/>
    </row>
    <row r="3" spans="1:16" s="11" customFormat="1" ht="39" customHeight="1">
      <c r="A3" s="7" t="s">
        <v>1</v>
      </c>
      <c r="B3" s="8" t="s">
        <v>2</v>
      </c>
      <c r="C3" s="9" t="s">
        <v>3</v>
      </c>
      <c r="D3" s="9" t="s">
        <v>106</v>
      </c>
      <c r="E3" s="9" t="s">
        <v>107</v>
      </c>
      <c r="F3" s="9" t="s">
        <v>106</v>
      </c>
      <c r="G3" s="9" t="s">
        <v>107</v>
      </c>
      <c r="H3" s="9" t="s">
        <v>106</v>
      </c>
      <c r="I3" s="9" t="s">
        <v>107</v>
      </c>
      <c r="J3" s="9" t="s">
        <v>106</v>
      </c>
      <c r="K3" s="9" t="s">
        <v>107</v>
      </c>
      <c r="L3" s="9" t="s">
        <v>106</v>
      </c>
      <c r="M3" s="9" t="s">
        <v>107</v>
      </c>
      <c r="N3" s="9" t="s">
        <v>106</v>
      </c>
      <c r="O3" s="9" t="s">
        <v>107</v>
      </c>
      <c r="P3" s="99"/>
    </row>
    <row r="4" spans="1:16" s="16" customFormat="1" ht="15">
      <c r="A4" s="12">
        <v>1</v>
      </c>
      <c r="B4" s="12">
        <v>2</v>
      </c>
      <c r="C4" s="13">
        <v>3</v>
      </c>
      <c r="D4" s="14">
        <v>4</v>
      </c>
      <c r="E4" s="14">
        <v>5</v>
      </c>
      <c r="F4" s="14">
        <v>4</v>
      </c>
      <c r="G4" s="15">
        <v>3</v>
      </c>
      <c r="H4" s="15">
        <v>4</v>
      </c>
      <c r="I4" s="15">
        <v>3</v>
      </c>
      <c r="J4" s="15">
        <v>4</v>
      </c>
      <c r="K4" s="15">
        <v>5</v>
      </c>
      <c r="L4" s="15">
        <v>4</v>
      </c>
      <c r="M4" s="15">
        <v>5</v>
      </c>
      <c r="N4" s="15">
        <v>4</v>
      </c>
      <c r="O4" s="15">
        <v>5</v>
      </c>
      <c r="P4" s="100"/>
    </row>
    <row r="5" spans="1:16" s="11" customFormat="1" ht="21">
      <c r="A5" s="17" t="s">
        <v>4</v>
      </c>
      <c r="B5" s="18" t="s">
        <v>5</v>
      </c>
      <c r="C5" s="19">
        <f>C6+C8+C10+C14+C17+C23+C25+C27+C30</f>
        <v>174720256</v>
      </c>
      <c r="D5" s="9"/>
      <c r="E5" s="9">
        <f>E6+E8+E10+E14+E17+E23+E27+E30</f>
        <v>174720256</v>
      </c>
      <c r="F5" s="9"/>
      <c r="G5" s="10">
        <f>G6+G8+G10+G14+G17+G23+G27+G30</f>
        <v>174720256</v>
      </c>
      <c r="H5" s="10"/>
      <c r="I5" s="10">
        <f>I6+I8+I10+I14+I17+I23+I27+I30</f>
        <v>174720256</v>
      </c>
      <c r="J5" s="10"/>
      <c r="K5" s="10">
        <f>K6+K8+K10+K14+K17+K23+K27+K30</f>
        <v>174720256</v>
      </c>
      <c r="L5" s="10"/>
      <c r="M5" s="10">
        <f>M6+M8+M10+M14+M17+M23+M27+M30</f>
        <v>174720256</v>
      </c>
      <c r="N5" s="10"/>
      <c r="O5" s="10">
        <f>O6+O8+O10+O14+O17+O23+O27+O30</f>
        <v>174720256</v>
      </c>
      <c r="P5" s="99"/>
    </row>
    <row r="6" spans="1:16">
      <c r="A6" s="20" t="s">
        <v>6</v>
      </c>
      <c r="B6" s="21" t="s">
        <v>7</v>
      </c>
      <c r="C6" s="22">
        <f>C7</f>
        <v>105162800</v>
      </c>
      <c r="D6" s="23"/>
      <c r="E6" s="24">
        <f>E7</f>
        <v>105162800</v>
      </c>
      <c r="F6" s="23"/>
      <c r="G6" s="24">
        <f>G7</f>
        <v>105162800</v>
      </c>
      <c r="H6" s="23"/>
      <c r="I6" s="24">
        <f>I7</f>
        <v>105162800</v>
      </c>
      <c r="J6" s="23"/>
      <c r="K6" s="24">
        <f>K7</f>
        <v>105162800</v>
      </c>
      <c r="L6" s="23"/>
      <c r="M6" s="24">
        <f>M7</f>
        <v>105162800</v>
      </c>
      <c r="N6" s="23"/>
      <c r="O6" s="24">
        <f>O7</f>
        <v>105162800</v>
      </c>
    </row>
    <row r="7" spans="1:16">
      <c r="A7" s="20" t="s">
        <v>8</v>
      </c>
      <c r="B7" s="21" t="s">
        <v>9</v>
      </c>
      <c r="C7" s="25">
        <v>105162800</v>
      </c>
      <c r="D7" s="23"/>
      <c r="E7" s="23">
        <f>C7</f>
        <v>105162800</v>
      </c>
      <c r="F7" s="23"/>
      <c r="G7" s="23">
        <f>E7+F7</f>
        <v>105162800</v>
      </c>
      <c r="H7" s="23"/>
      <c r="I7" s="23">
        <f>G7+H7</f>
        <v>105162800</v>
      </c>
      <c r="J7" s="23"/>
      <c r="K7" s="23">
        <f>I7+J7</f>
        <v>105162800</v>
      </c>
      <c r="L7" s="23"/>
      <c r="M7" s="23">
        <f>K7+L7</f>
        <v>105162800</v>
      </c>
      <c r="N7" s="23"/>
      <c r="O7" s="23">
        <f>M7+N7</f>
        <v>105162800</v>
      </c>
    </row>
    <row r="8" spans="1:16" ht="38.25">
      <c r="A8" s="26" t="s">
        <v>10</v>
      </c>
      <c r="B8" s="21" t="s">
        <v>11</v>
      </c>
      <c r="C8" s="22">
        <f>C9</f>
        <v>21095367</v>
      </c>
      <c r="D8" s="23"/>
      <c r="E8" s="24">
        <f>E9</f>
        <v>21095367</v>
      </c>
      <c r="F8" s="23"/>
      <c r="G8" s="24">
        <f>G9</f>
        <v>21095367</v>
      </c>
      <c r="H8" s="23"/>
      <c r="I8" s="24">
        <f>I9</f>
        <v>21095367</v>
      </c>
      <c r="J8" s="23"/>
      <c r="K8" s="24">
        <f>K9</f>
        <v>21095367</v>
      </c>
      <c r="L8" s="23"/>
      <c r="M8" s="24">
        <f>M9</f>
        <v>21095367</v>
      </c>
      <c r="N8" s="23"/>
      <c r="O8" s="24">
        <f>O9</f>
        <v>21095367</v>
      </c>
    </row>
    <row r="9" spans="1:16" ht="25.5">
      <c r="A9" s="27" t="s">
        <v>12</v>
      </c>
      <c r="B9" s="21" t="s">
        <v>13</v>
      </c>
      <c r="C9" s="25">
        <v>21095367</v>
      </c>
      <c r="D9" s="23"/>
      <c r="E9" s="23">
        <f>C9</f>
        <v>21095367</v>
      </c>
      <c r="F9" s="23"/>
      <c r="G9" s="23">
        <f>E9+F9</f>
        <v>21095367</v>
      </c>
      <c r="H9" s="23"/>
      <c r="I9" s="23">
        <f>G9+H9</f>
        <v>21095367</v>
      </c>
      <c r="J9" s="23"/>
      <c r="K9" s="23">
        <f>I9+J9</f>
        <v>21095367</v>
      </c>
      <c r="L9" s="23"/>
      <c r="M9" s="23">
        <f>K9+L9</f>
        <v>21095367</v>
      </c>
      <c r="N9" s="23"/>
      <c r="O9" s="23">
        <f>M9+N9</f>
        <v>21095367</v>
      </c>
    </row>
    <row r="10" spans="1:16">
      <c r="A10" s="20" t="s">
        <v>14</v>
      </c>
      <c r="B10" s="21" t="s">
        <v>15</v>
      </c>
      <c r="C10" s="22">
        <f>SUM(C11:C13)</f>
        <v>25124589</v>
      </c>
      <c r="D10" s="23"/>
      <c r="E10" s="24">
        <f>SUM(E11:E13)</f>
        <v>25124589</v>
      </c>
      <c r="F10" s="23"/>
      <c r="G10" s="24">
        <f>SUM(G11:G13)</f>
        <v>25124589</v>
      </c>
      <c r="H10" s="23"/>
      <c r="I10" s="24">
        <f>SUM(I11:I13)</f>
        <v>25124589</v>
      </c>
      <c r="J10" s="23"/>
      <c r="K10" s="24">
        <f>SUM(K11:K13)</f>
        <v>25124589</v>
      </c>
      <c r="L10" s="23"/>
      <c r="M10" s="24">
        <f>SUM(M11:M13)</f>
        <v>25124589</v>
      </c>
      <c r="N10" s="23"/>
      <c r="O10" s="24">
        <f>SUM(O11:O13)</f>
        <v>25124589</v>
      </c>
    </row>
    <row r="11" spans="1:16" ht="25.5">
      <c r="A11" s="28" t="s">
        <v>16</v>
      </c>
      <c r="B11" s="29" t="s">
        <v>17</v>
      </c>
      <c r="C11" s="25">
        <v>25037529</v>
      </c>
      <c r="D11" s="23"/>
      <c r="E11" s="23">
        <f>C11</f>
        <v>25037529</v>
      </c>
      <c r="F11" s="23"/>
      <c r="G11" s="23">
        <f>E11+F11</f>
        <v>25037529</v>
      </c>
      <c r="H11" s="23"/>
      <c r="I11" s="23">
        <f>G11+H11</f>
        <v>25037529</v>
      </c>
      <c r="J11" s="23"/>
      <c r="K11" s="23">
        <f>I11+J11</f>
        <v>25037529</v>
      </c>
      <c r="L11" s="23"/>
      <c r="M11" s="23">
        <f>K11+L11</f>
        <v>25037529</v>
      </c>
      <c r="N11" s="23"/>
      <c r="O11" s="23">
        <f>M11+N11</f>
        <v>25037529</v>
      </c>
    </row>
    <row r="12" spans="1:16">
      <c r="A12" s="28" t="s">
        <v>18</v>
      </c>
      <c r="B12" s="29" t="s">
        <v>19</v>
      </c>
      <c r="C12" s="25">
        <v>84770</v>
      </c>
      <c r="D12" s="23"/>
      <c r="E12" s="23">
        <f>C12</f>
        <v>84770</v>
      </c>
      <c r="F12" s="23"/>
      <c r="G12" s="23">
        <f>E12+F12</f>
        <v>84770</v>
      </c>
      <c r="H12" s="23"/>
      <c r="I12" s="23">
        <f>G12+H12</f>
        <v>84770</v>
      </c>
      <c r="J12" s="23"/>
      <c r="K12" s="23">
        <f>I12+J12</f>
        <v>84770</v>
      </c>
      <c r="L12" s="23"/>
      <c r="M12" s="23">
        <f>K12+L12</f>
        <v>84770</v>
      </c>
      <c r="N12" s="23"/>
      <c r="O12" s="23">
        <f>M12+N12</f>
        <v>84770</v>
      </c>
    </row>
    <row r="13" spans="1:16" ht="25.5">
      <c r="A13" s="28" t="s">
        <v>20</v>
      </c>
      <c r="B13" s="29" t="s">
        <v>21</v>
      </c>
      <c r="C13" s="25">
        <v>2290</v>
      </c>
      <c r="D13" s="23"/>
      <c r="E13" s="23">
        <f>C13</f>
        <v>2290</v>
      </c>
      <c r="F13" s="23"/>
      <c r="G13" s="23">
        <f>E13+F13</f>
        <v>2290</v>
      </c>
      <c r="H13" s="23"/>
      <c r="I13" s="23">
        <f>G13+H13</f>
        <v>2290</v>
      </c>
      <c r="J13" s="23"/>
      <c r="K13" s="23">
        <f>I13+J13</f>
        <v>2290</v>
      </c>
      <c r="L13" s="23"/>
      <c r="M13" s="23">
        <f>K13+L13</f>
        <v>2290</v>
      </c>
      <c r="N13" s="23"/>
      <c r="O13" s="23">
        <f>M13+N13</f>
        <v>2290</v>
      </c>
    </row>
    <row r="14" spans="1:16">
      <c r="A14" s="20" t="s">
        <v>22</v>
      </c>
      <c r="B14" s="21" t="s">
        <v>23</v>
      </c>
      <c r="C14" s="22">
        <f>C15+C16</f>
        <v>2861402</v>
      </c>
      <c r="D14" s="23"/>
      <c r="E14" s="24">
        <f>SUM(E15:E16)</f>
        <v>2861402</v>
      </c>
      <c r="F14" s="23"/>
      <c r="G14" s="24">
        <f>SUM(G15:G16)</f>
        <v>2861402</v>
      </c>
      <c r="H14" s="23"/>
      <c r="I14" s="24">
        <f>SUM(I15:I16)</f>
        <v>2861402</v>
      </c>
      <c r="J14" s="23"/>
      <c r="K14" s="24">
        <f>SUM(K15:K16)</f>
        <v>2861402</v>
      </c>
      <c r="L14" s="23"/>
      <c r="M14" s="24">
        <f>SUM(M15:M16)</f>
        <v>2861402</v>
      </c>
      <c r="N14" s="23"/>
      <c r="O14" s="24">
        <f>SUM(O15:O16)</f>
        <v>2861402</v>
      </c>
    </row>
    <row r="15" spans="1:16" ht="25.5">
      <c r="A15" s="20" t="s">
        <v>24</v>
      </c>
      <c r="B15" s="21" t="s">
        <v>25</v>
      </c>
      <c r="C15" s="25">
        <v>2061402</v>
      </c>
      <c r="D15" s="23"/>
      <c r="E15" s="23">
        <f>C15</f>
        <v>2061402</v>
      </c>
      <c r="F15" s="23"/>
      <c r="G15" s="23">
        <f>E15+F15</f>
        <v>2061402</v>
      </c>
      <c r="H15" s="23"/>
      <c r="I15" s="23">
        <f>G15+H15</f>
        <v>2061402</v>
      </c>
      <c r="J15" s="23"/>
      <c r="K15" s="23">
        <f>I15+J15</f>
        <v>2061402</v>
      </c>
      <c r="L15" s="23"/>
      <c r="M15" s="23">
        <f>K15+L15</f>
        <v>2061402</v>
      </c>
      <c r="N15" s="23"/>
      <c r="O15" s="23">
        <f>M15+N15</f>
        <v>2061402</v>
      </c>
    </row>
    <row r="16" spans="1:16" ht="38.25">
      <c r="A16" s="30" t="s">
        <v>26</v>
      </c>
      <c r="B16" s="31" t="s">
        <v>27</v>
      </c>
      <c r="C16" s="25">
        <v>800000</v>
      </c>
      <c r="D16" s="23"/>
      <c r="E16" s="23">
        <f>C16</f>
        <v>800000</v>
      </c>
      <c r="F16" s="23"/>
      <c r="G16" s="23">
        <f>E16+F16</f>
        <v>800000</v>
      </c>
      <c r="H16" s="23"/>
      <c r="I16" s="23">
        <f>G16+H16</f>
        <v>800000</v>
      </c>
      <c r="J16" s="23"/>
      <c r="K16" s="23">
        <f>I16+J16</f>
        <v>800000</v>
      </c>
      <c r="L16" s="23"/>
      <c r="M16" s="23">
        <f>K16+L16</f>
        <v>800000</v>
      </c>
      <c r="N16" s="23"/>
      <c r="O16" s="23">
        <f>M16+N16</f>
        <v>800000</v>
      </c>
    </row>
    <row r="17" spans="1:17" ht="38.25">
      <c r="A17" s="20" t="s">
        <v>28</v>
      </c>
      <c r="B17" s="21" t="s">
        <v>29</v>
      </c>
      <c r="C17" s="22">
        <f>SUM(C18:C22)</f>
        <v>14260000</v>
      </c>
      <c r="D17" s="23"/>
      <c r="E17" s="24">
        <f>SUM(E18:E22)</f>
        <v>14260000</v>
      </c>
      <c r="F17" s="23"/>
      <c r="G17" s="24">
        <f>SUM(G18:G22)</f>
        <v>14260000</v>
      </c>
      <c r="H17" s="23"/>
      <c r="I17" s="24">
        <f>SUM(I18:I22)</f>
        <v>14260000</v>
      </c>
      <c r="J17" s="23"/>
      <c r="K17" s="24">
        <f>SUM(K18:K22)</f>
        <v>14260000</v>
      </c>
      <c r="L17" s="23"/>
      <c r="M17" s="24">
        <f>SUM(M18:M22)</f>
        <v>14260000</v>
      </c>
      <c r="N17" s="23"/>
      <c r="O17" s="24">
        <f>SUM(O18:O22)</f>
        <v>14260000</v>
      </c>
    </row>
    <row r="18" spans="1:17" s="2" customFormat="1" ht="38.25">
      <c r="A18" s="32" t="s">
        <v>30</v>
      </c>
      <c r="B18" s="31" t="s">
        <v>31</v>
      </c>
      <c r="C18" s="33">
        <v>9141000</v>
      </c>
      <c r="D18" s="34"/>
      <c r="E18" s="34">
        <f>C18</f>
        <v>9141000</v>
      </c>
      <c r="F18" s="34"/>
      <c r="G18" s="34">
        <f>E18+F18</f>
        <v>9141000</v>
      </c>
      <c r="H18" s="34"/>
      <c r="I18" s="34">
        <f>G18+H18</f>
        <v>9141000</v>
      </c>
      <c r="J18" s="34"/>
      <c r="K18" s="34">
        <f>I18+J18</f>
        <v>9141000</v>
      </c>
      <c r="L18" s="34"/>
      <c r="M18" s="34">
        <f>K18+L18</f>
        <v>9141000</v>
      </c>
      <c r="N18" s="34"/>
      <c r="O18" s="34">
        <f>M18+N18</f>
        <v>9141000</v>
      </c>
      <c r="P18" s="98"/>
    </row>
    <row r="19" spans="1:17" s="2" customFormat="1" ht="39" customHeight="1">
      <c r="A19" s="32" t="s">
        <v>32</v>
      </c>
      <c r="B19" s="31" t="s">
        <v>33</v>
      </c>
      <c r="C19" s="33">
        <v>19000</v>
      </c>
      <c r="D19" s="34"/>
      <c r="E19" s="34">
        <f>C19</f>
        <v>19000</v>
      </c>
      <c r="F19" s="34"/>
      <c r="G19" s="34">
        <f>E19+F19</f>
        <v>19000</v>
      </c>
      <c r="H19" s="34"/>
      <c r="I19" s="34">
        <f>G19+H19</f>
        <v>19000</v>
      </c>
      <c r="J19" s="34"/>
      <c r="K19" s="34">
        <f>I19+J19</f>
        <v>19000</v>
      </c>
      <c r="L19" s="34"/>
      <c r="M19" s="34">
        <f>K19+L19</f>
        <v>19000</v>
      </c>
      <c r="N19" s="34"/>
      <c r="O19" s="34">
        <f>M19+N19</f>
        <v>19000</v>
      </c>
      <c r="P19" s="98"/>
    </row>
    <row r="20" spans="1:17" s="2" customFormat="1" ht="38.25">
      <c r="A20" s="32" t="s">
        <v>34</v>
      </c>
      <c r="B20" s="31" t="s">
        <v>35</v>
      </c>
      <c r="C20" s="33">
        <v>1412000</v>
      </c>
      <c r="D20" s="34"/>
      <c r="E20" s="34">
        <f>C20</f>
        <v>1412000</v>
      </c>
      <c r="F20" s="34"/>
      <c r="G20" s="34">
        <f>E20+F20</f>
        <v>1412000</v>
      </c>
      <c r="H20" s="34"/>
      <c r="I20" s="34">
        <f>G20+H20</f>
        <v>1412000</v>
      </c>
      <c r="J20" s="34"/>
      <c r="K20" s="34">
        <f>I20+J20</f>
        <v>1412000</v>
      </c>
      <c r="L20" s="34"/>
      <c r="M20" s="34">
        <f>K20+L20</f>
        <v>1412000</v>
      </c>
      <c r="N20" s="34"/>
      <c r="O20" s="34">
        <f>M20+N20</f>
        <v>1412000</v>
      </c>
      <c r="P20" s="98"/>
    </row>
    <row r="21" spans="1:17" s="35" customFormat="1" ht="51">
      <c r="A21" s="30" t="s">
        <v>36</v>
      </c>
      <c r="B21" s="31" t="s">
        <v>37</v>
      </c>
      <c r="C21" s="33">
        <v>13000</v>
      </c>
      <c r="D21" s="34"/>
      <c r="E21" s="34">
        <f>C21</f>
        <v>13000</v>
      </c>
      <c r="F21" s="34"/>
      <c r="G21" s="34">
        <f>E21+F21</f>
        <v>13000</v>
      </c>
      <c r="H21" s="34"/>
      <c r="I21" s="34">
        <f>G21+H21</f>
        <v>13000</v>
      </c>
      <c r="J21" s="34"/>
      <c r="K21" s="34">
        <f>I21+J21</f>
        <v>13000</v>
      </c>
      <c r="L21" s="34"/>
      <c r="M21" s="34">
        <f>K21+L21</f>
        <v>13000</v>
      </c>
      <c r="N21" s="34"/>
      <c r="O21" s="34">
        <f>M21+N21</f>
        <v>13000</v>
      </c>
      <c r="P21" s="101"/>
    </row>
    <row r="22" spans="1:17" s="35" customFormat="1" ht="76.5">
      <c r="A22" s="30" t="s">
        <v>38</v>
      </c>
      <c r="B22" s="36" t="s">
        <v>39</v>
      </c>
      <c r="C22" s="33">
        <v>3675000</v>
      </c>
      <c r="D22" s="34"/>
      <c r="E22" s="34">
        <f>C22</f>
        <v>3675000</v>
      </c>
      <c r="F22" s="34"/>
      <c r="G22" s="34">
        <f>E22+F22</f>
        <v>3675000</v>
      </c>
      <c r="H22" s="34"/>
      <c r="I22" s="34">
        <f>G22+H22</f>
        <v>3675000</v>
      </c>
      <c r="J22" s="34"/>
      <c r="K22" s="34">
        <f>I22+J22</f>
        <v>3675000</v>
      </c>
      <c r="L22" s="34"/>
      <c r="M22" s="34">
        <f>K22+L22</f>
        <v>3675000</v>
      </c>
      <c r="N22" s="34"/>
      <c r="O22" s="34">
        <f>M22+N22</f>
        <v>3675000</v>
      </c>
      <c r="P22" s="101"/>
    </row>
    <row r="23" spans="1:17" ht="25.5">
      <c r="A23" s="20" t="s">
        <v>40</v>
      </c>
      <c r="B23" s="21" t="s">
        <v>41</v>
      </c>
      <c r="C23" s="22">
        <f>C24</f>
        <v>341000</v>
      </c>
      <c r="D23" s="23"/>
      <c r="E23" s="24">
        <f>E24</f>
        <v>341000</v>
      </c>
      <c r="F23" s="23"/>
      <c r="G23" s="24">
        <f>G24</f>
        <v>341000</v>
      </c>
      <c r="H23" s="23"/>
      <c r="I23" s="24">
        <f>I24</f>
        <v>341000</v>
      </c>
      <c r="J23" s="23"/>
      <c r="K23" s="24">
        <f>K24</f>
        <v>341000</v>
      </c>
      <c r="L23" s="23"/>
      <c r="M23" s="24">
        <f>M24</f>
        <v>341000</v>
      </c>
      <c r="N23" s="23"/>
      <c r="O23" s="24">
        <f>O24</f>
        <v>341000</v>
      </c>
    </row>
    <row r="24" spans="1:17" s="2" customFormat="1">
      <c r="A24" s="20" t="s">
        <v>42</v>
      </c>
      <c r="B24" s="21" t="s">
        <v>43</v>
      </c>
      <c r="C24" s="33">
        <v>341000</v>
      </c>
      <c r="D24" s="34"/>
      <c r="E24" s="34">
        <f>C24</f>
        <v>341000</v>
      </c>
      <c r="F24" s="34"/>
      <c r="G24" s="34">
        <f>E24+F24</f>
        <v>341000</v>
      </c>
      <c r="H24" s="34"/>
      <c r="I24" s="34">
        <f>G24+H24</f>
        <v>341000</v>
      </c>
      <c r="J24" s="34"/>
      <c r="K24" s="34">
        <f>I24+J24</f>
        <v>341000</v>
      </c>
      <c r="L24" s="34"/>
      <c r="M24" s="34">
        <f>K24+L24</f>
        <v>341000</v>
      </c>
      <c r="N24" s="34"/>
      <c r="O24" s="34">
        <f>M24+N24</f>
        <v>341000</v>
      </c>
      <c r="P24" s="98"/>
    </row>
    <row r="25" spans="1:17" ht="25.5">
      <c r="A25" s="20" t="s">
        <v>44</v>
      </c>
      <c r="B25" s="37" t="s">
        <v>45</v>
      </c>
      <c r="C25" s="22">
        <f>C26</f>
        <v>0</v>
      </c>
      <c r="D25" s="23"/>
      <c r="E25" s="23">
        <f>C25</f>
        <v>0</v>
      </c>
      <c r="F25" s="23"/>
      <c r="G25" s="23">
        <f>E25+F25</f>
        <v>0</v>
      </c>
      <c r="H25" s="23"/>
      <c r="I25" s="23">
        <f>G25+H25</f>
        <v>0</v>
      </c>
      <c r="J25" s="23"/>
      <c r="K25" s="23">
        <f>I25+J25</f>
        <v>0</v>
      </c>
      <c r="L25" s="23"/>
      <c r="M25" s="23">
        <f>K25+L25</f>
        <v>0</v>
      </c>
      <c r="N25" s="23"/>
      <c r="O25" s="23">
        <f>M25+N25</f>
        <v>0</v>
      </c>
    </row>
    <row r="26" spans="1:17">
      <c r="A26" s="30" t="s">
        <v>46</v>
      </c>
      <c r="B26" s="31" t="s">
        <v>47</v>
      </c>
      <c r="C26" s="25"/>
      <c r="D26" s="23"/>
      <c r="E26" s="23"/>
      <c r="F26" s="23"/>
      <c r="G26" s="23">
        <f>E26+F26</f>
        <v>0</v>
      </c>
      <c r="H26" s="23"/>
      <c r="I26" s="23">
        <f>G26+H26</f>
        <v>0</v>
      </c>
      <c r="J26" s="23"/>
      <c r="K26" s="23">
        <f>I26+J26</f>
        <v>0</v>
      </c>
      <c r="L26" s="23"/>
      <c r="M26" s="23">
        <f>K26+L26</f>
        <v>0</v>
      </c>
      <c r="N26" s="23"/>
      <c r="O26" s="23">
        <f>M26+N26</f>
        <v>0</v>
      </c>
    </row>
    <row r="27" spans="1:17" ht="25.5">
      <c r="A27" s="20" t="s">
        <v>48</v>
      </c>
      <c r="B27" s="37" t="s">
        <v>49</v>
      </c>
      <c r="C27" s="22">
        <f>SUM(C28:C29)</f>
        <v>2923098</v>
      </c>
      <c r="D27" s="23"/>
      <c r="E27" s="24">
        <f>SUM(E28:E29)</f>
        <v>2923098</v>
      </c>
      <c r="F27" s="23"/>
      <c r="G27" s="24">
        <f>SUM(G28:G29)</f>
        <v>2923098</v>
      </c>
      <c r="H27" s="23"/>
      <c r="I27" s="24">
        <f>SUM(I28:I29)</f>
        <v>2923098</v>
      </c>
      <c r="J27" s="23"/>
      <c r="K27" s="24">
        <f>SUM(K28:K29)</f>
        <v>2923098</v>
      </c>
      <c r="L27" s="23"/>
      <c r="M27" s="24">
        <f>SUM(M28:M29)</f>
        <v>2923098</v>
      </c>
      <c r="N27" s="23"/>
      <c r="O27" s="24">
        <f>SUM(O28:O29)</f>
        <v>2923098</v>
      </c>
    </row>
    <row r="28" spans="1:17" ht="76.5">
      <c r="A28" s="30" t="s">
        <v>50</v>
      </c>
      <c r="B28" s="31" t="s">
        <v>51</v>
      </c>
      <c r="C28" s="25">
        <v>1973098</v>
      </c>
      <c r="D28" s="23"/>
      <c r="E28" s="23">
        <f>C28</f>
        <v>1973098</v>
      </c>
      <c r="F28" s="23"/>
      <c r="G28" s="23">
        <f>E28+F28</f>
        <v>1973098</v>
      </c>
      <c r="H28" s="23"/>
      <c r="I28" s="23">
        <f>G28+H28</f>
        <v>1973098</v>
      </c>
      <c r="J28" s="23"/>
      <c r="K28" s="23">
        <f>I28+J28</f>
        <v>1973098</v>
      </c>
      <c r="L28" s="23"/>
      <c r="M28" s="23">
        <f>K28+L28</f>
        <v>1973098</v>
      </c>
      <c r="N28" s="23"/>
      <c r="O28" s="23">
        <f>M28+N28</f>
        <v>1973098</v>
      </c>
    </row>
    <row r="29" spans="1:17" ht="51">
      <c r="A29" s="30" t="s">
        <v>52</v>
      </c>
      <c r="B29" s="31" t="s">
        <v>53</v>
      </c>
      <c r="C29" s="25">
        <v>950000</v>
      </c>
      <c r="D29" s="23"/>
      <c r="E29" s="23">
        <f>C29</f>
        <v>950000</v>
      </c>
      <c r="F29" s="23"/>
      <c r="G29" s="23">
        <f>E29+F29</f>
        <v>950000</v>
      </c>
      <c r="H29" s="23"/>
      <c r="I29" s="23">
        <f>G29+H29</f>
        <v>950000</v>
      </c>
      <c r="J29" s="23"/>
      <c r="K29" s="23">
        <f>I29+J29</f>
        <v>950000</v>
      </c>
      <c r="L29" s="23"/>
      <c r="M29" s="23">
        <f>K29+L29</f>
        <v>950000</v>
      </c>
      <c r="N29" s="23"/>
      <c r="O29" s="23">
        <f>M29+N29</f>
        <v>950000</v>
      </c>
    </row>
    <row r="30" spans="1:17">
      <c r="A30" s="20" t="s">
        <v>54</v>
      </c>
      <c r="B30" s="37" t="s">
        <v>55</v>
      </c>
      <c r="C30" s="22">
        <v>2952000</v>
      </c>
      <c r="D30" s="23"/>
      <c r="E30" s="24">
        <f>C30</f>
        <v>2952000</v>
      </c>
      <c r="F30" s="23"/>
      <c r="G30" s="24">
        <v>2952000</v>
      </c>
      <c r="H30" s="23"/>
      <c r="I30" s="24">
        <v>2952000</v>
      </c>
      <c r="J30" s="23"/>
      <c r="K30" s="24">
        <v>2952000</v>
      </c>
      <c r="L30" s="23"/>
      <c r="M30" s="24">
        <v>2952000</v>
      </c>
      <c r="N30" s="23"/>
      <c r="O30" s="24">
        <v>2952000</v>
      </c>
    </row>
    <row r="31" spans="1:17" s="11" customFormat="1">
      <c r="A31" s="17" t="s">
        <v>56</v>
      </c>
      <c r="B31" s="38" t="s">
        <v>57</v>
      </c>
      <c r="C31" s="19">
        <f>C32+C101+C103</f>
        <v>688049300</v>
      </c>
      <c r="D31" s="9">
        <f>D32+D101+D103</f>
        <v>933122.82999999821</v>
      </c>
      <c r="E31" s="9">
        <f>E32+E101+E103</f>
        <v>688982422.83000004</v>
      </c>
      <c r="F31" s="9">
        <f t="shared" ref="F31:K31" si="0">F32+F99+F101+F103</f>
        <v>10627079.640000001</v>
      </c>
      <c r="G31" s="10">
        <f t="shared" si="0"/>
        <v>699609502.47000003</v>
      </c>
      <c r="H31" s="10">
        <f t="shared" si="0"/>
        <v>17034286.399999999</v>
      </c>
      <c r="I31" s="10">
        <f t="shared" si="0"/>
        <v>716643788.86999989</v>
      </c>
      <c r="J31" s="10">
        <f t="shared" si="0"/>
        <v>29486814.460000001</v>
      </c>
      <c r="K31" s="10">
        <f t="shared" si="0"/>
        <v>746130603.32999992</v>
      </c>
      <c r="L31" s="10">
        <f t="shared" ref="L31:M31" si="1">L32+L99+L101+L103</f>
        <v>33782420.129999995</v>
      </c>
      <c r="M31" s="10">
        <f t="shared" si="1"/>
        <v>779913023.45999992</v>
      </c>
      <c r="N31" s="10">
        <f t="shared" ref="N31:O31" si="2">N32+N99+N101+N103</f>
        <v>6560610.3900000006</v>
      </c>
      <c r="O31" s="10">
        <f t="shared" si="2"/>
        <v>786473633.8499999</v>
      </c>
      <c r="P31" s="123"/>
      <c r="Q31" s="99"/>
    </row>
    <row r="32" spans="1:17" s="41" customFormat="1" ht="25.5">
      <c r="A32" s="39" t="s">
        <v>58</v>
      </c>
      <c r="B32" s="36" t="s">
        <v>59</v>
      </c>
      <c r="C32" s="25">
        <f>C33+C36+C63+C81+C96</f>
        <v>688049300</v>
      </c>
      <c r="D32" s="40">
        <f>D33+D36+D63+D81+D96</f>
        <v>4222748.58</v>
      </c>
      <c r="E32" s="40">
        <f>E33+E36+E63+E81+E96</f>
        <v>692272048.58000004</v>
      </c>
      <c r="F32" s="40">
        <f>F36+F63+F81+F97</f>
        <v>5016514.42</v>
      </c>
      <c r="G32" s="40">
        <f>G33+G36+G63+G81+G97</f>
        <v>697288563</v>
      </c>
      <c r="H32" s="40">
        <f>H36+H63+H81+H97</f>
        <v>19184429.809999999</v>
      </c>
      <c r="I32" s="40">
        <f t="shared" ref="I32:O32" si="3">I33+I36+I63+I81+I97</f>
        <v>716472992.80999994</v>
      </c>
      <c r="J32" s="40">
        <f t="shared" si="3"/>
        <v>29301126</v>
      </c>
      <c r="K32" s="40">
        <f t="shared" si="3"/>
        <v>745774118.80999994</v>
      </c>
      <c r="L32" s="40">
        <f t="shared" si="3"/>
        <v>33416983.789999999</v>
      </c>
      <c r="M32" s="40">
        <f t="shared" si="3"/>
        <v>779191102.5999999</v>
      </c>
      <c r="N32" s="40">
        <f t="shared" si="3"/>
        <v>6550720</v>
      </c>
      <c r="O32" s="40">
        <f t="shared" si="3"/>
        <v>785741822.5999999</v>
      </c>
      <c r="P32" s="102"/>
      <c r="Q32" s="121"/>
    </row>
    <row r="33" spans="1:16" s="11" customFormat="1" ht="25.5">
      <c r="A33" s="17" t="s">
        <v>60</v>
      </c>
      <c r="B33" s="38" t="s">
        <v>61</v>
      </c>
      <c r="C33" s="19">
        <f>C34+C35</f>
        <v>54429000</v>
      </c>
      <c r="D33" s="9">
        <f t="shared" ref="D33:I33" si="4">SUM(D34:D35)</f>
        <v>0</v>
      </c>
      <c r="E33" s="9">
        <f t="shared" si="4"/>
        <v>54429000</v>
      </c>
      <c r="F33" s="9">
        <f t="shared" si="4"/>
        <v>0</v>
      </c>
      <c r="G33" s="10">
        <f t="shared" si="4"/>
        <v>54429000</v>
      </c>
      <c r="H33" s="10">
        <f t="shared" si="4"/>
        <v>0</v>
      </c>
      <c r="I33" s="10">
        <f t="shared" si="4"/>
        <v>54429000</v>
      </c>
      <c r="J33" s="10">
        <f t="shared" ref="J33:L33" si="5">SUM(J34:J35)</f>
        <v>0</v>
      </c>
      <c r="K33" s="10">
        <f>SUM(K34:K35)</f>
        <v>54429000</v>
      </c>
      <c r="L33" s="10">
        <f t="shared" si="5"/>
        <v>0</v>
      </c>
      <c r="M33" s="10">
        <f>SUM(M34:M35)</f>
        <v>54429000</v>
      </c>
      <c r="N33" s="10">
        <f t="shared" ref="N33" si="6">SUM(N34:N35)</f>
        <v>0</v>
      </c>
      <c r="O33" s="10">
        <f>SUM(O34:O35)</f>
        <v>54429000</v>
      </c>
      <c r="P33" s="99"/>
    </row>
    <row r="34" spans="1:16" s="41" customFormat="1" ht="25.5">
      <c r="A34" s="26" t="s">
        <v>62</v>
      </c>
      <c r="B34" s="36" t="s">
        <v>63</v>
      </c>
      <c r="C34" s="25">
        <v>54429000</v>
      </c>
      <c r="D34" s="10"/>
      <c r="E34" s="40">
        <f>C34</f>
        <v>54429000</v>
      </c>
      <c r="F34" s="10"/>
      <c r="G34" s="40">
        <f>E34+F34</f>
        <v>54429000</v>
      </c>
      <c r="H34" s="10"/>
      <c r="I34" s="40">
        <f>G34+H34</f>
        <v>54429000</v>
      </c>
      <c r="J34" s="10"/>
      <c r="K34" s="40">
        <f>I34+J34</f>
        <v>54429000</v>
      </c>
      <c r="L34" s="10"/>
      <c r="M34" s="40">
        <f>K34+L34</f>
        <v>54429000</v>
      </c>
      <c r="N34" s="10"/>
      <c r="O34" s="40">
        <f>M34+N34</f>
        <v>54429000</v>
      </c>
      <c r="P34" s="102"/>
    </row>
    <row r="35" spans="1:16" s="41" customFormat="1" ht="38.25">
      <c r="A35" s="26" t="s">
        <v>64</v>
      </c>
      <c r="B35" s="36" t="s">
        <v>65</v>
      </c>
      <c r="C35" s="25"/>
      <c r="D35" s="10"/>
      <c r="E35" s="40">
        <f>C35</f>
        <v>0</v>
      </c>
      <c r="F35" s="10"/>
      <c r="G35" s="40">
        <v>0</v>
      </c>
      <c r="H35" s="10"/>
      <c r="I35" s="40">
        <v>0</v>
      </c>
      <c r="J35" s="10"/>
      <c r="K35" s="40">
        <v>0</v>
      </c>
      <c r="L35" s="10"/>
      <c r="M35" s="40">
        <v>0</v>
      </c>
      <c r="N35" s="10"/>
      <c r="O35" s="40">
        <v>0</v>
      </c>
      <c r="P35" s="102"/>
    </row>
    <row r="36" spans="1:16" s="11" customFormat="1" ht="25.5">
      <c r="A36" s="17" t="s">
        <v>66</v>
      </c>
      <c r="B36" s="38" t="s">
        <v>67</v>
      </c>
      <c r="C36" s="19">
        <f>SUM(C50:C62)</f>
        <v>154167500</v>
      </c>
      <c r="D36" s="9">
        <f>SUM(D50:D62)</f>
        <v>3300000</v>
      </c>
      <c r="E36" s="9">
        <f>SUM(E50:E62)</f>
        <v>157467500</v>
      </c>
      <c r="F36" s="9">
        <f>SUM(F50:F62)</f>
        <v>4500000</v>
      </c>
      <c r="G36" s="9">
        <f t="shared" ref="G36:K36" si="7">SUM(G40:G62)</f>
        <v>161967500</v>
      </c>
      <c r="H36" s="9">
        <f t="shared" si="7"/>
        <v>12703340.789999999</v>
      </c>
      <c r="I36" s="9">
        <f t="shared" si="7"/>
        <v>174670840.78999999</v>
      </c>
      <c r="J36" s="9">
        <f t="shared" si="7"/>
        <v>29271095</v>
      </c>
      <c r="K36" s="9">
        <f t="shared" si="7"/>
        <v>203941935.78999999</v>
      </c>
      <c r="L36" s="9">
        <f>SUM(L37:L62)</f>
        <v>31903470</v>
      </c>
      <c r="M36" s="9">
        <f>SUM(M37:M62)</f>
        <v>235845405.78999999</v>
      </c>
      <c r="N36" s="9">
        <f>SUM(N37:N62)</f>
        <v>4783600</v>
      </c>
      <c r="O36" s="9">
        <f>SUM(O37:O62)</f>
        <v>240629005.78999999</v>
      </c>
      <c r="P36" s="114"/>
    </row>
    <row r="37" spans="1:16" s="11" customFormat="1" ht="51">
      <c r="A37" s="113" t="s">
        <v>154</v>
      </c>
      <c r="B37" s="58" t="s">
        <v>152</v>
      </c>
      <c r="C37" s="19"/>
      <c r="D37" s="9"/>
      <c r="E37" s="9"/>
      <c r="F37" s="9"/>
      <c r="G37" s="9"/>
      <c r="H37" s="9"/>
      <c r="I37" s="9"/>
      <c r="J37" s="9"/>
      <c r="K37" s="109"/>
      <c r="L37" s="109">
        <v>3325710</v>
      </c>
      <c r="M37" s="40">
        <f t="shared" ref="M37:M62" si="8">K37+L37</f>
        <v>3325710</v>
      </c>
      <c r="N37" s="109"/>
      <c r="O37" s="40">
        <f t="shared" ref="O37:O62" si="9">M37+N37</f>
        <v>3325710</v>
      </c>
      <c r="P37" s="99"/>
    </row>
    <row r="38" spans="1:16" s="11" customFormat="1" ht="38.25">
      <c r="A38" s="113" t="s">
        <v>155</v>
      </c>
      <c r="B38" s="58" t="s">
        <v>153</v>
      </c>
      <c r="C38" s="19"/>
      <c r="D38" s="9"/>
      <c r="E38" s="9"/>
      <c r="F38" s="9"/>
      <c r="G38" s="9"/>
      <c r="H38" s="9"/>
      <c r="I38" s="9"/>
      <c r="J38" s="9"/>
      <c r="K38" s="109"/>
      <c r="L38" s="109">
        <v>121211</v>
      </c>
      <c r="M38" s="40">
        <f t="shared" si="8"/>
        <v>121211</v>
      </c>
      <c r="N38" s="109"/>
      <c r="O38" s="40">
        <f t="shared" si="9"/>
        <v>121211</v>
      </c>
      <c r="P38" s="99"/>
    </row>
    <row r="39" spans="1:16" s="11" customFormat="1" ht="38.25">
      <c r="A39" s="113" t="s">
        <v>156</v>
      </c>
      <c r="B39" s="58" t="s">
        <v>139</v>
      </c>
      <c r="C39" s="19"/>
      <c r="D39" s="9"/>
      <c r="E39" s="9"/>
      <c r="F39" s="9"/>
      <c r="G39" s="9"/>
      <c r="H39" s="9"/>
      <c r="I39" s="9"/>
      <c r="J39" s="9"/>
      <c r="K39" s="109"/>
      <c r="L39" s="109">
        <v>4529505</v>
      </c>
      <c r="M39" s="40">
        <f t="shared" si="8"/>
        <v>4529505</v>
      </c>
      <c r="N39" s="109"/>
      <c r="O39" s="40">
        <f t="shared" si="9"/>
        <v>4529505</v>
      </c>
      <c r="P39" s="99"/>
    </row>
    <row r="40" spans="1:16" s="11" customFormat="1" ht="70.5">
      <c r="A40" s="42" t="s">
        <v>141</v>
      </c>
      <c r="B40" s="106" t="s">
        <v>139</v>
      </c>
      <c r="C40" s="19"/>
      <c r="D40" s="9"/>
      <c r="E40" s="9"/>
      <c r="F40" s="9"/>
      <c r="G40" s="40">
        <f t="shared" ref="G40:G50" si="10">E40+F40</f>
        <v>0</v>
      </c>
      <c r="H40" s="10"/>
      <c r="I40" s="40">
        <f t="shared" ref="I40:I45" si="11">G40+H40</f>
        <v>0</v>
      </c>
      <c r="J40" s="108">
        <v>729349</v>
      </c>
      <c r="K40" s="40">
        <f t="shared" ref="K40:K45" si="12">I40+J40</f>
        <v>729349</v>
      </c>
      <c r="L40" s="108"/>
      <c r="M40" s="40">
        <f t="shared" si="8"/>
        <v>729349</v>
      </c>
      <c r="N40" s="108"/>
      <c r="O40" s="40">
        <f t="shared" si="9"/>
        <v>729349</v>
      </c>
      <c r="P40" s="99"/>
    </row>
    <row r="41" spans="1:16" s="11" customFormat="1" ht="68.25">
      <c r="A41" s="42" t="s">
        <v>142</v>
      </c>
      <c r="B41" s="106" t="s">
        <v>139</v>
      </c>
      <c r="C41" s="19"/>
      <c r="D41" s="9"/>
      <c r="E41" s="9"/>
      <c r="F41" s="9"/>
      <c r="G41" s="40">
        <f t="shared" si="10"/>
        <v>0</v>
      </c>
      <c r="H41" s="10"/>
      <c r="I41" s="40">
        <f t="shared" si="11"/>
        <v>0</v>
      </c>
      <c r="J41" s="108">
        <v>1721440</v>
      </c>
      <c r="K41" s="40">
        <f t="shared" si="12"/>
        <v>1721440</v>
      </c>
      <c r="L41" s="108"/>
      <c r="M41" s="40">
        <f t="shared" si="8"/>
        <v>1721440</v>
      </c>
      <c r="N41" s="108">
        <v>533600</v>
      </c>
      <c r="O41" s="40">
        <f t="shared" si="9"/>
        <v>2255040</v>
      </c>
      <c r="P41" s="99"/>
    </row>
    <row r="42" spans="1:16" s="11" customFormat="1" ht="38.25">
      <c r="A42" s="42" t="s">
        <v>159</v>
      </c>
      <c r="B42" s="106" t="s">
        <v>139</v>
      </c>
      <c r="C42" s="19"/>
      <c r="D42" s="9"/>
      <c r="E42" s="9"/>
      <c r="F42" s="9"/>
      <c r="G42" s="40"/>
      <c r="H42" s="10"/>
      <c r="I42" s="40"/>
      <c r="J42" s="108"/>
      <c r="K42" s="40"/>
      <c r="L42" s="108">
        <v>9000000</v>
      </c>
      <c r="M42" s="40">
        <f t="shared" si="8"/>
        <v>9000000</v>
      </c>
      <c r="N42" s="108"/>
      <c r="O42" s="40">
        <f t="shared" si="9"/>
        <v>9000000</v>
      </c>
      <c r="P42" s="99"/>
    </row>
    <row r="43" spans="1:16" s="11" customFormat="1" ht="51">
      <c r="A43" s="42" t="s">
        <v>157</v>
      </c>
      <c r="B43" s="106" t="s">
        <v>158</v>
      </c>
      <c r="C43" s="19"/>
      <c r="D43" s="9"/>
      <c r="E43" s="9"/>
      <c r="F43" s="9"/>
      <c r="G43" s="40"/>
      <c r="H43" s="10"/>
      <c r="I43" s="40"/>
      <c r="J43" s="108"/>
      <c r="K43" s="40"/>
      <c r="L43" s="108">
        <v>293710</v>
      </c>
      <c r="M43" s="40">
        <f t="shared" si="8"/>
        <v>293710</v>
      </c>
      <c r="N43" s="108"/>
      <c r="O43" s="40">
        <f t="shared" si="9"/>
        <v>293710</v>
      </c>
      <c r="P43" s="99"/>
    </row>
    <row r="44" spans="1:16" s="11" customFormat="1" ht="55.5">
      <c r="A44" s="42" t="s">
        <v>143</v>
      </c>
      <c r="B44" s="106" t="s">
        <v>140</v>
      </c>
      <c r="C44" s="19"/>
      <c r="D44" s="9"/>
      <c r="E44" s="9"/>
      <c r="F44" s="9"/>
      <c r="G44" s="40">
        <f t="shared" si="10"/>
        <v>0</v>
      </c>
      <c r="H44" s="10"/>
      <c r="I44" s="40">
        <f t="shared" si="11"/>
        <v>0</v>
      </c>
      <c r="J44" s="109">
        <v>1781000</v>
      </c>
      <c r="K44" s="40">
        <f t="shared" si="12"/>
        <v>1781000</v>
      </c>
      <c r="L44" s="109"/>
      <c r="M44" s="40">
        <f t="shared" si="8"/>
        <v>1781000</v>
      </c>
      <c r="N44" s="109"/>
      <c r="O44" s="40">
        <f t="shared" si="9"/>
        <v>1781000</v>
      </c>
      <c r="P44" s="99"/>
    </row>
    <row r="45" spans="1:16" s="11" customFormat="1" ht="68.25">
      <c r="A45" s="42" t="s">
        <v>144</v>
      </c>
      <c r="B45" s="106" t="s">
        <v>140</v>
      </c>
      <c r="C45" s="19"/>
      <c r="D45" s="9"/>
      <c r="E45" s="9"/>
      <c r="F45" s="9"/>
      <c r="G45" s="40">
        <f t="shared" si="10"/>
        <v>0</v>
      </c>
      <c r="H45" s="10"/>
      <c r="I45" s="40">
        <f t="shared" si="11"/>
        <v>0</v>
      </c>
      <c r="J45" s="109">
        <v>742000</v>
      </c>
      <c r="K45" s="40">
        <f t="shared" si="12"/>
        <v>742000</v>
      </c>
      <c r="L45" s="109"/>
      <c r="M45" s="40">
        <f t="shared" si="8"/>
        <v>742000</v>
      </c>
      <c r="N45" s="109">
        <v>230000</v>
      </c>
      <c r="O45" s="40">
        <f t="shared" si="9"/>
        <v>972000</v>
      </c>
      <c r="P45" s="99"/>
    </row>
    <row r="46" spans="1:16" s="11" customFormat="1" ht="63.75">
      <c r="A46" s="42" t="s">
        <v>133</v>
      </c>
      <c r="B46" s="43" t="s">
        <v>132</v>
      </c>
      <c r="C46" s="19"/>
      <c r="D46" s="9"/>
      <c r="E46" s="9"/>
      <c r="F46" s="9"/>
      <c r="G46" s="40">
        <f t="shared" si="10"/>
        <v>0</v>
      </c>
      <c r="H46" s="40">
        <v>2978240.79</v>
      </c>
      <c r="I46" s="40">
        <f t="shared" ref="I46:I62" si="13">G46+H46</f>
        <v>2978240.79</v>
      </c>
      <c r="J46" s="40"/>
      <c r="K46" s="40">
        <f t="shared" ref="K46:K62" si="14">I46+J46</f>
        <v>2978240.79</v>
      </c>
      <c r="L46" s="40"/>
      <c r="M46" s="40">
        <f t="shared" si="8"/>
        <v>2978240.79</v>
      </c>
      <c r="N46" s="40"/>
      <c r="O46" s="40">
        <f t="shared" si="9"/>
        <v>2978240.79</v>
      </c>
      <c r="P46" s="99"/>
    </row>
    <row r="47" spans="1:16" s="11" customFormat="1" ht="25.5">
      <c r="A47" s="111" t="s">
        <v>145</v>
      </c>
      <c r="B47" s="110" t="s">
        <v>146</v>
      </c>
      <c r="C47" s="19"/>
      <c r="D47" s="9"/>
      <c r="E47" s="9"/>
      <c r="F47" s="9"/>
      <c r="G47" s="40">
        <f t="shared" si="10"/>
        <v>0</v>
      </c>
      <c r="H47" s="40"/>
      <c r="I47" s="40">
        <f t="shared" si="13"/>
        <v>0</v>
      </c>
      <c r="J47" s="108">
        <v>20030640</v>
      </c>
      <c r="K47" s="40">
        <f t="shared" si="14"/>
        <v>20030640</v>
      </c>
      <c r="L47" s="108"/>
      <c r="M47" s="40">
        <f t="shared" si="8"/>
        <v>20030640</v>
      </c>
      <c r="N47" s="108"/>
      <c r="O47" s="40">
        <f t="shared" si="9"/>
        <v>20030640</v>
      </c>
      <c r="P47" s="99"/>
    </row>
    <row r="48" spans="1:16" s="11" customFormat="1" ht="51">
      <c r="A48" s="112" t="s">
        <v>147</v>
      </c>
      <c r="B48" s="107" t="s">
        <v>148</v>
      </c>
      <c r="C48" s="19"/>
      <c r="D48" s="9"/>
      <c r="E48" s="9"/>
      <c r="F48" s="9"/>
      <c r="G48" s="40">
        <f t="shared" si="10"/>
        <v>0</v>
      </c>
      <c r="H48" s="40"/>
      <c r="I48" s="40">
        <f t="shared" si="13"/>
        <v>0</v>
      </c>
      <c r="J48" s="109">
        <v>266666</v>
      </c>
      <c r="K48" s="40">
        <f t="shared" si="14"/>
        <v>266666</v>
      </c>
      <c r="L48" s="109"/>
      <c r="M48" s="40">
        <f t="shared" si="8"/>
        <v>266666</v>
      </c>
      <c r="N48" s="109"/>
      <c r="O48" s="40">
        <f t="shared" si="9"/>
        <v>266666</v>
      </c>
      <c r="P48" s="99"/>
    </row>
    <row r="49" spans="1:16" s="11" customFormat="1" ht="38.25">
      <c r="A49" s="112" t="s">
        <v>160</v>
      </c>
      <c r="B49" s="107" t="s">
        <v>148</v>
      </c>
      <c r="C49" s="19"/>
      <c r="D49" s="9"/>
      <c r="E49" s="9"/>
      <c r="F49" s="9"/>
      <c r="G49" s="40"/>
      <c r="H49" s="40"/>
      <c r="I49" s="40"/>
      <c r="J49" s="109"/>
      <c r="K49" s="40"/>
      <c r="L49" s="109">
        <v>1733334</v>
      </c>
      <c r="M49" s="40">
        <f t="shared" si="8"/>
        <v>1733334</v>
      </c>
      <c r="N49" s="109"/>
      <c r="O49" s="40">
        <f t="shared" si="9"/>
        <v>1733334</v>
      </c>
      <c r="P49" s="99"/>
    </row>
    <row r="50" spans="1:16" ht="102">
      <c r="A50" s="44" t="s">
        <v>74</v>
      </c>
      <c r="B50" s="45" t="s">
        <v>105</v>
      </c>
      <c r="C50" s="25">
        <v>1689100</v>
      </c>
      <c r="D50" s="23"/>
      <c r="E50" s="23">
        <f>C50</f>
        <v>1689100</v>
      </c>
      <c r="F50" s="23"/>
      <c r="G50" s="40">
        <f t="shared" si="10"/>
        <v>1689100</v>
      </c>
      <c r="H50" s="23"/>
      <c r="I50" s="40">
        <f t="shared" si="13"/>
        <v>1689100</v>
      </c>
      <c r="J50" s="23"/>
      <c r="K50" s="40">
        <f t="shared" si="14"/>
        <v>1689100</v>
      </c>
      <c r="L50" s="23"/>
      <c r="M50" s="40">
        <f t="shared" si="8"/>
        <v>1689100</v>
      </c>
      <c r="N50" s="23"/>
      <c r="O50" s="40">
        <f t="shared" si="9"/>
        <v>1689100</v>
      </c>
    </row>
    <row r="51" spans="1:16" ht="38.25">
      <c r="A51" s="42" t="s">
        <v>109</v>
      </c>
      <c r="B51" s="45" t="s">
        <v>69</v>
      </c>
      <c r="C51" s="25"/>
      <c r="D51" s="40">
        <v>3000000</v>
      </c>
      <c r="E51" s="23">
        <f>C51+D51</f>
        <v>3000000</v>
      </c>
      <c r="F51" s="40">
        <v>4000000</v>
      </c>
      <c r="G51" s="40">
        <f t="shared" ref="G51:G62" si="15">E51+F51</f>
        <v>7000000</v>
      </c>
      <c r="H51" s="40">
        <f>5000000+4000000</f>
        <v>9000000</v>
      </c>
      <c r="I51" s="40">
        <f t="shared" si="13"/>
        <v>16000000</v>
      </c>
      <c r="J51" s="109">
        <v>4000000</v>
      </c>
      <c r="K51" s="40">
        <f t="shared" si="14"/>
        <v>20000000</v>
      </c>
      <c r="L51" s="109">
        <f>32000000-K51</f>
        <v>12000000</v>
      </c>
      <c r="M51" s="40">
        <f t="shared" si="8"/>
        <v>32000000</v>
      </c>
      <c r="N51" s="109">
        <v>4000000</v>
      </c>
      <c r="O51" s="40">
        <f t="shared" si="9"/>
        <v>36000000</v>
      </c>
    </row>
    <row r="52" spans="1:16" ht="25.5">
      <c r="A52" s="44" t="s">
        <v>108</v>
      </c>
      <c r="B52" s="45" t="s">
        <v>69</v>
      </c>
      <c r="C52" s="25"/>
      <c r="D52" s="40">
        <v>300000</v>
      </c>
      <c r="E52" s="23">
        <f>C52+D52</f>
        <v>300000</v>
      </c>
      <c r="F52" s="40"/>
      <c r="G52" s="40">
        <f t="shared" si="15"/>
        <v>300000</v>
      </c>
      <c r="H52" s="40"/>
      <c r="I52" s="40">
        <f t="shared" si="13"/>
        <v>300000</v>
      </c>
      <c r="J52" s="40"/>
      <c r="K52" s="40">
        <f t="shared" si="14"/>
        <v>300000</v>
      </c>
      <c r="L52" s="40"/>
      <c r="M52" s="40">
        <f t="shared" si="8"/>
        <v>300000</v>
      </c>
      <c r="N52" s="40"/>
      <c r="O52" s="40">
        <f t="shared" si="9"/>
        <v>300000</v>
      </c>
    </row>
    <row r="53" spans="1:16" ht="76.5">
      <c r="A53" s="44" t="s">
        <v>68</v>
      </c>
      <c r="B53" s="45" t="s">
        <v>69</v>
      </c>
      <c r="C53" s="25">
        <v>60000</v>
      </c>
      <c r="D53" s="23"/>
      <c r="E53" s="23">
        <f>C53</f>
        <v>60000</v>
      </c>
      <c r="F53" s="23"/>
      <c r="G53" s="40">
        <f t="shared" si="15"/>
        <v>60000</v>
      </c>
      <c r="H53" s="23"/>
      <c r="I53" s="40">
        <f t="shared" si="13"/>
        <v>60000</v>
      </c>
      <c r="J53" s="23"/>
      <c r="K53" s="40">
        <f t="shared" si="14"/>
        <v>60000</v>
      </c>
      <c r="L53" s="23"/>
      <c r="M53" s="40">
        <f t="shared" si="8"/>
        <v>60000</v>
      </c>
      <c r="N53" s="23"/>
      <c r="O53" s="40">
        <f t="shared" si="9"/>
        <v>60000</v>
      </c>
    </row>
    <row r="54" spans="1:16" s="11" customFormat="1" ht="38.25">
      <c r="A54" s="44" t="s">
        <v>70</v>
      </c>
      <c r="B54" s="45" t="s">
        <v>69</v>
      </c>
      <c r="C54" s="25">
        <v>6123000</v>
      </c>
      <c r="D54" s="9"/>
      <c r="E54" s="46">
        <f>C54</f>
        <v>6123000</v>
      </c>
      <c r="F54" s="9"/>
      <c r="G54" s="40">
        <f t="shared" si="15"/>
        <v>6123000</v>
      </c>
      <c r="H54" s="10"/>
      <c r="I54" s="40">
        <f t="shared" si="13"/>
        <v>6123000</v>
      </c>
      <c r="J54" s="10"/>
      <c r="K54" s="40">
        <f t="shared" si="14"/>
        <v>6123000</v>
      </c>
      <c r="L54" s="10"/>
      <c r="M54" s="40">
        <f t="shared" si="8"/>
        <v>6123000</v>
      </c>
      <c r="N54" s="10"/>
      <c r="O54" s="40">
        <f t="shared" si="9"/>
        <v>6123000</v>
      </c>
      <c r="P54" s="99"/>
    </row>
    <row r="55" spans="1:16" s="11" customFormat="1" ht="63.75">
      <c r="A55" s="44" t="s">
        <v>71</v>
      </c>
      <c r="B55" s="45" t="s">
        <v>69</v>
      </c>
      <c r="C55" s="25">
        <v>287200</v>
      </c>
      <c r="D55" s="9"/>
      <c r="E55" s="46">
        <f>C55</f>
        <v>287200</v>
      </c>
      <c r="F55" s="9"/>
      <c r="G55" s="40">
        <f t="shared" si="15"/>
        <v>287200</v>
      </c>
      <c r="H55" s="10"/>
      <c r="I55" s="40">
        <f t="shared" si="13"/>
        <v>287200</v>
      </c>
      <c r="J55" s="10"/>
      <c r="K55" s="40">
        <f t="shared" si="14"/>
        <v>287200</v>
      </c>
      <c r="L55" s="10"/>
      <c r="M55" s="40">
        <f t="shared" si="8"/>
        <v>287200</v>
      </c>
      <c r="N55" s="10"/>
      <c r="O55" s="40">
        <f t="shared" si="9"/>
        <v>287200</v>
      </c>
      <c r="P55" s="99"/>
    </row>
    <row r="56" spans="1:16" s="11" customFormat="1" ht="45">
      <c r="A56" s="44" t="s">
        <v>134</v>
      </c>
      <c r="B56" s="45" t="s">
        <v>69</v>
      </c>
      <c r="C56" s="25"/>
      <c r="D56" s="46"/>
      <c r="E56" s="46"/>
      <c r="F56" s="46"/>
      <c r="G56" s="40"/>
      <c r="H56" s="40">
        <v>110000</v>
      </c>
      <c r="I56" s="40">
        <f t="shared" si="13"/>
        <v>110000</v>
      </c>
      <c r="J56" s="40"/>
      <c r="K56" s="40">
        <f t="shared" si="14"/>
        <v>110000</v>
      </c>
      <c r="L56" s="40"/>
      <c r="M56" s="40">
        <f t="shared" si="8"/>
        <v>110000</v>
      </c>
      <c r="N56" s="40"/>
      <c r="O56" s="40">
        <f t="shared" si="9"/>
        <v>110000</v>
      </c>
      <c r="P56" s="99"/>
    </row>
    <row r="57" spans="1:16" s="11" customFormat="1" ht="38.25">
      <c r="A57" s="42" t="s">
        <v>135</v>
      </c>
      <c r="B57" s="43" t="s">
        <v>69</v>
      </c>
      <c r="C57" s="25"/>
      <c r="D57" s="46"/>
      <c r="E57" s="46"/>
      <c r="F57" s="46"/>
      <c r="G57" s="40"/>
      <c r="H57" s="40">
        <v>615100</v>
      </c>
      <c r="I57" s="40">
        <f t="shared" si="13"/>
        <v>615100</v>
      </c>
      <c r="J57" s="40"/>
      <c r="K57" s="40">
        <f t="shared" si="14"/>
        <v>615100</v>
      </c>
      <c r="L57" s="40"/>
      <c r="M57" s="40">
        <f t="shared" si="8"/>
        <v>615100</v>
      </c>
      <c r="N57" s="40">
        <v>20000</v>
      </c>
      <c r="O57" s="40">
        <f t="shared" si="9"/>
        <v>635100</v>
      </c>
      <c r="P57" s="99"/>
    </row>
    <row r="58" spans="1:16" s="11" customFormat="1" ht="38.25">
      <c r="A58" s="42" t="s">
        <v>135</v>
      </c>
      <c r="B58" s="43" t="s">
        <v>69</v>
      </c>
      <c r="C58" s="25"/>
      <c r="D58" s="46"/>
      <c r="E58" s="46"/>
      <c r="F58" s="46"/>
      <c r="G58" s="40"/>
      <c r="H58" s="40"/>
      <c r="I58" s="40"/>
      <c r="J58" s="40"/>
      <c r="K58" s="40"/>
      <c r="L58" s="40">
        <v>450000</v>
      </c>
      <c r="M58" s="40">
        <f t="shared" si="8"/>
        <v>450000</v>
      </c>
      <c r="N58" s="40"/>
      <c r="O58" s="40">
        <f t="shared" si="9"/>
        <v>450000</v>
      </c>
      <c r="P58" s="99"/>
    </row>
    <row r="59" spans="1:16" s="11" customFormat="1" ht="25.5">
      <c r="A59" s="42" t="s">
        <v>161</v>
      </c>
      <c r="B59" s="43" t="s">
        <v>69</v>
      </c>
      <c r="C59" s="25"/>
      <c r="D59" s="46"/>
      <c r="E59" s="46"/>
      <c r="F59" s="46"/>
      <c r="G59" s="40"/>
      <c r="H59" s="40"/>
      <c r="I59" s="40"/>
      <c r="J59" s="40"/>
      <c r="K59" s="40"/>
      <c r="L59" s="40">
        <v>450000</v>
      </c>
      <c r="M59" s="40">
        <f t="shared" si="8"/>
        <v>450000</v>
      </c>
      <c r="N59" s="40"/>
      <c r="O59" s="40">
        <f t="shared" si="9"/>
        <v>450000</v>
      </c>
      <c r="P59" s="99"/>
    </row>
    <row r="60" spans="1:16" s="11" customFormat="1" ht="38.25">
      <c r="A60" s="42" t="s">
        <v>124</v>
      </c>
      <c r="B60" s="45" t="s">
        <v>69</v>
      </c>
      <c r="C60" s="25"/>
      <c r="D60" s="47"/>
      <c r="E60" s="48"/>
      <c r="F60" s="48">
        <v>500000</v>
      </c>
      <c r="G60" s="49">
        <f t="shared" si="15"/>
        <v>500000</v>
      </c>
      <c r="H60" s="49"/>
      <c r="I60" s="49">
        <f t="shared" si="13"/>
        <v>500000</v>
      </c>
      <c r="J60" s="49"/>
      <c r="K60" s="49">
        <f t="shared" si="14"/>
        <v>500000</v>
      </c>
      <c r="L60" s="49"/>
      <c r="M60" s="49">
        <f t="shared" si="8"/>
        <v>500000</v>
      </c>
      <c r="N60" s="49"/>
      <c r="O60" s="49">
        <f t="shared" si="9"/>
        <v>500000</v>
      </c>
      <c r="P60" s="99"/>
    </row>
    <row r="61" spans="1:16" ht="38.25">
      <c r="A61" s="44" t="s">
        <v>72</v>
      </c>
      <c r="B61" s="45" t="s">
        <v>69</v>
      </c>
      <c r="C61" s="25">
        <v>770300</v>
      </c>
      <c r="D61" s="50"/>
      <c r="E61" s="51">
        <f>C61</f>
        <v>770300</v>
      </c>
      <c r="F61" s="51"/>
      <c r="G61" s="49">
        <f t="shared" si="15"/>
        <v>770300</v>
      </c>
      <c r="H61" s="52"/>
      <c r="I61" s="49">
        <f t="shared" si="13"/>
        <v>770300</v>
      </c>
      <c r="J61" s="52"/>
      <c r="K61" s="49">
        <f t="shared" si="14"/>
        <v>770300</v>
      </c>
      <c r="L61" s="52"/>
      <c r="M61" s="49">
        <f t="shared" si="8"/>
        <v>770300</v>
      </c>
      <c r="N61" s="52"/>
      <c r="O61" s="49">
        <f t="shared" si="9"/>
        <v>770300</v>
      </c>
    </row>
    <row r="62" spans="1:16" ht="25.5">
      <c r="A62" s="44" t="s">
        <v>73</v>
      </c>
      <c r="B62" s="45" t="s">
        <v>69</v>
      </c>
      <c r="C62" s="25">
        <v>145237900</v>
      </c>
      <c r="D62" s="23"/>
      <c r="E62" s="23">
        <f>C62</f>
        <v>145237900</v>
      </c>
      <c r="F62" s="23"/>
      <c r="G62" s="40">
        <f t="shared" si="15"/>
        <v>145237900</v>
      </c>
      <c r="H62" s="23"/>
      <c r="I62" s="40">
        <f t="shared" si="13"/>
        <v>145237900</v>
      </c>
      <c r="J62" s="23"/>
      <c r="K62" s="40">
        <f t="shared" si="14"/>
        <v>145237900</v>
      </c>
      <c r="L62" s="23"/>
      <c r="M62" s="40">
        <f t="shared" si="8"/>
        <v>145237900</v>
      </c>
      <c r="N62" s="23"/>
      <c r="O62" s="40">
        <f t="shared" si="9"/>
        <v>145237900</v>
      </c>
    </row>
    <row r="63" spans="1:16" s="55" customFormat="1" ht="25.5">
      <c r="A63" s="53" t="s">
        <v>75</v>
      </c>
      <c r="B63" s="38" t="s">
        <v>76</v>
      </c>
      <c r="C63" s="19">
        <f t="shared" ref="C63:I63" si="16">SUM(C64:C80)</f>
        <v>479452800</v>
      </c>
      <c r="D63" s="54">
        <f t="shared" si="16"/>
        <v>548000</v>
      </c>
      <c r="E63" s="54">
        <f t="shared" si="16"/>
        <v>480000800</v>
      </c>
      <c r="F63" s="54">
        <f t="shared" si="16"/>
        <v>0</v>
      </c>
      <c r="G63" s="24">
        <f t="shared" si="16"/>
        <v>480000800</v>
      </c>
      <c r="H63" s="24">
        <f t="shared" si="16"/>
        <v>3872100</v>
      </c>
      <c r="I63" s="24">
        <f t="shared" si="16"/>
        <v>483872900</v>
      </c>
      <c r="J63" s="24">
        <f t="shared" ref="J63" si="17">SUM(J64:J80)</f>
        <v>0</v>
      </c>
      <c r="K63" s="24">
        <f>SUM(K64:K80)</f>
        <v>483872900</v>
      </c>
      <c r="L63" s="24">
        <f>SUM(L64:L80)</f>
        <v>0</v>
      </c>
      <c r="M63" s="24">
        <f>SUM(M64:M80)</f>
        <v>483872900</v>
      </c>
      <c r="N63" s="24">
        <f>SUM(N64:N80)</f>
        <v>1355079</v>
      </c>
      <c r="O63" s="24">
        <f>SUM(O64:O80)</f>
        <v>485227979</v>
      </c>
      <c r="P63" s="103"/>
    </row>
    <row r="64" spans="1:16" s="55" customFormat="1" ht="28.5" customHeight="1">
      <c r="A64" s="62" t="s">
        <v>177</v>
      </c>
      <c r="B64" s="38" t="s">
        <v>78</v>
      </c>
      <c r="C64" s="56">
        <v>27900</v>
      </c>
      <c r="D64" s="54"/>
      <c r="E64" s="57">
        <f>C64</f>
        <v>27900</v>
      </c>
      <c r="F64" s="54"/>
      <c r="G64" s="23">
        <f>E64+F64</f>
        <v>27900</v>
      </c>
      <c r="H64" s="24"/>
      <c r="I64" s="23">
        <f>G64+H64</f>
        <v>27900</v>
      </c>
      <c r="J64" s="24"/>
      <c r="K64" s="23">
        <f>I64+J64</f>
        <v>27900</v>
      </c>
      <c r="L64" s="24"/>
      <c r="M64" s="23">
        <f>K64+L64</f>
        <v>27900</v>
      </c>
      <c r="N64" s="24"/>
      <c r="O64" s="23">
        <f>M64+N64</f>
        <v>27900</v>
      </c>
      <c r="P64" s="103"/>
    </row>
    <row r="65" spans="1:16" ht="38.25">
      <c r="A65" s="44" t="s">
        <v>80</v>
      </c>
      <c r="B65" s="58" t="s">
        <v>79</v>
      </c>
      <c r="C65" s="25">
        <v>1609200</v>
      </c>
      <c r="D65" s="23"/>
      <c r="E65" s="57">
        <f t="shared" ref="E65:E84" si="18">C65</f>
        <v>1609200</v>
      </c>
      <c r="F65" s="23"/>
      <c r="G65" s="23">
        <f t="shared" ref="G65:G79" si="19">E65+F65</f>
        <v>1609200</v>
      </c>
      <c r="H65" s="23"/>
      <c r="I65" s="23">
        <f t="shared" ref="I65:I79" si="20">G65+H65</f>
        <v>1609200</v>
      </c>
      <c r="J65" s="23"/>
      <c r="K65" s="23">
        <f t="shared" ref="K65:K79" si="21">I65+J65</f>
        <v>1609200</v>
      </c>
      <c r="L65" s="23"/>
      <c r="M65" s="23">
        <f t="shared" ref="M65:M79" si="22">K65+L65</f>
        <v>1609200</v>
      </c>
      <c r="N65" s="23"/>
      <c r="O65" s="23">
        <f t="shared" ref="O65:O79" si="23">M65+N65</f>
        <v>1609200</v>
      </c>
    </row>
    <row r="66" spans="1:16" s="61" customFormat="1" ht="38.25">
      <c r="A66" s="59" t="s">
        <v>82</v>
      </c>
      <c r="B66" s="58" t="s">
        <v>81</v>
      </c>
      <c r="C66" s="60">
        <v>5877200</v>
      </c>
      <c r="D66" s="57"/>
      <c r="E66" s="57">
        <f t="shared" si="18"/>
        <v>5877200</v>
      </c>
      <c r="F66" s="57"/>
      <c r="G66" s="23">
        <f t="shared" si="19"/>
        <v>5877200</v>
      </c>
      <c r="H66" s="23"/>
      <c r="I66" s="23">
        <f t="shared" si="20"/>
        <v>5877200</v>
      </c>
      <c r="J66" s="23"/>
      <c r="K66" s="23">
        <f t="shared" si="21"/>
        <v>5877200</v>
      </c>
      <c r="L66" s="23"/>
      <c r="M66" s="23">
        <f t="shared" si="22"/>
        <v>5877200</v>
      </c>
      <c r="N66" s="23"/>
      <c r="O66" s="23">
        <f t="shared" si="23"/>
        <v>5877200</v>
      </c>
      <c r="P66" s="104"/>
    </row>
    <row r="67" spans="1:16" s="61" customFormat="1" ht="27" customHeight="1">
      <c r="A67" s="42" t="s">
        <v>110</v>
      </c>
      <c r="B67" s="58" t="s">
        <v>81</v>
      </c>
      <c r="C67" s="60">
        <v>1469200</v>
      </c>
      <c r="D67" s="57">
        <v>-1469200</v>
      </c>
      <c r="E67" s="57">
        <f>C67+D67</f>
        <v>0</v>
      </c>
      <c r="F67" s="57"/>
      <c r="G67" s="23">
        <f t="shared" si="19"/>
        <v>0</v>
      </c>
      <c r="H67" s="23"/>
      <c r="I67" s="23">
        <f t="shared" si="20"/>
        <v>0</v>
      </c>
      <c r="J67" s="23"/>
      <c r="K67" s="23">
        <f t="shared" si="21"/>
        <v>0</v>
      </c>
      <c r="L67" s="23"/>
      <c r="M67" s="23">
        <f t="shared" si="22"/>
        <v>0</v>
      </c>
      <c r="N67" s="23"/>
      <c r="O67" s="23">
        <f t="shared" si="23"/>
        <v>0</v>
      </c>
      <c r="P67" s="104"/>
    </row>
    <row r="68" spans="1:16" s="61" customFormat="1" ht="51">
      <c r="A68" s="62" t="s">
        <v>83</v>
      </c>
      <c r="B68" s="58" t="s">
        <v>81</v>
      </c>
      <c r="C68" s="25">
        <v>3134300</v>
      </c>
      <c r="D68" s="57"/>
      <c r="E68" s="57">
        <f t="shared" si="18"/>
        <v>3134300</v>
      </c>
      <c r="F68" s="57"/>
      <c r="G68" s="23">
        <f t="shared" si="19"/>
        <v>3134300</v>
      </c>
      <c r="H68" s="23"/>
      <c r="I68" s="23">
        <f t="shared" si="20"/>
        <v>3134300</v>
      </c>
      <c r="J68" s="23"/>
      <c r="K68" s="23">
        <f t="shared" si="21"/>
        <v>3134300</v>
      </c>
      <c r="L68" s="23"/>
      <c r="M68" s="23">
        <f t="shared" si="22"/>
        <v>3134300</v>
      </c>
      <c r="N68" s="23"/>
      <c r="O68" s="23">
        <f t="shared" si="23"/>
        <v>3134300</v>
      </c>
      <c r="P68" s="104"/>
    </row>
    <row r="69" spans="1:16" ht="38.25">
      <c r="A69" s="44" t="s">
        <v>84</v>
      </c>
      <c r="B69" s="58" t="s">
        <v>81</v>
      </c>
      <c r="C69" s="25">
        <v>964400</v>
      </c>
      <c r="D69" s="23"/>
      <c r="E69" s="57">
        <f t="shared" si="18"/>
        <v>964400</v>
      </c>
      <c r="F69" s="23"/>
      <c r="G69" s="23">
        <f t="shared" si="19"/>
        <v>964400</v>
      </c>
      <c r="H69" s="23"/>
      <c r="I69" s="23">
        <f t="shared" si="20"/>
        <v>964400</v>
      </c>
      <c r="J69" s="23"/>
      <c r="K69" s="23">
        <f t="shared" si="21"/>
        <v>964400</v>
      </c>
      <c r="L69" s="23"/>
      <c r="M69" s="23">
        <f t="shared" si="22"/>
        <v>964400</v>
      </c>
      <c r="N69" s="23"/>
      <c r="O69" s="23">
        <f t="shared" si="23"/>
        <v>964400</v>
      </c>
    </row>
    <row r="70" spans="1:16" ht="25.5">
      <c r="A70" s="44" t="s">
        <v>85</v>
      </c>
      <c r="B70" s="58" t="s">
        <v>81</v>
      </c>
      <c r="C70" s="25">
        <v>241100</v>
      </c>
      <c r="D70" s="23"/>
      <c r="E70" s="57">
        <f t="shared" si="18"/>
        <v>241100</v>
      </c>
      <c r="F70" s="23"/>
      <c r="G70" s="23">
        <f t="shared" si="19"/>
        <v>241100</v>
      </c>
      <c r="H70" s="23"/>
      <c r="I70" s="23">
        <f t="shared" si="20"/>
        <v>241100</v>
      </c>
      <c r="J70" s="23"/>
      <c r="K70" s="23">
        <f t="shared" si="21"/>
        <v>241100</v>
      </c>
      <c r="L70" s="23"/>
      <c r="M70" s="23">
        <f t="shared" si="22"/>
        <v>241100</v>
      </c>
      <c r="N70" s="23"/>
      <c r="O70" s="23">
        <f t="shared" si="23"/>
        <v>241100</v>
      </c>
    </row>
    <row r="71" spans="1:16" ht="38.25">
      <c r="A71" s="44" t="s">
        <v>86</v>
      </c>
      <c r="B71" s="58" t="s">
        <v>81</v>
      </c>
      <c r="C71" s="25">
        <v>1012500</v>
      </c>
      <c r="D71" s="23"/>
      <c r="E71" s="57">
        <f t="shared" si="18"/>
        <v>1012500</v>
      </c>
      <c r="F71" s="23"/>
      <c r="G71" s="23">
        <f t="shared" si="19"/>
        <v>1012500</v>
      </c>
      <c r="H71" s="23"/>
      <c r="I71" s="23">
        <f t="shared" si="20"/>
        <v>1012500</v>
      </c>
      <c r="J71" s="23"/>
      <c r="K71" s="23">
        <f t="shared" si="21"/>
        <v>1012500</v>
      </c>
      <c r="L71" s="23"/>
      <c r="M71" s="23">
        <f t="shared" si="22"/>
        <v>1012500</v>
      </c>
      <c r="N71" s="23"/>
      <c r="O71" s="23">
        <f t="shared" si="23"/>
        <v>1012500</v>
      </c>
    </row>
    <row r="72" spans="1:16" ht="63.75">
      <c r="A72" s="44" t="s">
        <v>87</v>
      </c>
      <c r="B72" s="58" t="s">
        <v>81</v>
      </c>
      <c r="C72" s="25">
        <v>10000</v>
      </c>
      <c r="D72" s="23"/>
      <c r="E72" s="57">
        <f t="shared" si="18"/>
        <v>10000</v>
      </c>
      <c r="F72" s="23"/>
      <c r="G72" s="23">
        <f t="shared" si="19"/>
        <v>10000</v>
      </c>
      <c r="H72" s="23"/>
      <c r="I72" s="23">
        <f t="shared" si="20"/>
        <v>10000</v>
      </c>
      <c r="J72" s="23"/>
      <c r="K72" s="23">
        <f t="shared" si="21"/>
        <v>10000</v>
      </c>
      <c r="L72" s="23"/>
      <c r="M72" s="23">
        <f t="shared" si="22"/>
        <v>10000</v>
      </c>
      <c r="N72" s="23"/>
      <c r="O72" s="23">
        <f t="shared" si="23"/>
        <v>10000</v>
      </c>
    </row>
    <row r="73" spans="1:16" ht="38.25">
      <c r="A73" s="44" t="s">
        <v>88</v>
      </c>
      <c r="B73" s="58" t="s">
        <v>81</v>
      </c>
      <c r="C73" s="25">
        <v>45600</v>
      </c>
      <c r="D73" s="23"/>
      <c r="E73" s="57">
        <f t="shared" si="18"/>
        <v>45600</v>
      </c>
      <c r="F73" s="23"/>
      <c r="G73" s="23">
        <f t="shared" si="19"/>
        <v>45600</v>
      </c>
      <c r="H73" s="23"/>
      <c r="I73" s="23">
        <f t="shared" si="20"/>
        <v>45600</v>
      </c>
      <c r="J73" s="23"/>
      <c r="K73" s="23">
        <f t="shared" si="21"/>
        <v>45600</v>
      </c>
      <c r="L73" s="23"/>
      <c r="M73" s="23">
        <f t="shared" si="22"/>
        <v>45600</v>
      </c>
      <c r="N73" s="23"/>
      <c r="O73" s="23">
        <f t="shared" si="23"/>
        <v>45600</v>
      </c>
    </row>
    <row r="74" spans="1:16" ht="25.5">
      <c r="A74" s="44" t="s">
        <v>89</v>
      </c>
      <c r="B74" s="58" t="s">
        <v>81</v>
      </c>
      <c r="C74" s="25">
        <v>25000</v>
      </c>
      <c r="D74" s="23"/>
      <c r="E74" s="57">
        <f t="shared" si="18"/>
        <v>25000</v>
      </c>
      <c r="F74" s="23"/>
      <c r="G74" s="23">
        <f t="shared" si="19"/>
        <v>25000</v>
      </c>
      <c r="H74" s="23"/>
      <c r="I74" s="23">
        <f t="shared" si="20"/>
        <v>25000</v>
      </c>
      <c r="J74" s="23"/>
      <c r="K74" s="23">
        <f t="shared" si="21"/>
        <v>25000</v>
      </c>
      <c r="L74" s="23"/>
      <c r="M74" s="23">
        <f t="shared" si="22"/>
        <v>25000</v>
      </c>
      <c r="N74" s="23"/>
      <c r="O74" s="23">
        <f t="shared" si="23"/>
        <v>25000</v>
      </c>
    </row>
    <row r="75" spans="1:16" ht="63.75">
      <c r="A75" s="44" t="s">
        <v>91</v>
      </c>
      <c r="B75" s="63" t="s">
        <v>92</v>
      </c>
      <c r="C75" s="25"/>
      <c r="D75" s="23">
        <v>5756800</v>
      </c>
      <c r="E75" s="57">
        <f>C75+D75</f>
        <v>5756800</v>
      </c>
      <c r="F75" s="23"/>
      <c r="G75" s="23">
        <f t="shared" si="19"/>
        <v>5756800</v>
      </c>
      <c r="H75" s="23">
        <f>9223700-G75</f>
        <v>3466900</v>
      </c>
      <c r="I75" s="23">
        <f t="shared" si="20"/>
        <v>9223700</v>
      </c>
      <c r="J75" s="23">
        <f>9223700-I75</f>
        <v>0</v>
      </c>
      <c r="K75" s="23">
        <f t="shared" si="21"/>
        <v>9223700</v>
      </c>
      <c r="L75" s="23"/>
      <c r="M75" s="23">
        <f t="shared" si="22"/>
        <v>9223700</v>
      </c>
      <c r="N75" s="23"/>
      <c r="O75" s="23">
        <f t="shared" si="23"/>
        <v>9223700</v>
      </c>
    </row>
    <row r="76" spans="1:16" ht="41.25" customHeight="1">
      <c r="A76" s="44" t="s">
        <v>90</v>
      </c>
      <c r="B76" s="64" t="s">
        <v>94</v>
      </c>
      <c r="C76" s="25">
        <v>3684200</v>
      </c>
      <c r="D76" s="23"/>
      <c r="E76" s="57">
        <f t="shared" si="18"/>
        <v>3684200</v>
      </c>
      <c r="F76" s="23"/>
      <c r="G76" s="23">
        <f t="shared" si="19"/>
        <v>3684200</v>
      </c>
      <c r="H76" s="23"/>
      <c r="I76" s="23">
        <f t="shared" si="20"/>
        <v>3684200</v>
      </c>
      <c r="J76" s="23"/>
      <c r="K76" s="23">
        <f t="shared" si="21"/>
        <v>3684200</v>
      </c>
      <c r="L76" s="23"/>
      <c r="M76" s="23">
        <f t="shared" si="22"/>
        <v>3684200</v>
      </c>
      <c r="N76" s="23">
        <v>1355079</v>
      </c>
      <c r="O76" s="23">
        <f t="shared" si="23"/>
        <v>5039279</v>
      </c>
    </row>
    <row r="77" spans="1:16" ht="76.5">
      <c r="A77" s="42" t="s">
        <v>93</v>
      </c>
      <c r="B77" s="64" t="s">
        <v>94</v>
      </c>
      <c r="C77" s="25">
        <v>3370000</v>
      </c>
      <c r="D77" s="23"/>
      <c r="E77" s="57">
        <f t="shared" si="18"/>
        <v>3370000</v>
      </c>
      <c r="F77" s="23"/>
      <c r="G77" s="23">
        <f t="shared" si="19"/>
        <v>3370000</v>
      </c>
      <c r="H77" s="23"/>
      <c r="I77" s="23">
        <f t="shared" si="20"/>
        <v>3370000</v>
      </c>
      <c r="J77" s="23"/>
      <c r="K77" s="23">
        <f t="shared" si="21"/>
        <v>3370000</v>
      </c>
      <c r="L77" s="23"/>
      <c r="M77" s="23">
        <f t="shared" si="22"/>
        <v>3370000</v>
      </c>
      <c r="N77" s="23"/>
      <c r="O77" s="23">
        <f t="shared" si="23"/>
        <v>3370000</v>
      </c>
    </row>
    <row r="78" spans="1:16" ht="51">
      <c r="A78" s="42" t="s">
        <v>110</v>
      </c>
      <c r="B78" s="43" t="s">
        <v>111</v>
      </c>
      <c r="C78" s="25"/>
      <c r="D78" s="23">
        <v>1469200</v>
      </c>
      <c r="E78" s="57">
        <f>C78+D78</f>
        <v>1469200</v>
      </c>
      <c r="F78" s="23"/>
      <c r="G78" s="23">
        <f t="shared" si="19"/>
        <v>1469200</v>
      </c>
      <c r="H78" s="23">
        <f>1248900-G78</f>
        <v>-220300</v>
      </c>
      <c r="I78" s="23">
        <f t="shared" si="20"/>
        <v>1248900</v>
      </c>
      <c r="J78" s="23">
        <f>1248900-I78</f>
        <v>0</v>
      </c>
      <c r="K78" s="23">
        <f t="shared" si="21"/>
        <v>1248900</v>
      </c>
      <c r="L78" s="23"/>
      <c r="M78" s="23">
        <f t="shared" si="22"/>
        <v>1248900</v>
      </c>
      <c r="N78" s="23"/>
      <c r="O78" s="23">
        <f t="shared" si="23"/>
        <v>1248900</v>
      </c>
    </row>
    <row r="79" spans="1:16" ht="63.75">
      <c r="A79" s="44" t="s">
        <v>91</v>
      </c>
      <c r="B79" s="63" t="s">
        <v>96</v>
      </c>
      <c r="C79" s="25">
        <v>5756800</v>
      </c>
      <c r="D79" s="23">
        <v>-5756800</v>
      </c>
      <c r="E79" s="57">
        <f>C79+D79</f>
        <v>0</v>
      </c>
      <c r="F79" s="23"/>
      <c r="G79" s="23">
        <f t="shared" si="19"/>
        <v>0</v>
      </c>
      <c r="H79" s="23"/>
      <c r="I79" s="23">
        <f t="shared" si="20"/>
        <v>0</v>
      </c>
      <c r="J79" s="23"/>
      <c r="K79" s="23">
        <f t="shared" si="21"/>
        <v>0</v>
      </c>
      <c r="L79" s="23"/>
      <c r="M79" s="23">
        <f t="shared" si="22"/>
        <v>0</v>
      </c>
      <c r="N79" s="23"/>
      <c r="O79" s="23">
        <f t="shared" si="23"/>
        <v>0</v>
      </c>
    </row>
    <row r="80" spans="1:16" ht="51">
      <c r="A80" s="65" t="s">
        <v>95</v>
      </c>
      <c r="B80" s="63" t="s">
        <v>96</v>
      </c>
      <c r="C80" s="25">
        <v>452225400</v>
      </c>
      <c r="D80" s="23">
        <v>548000</v>
      </c>
      <c r="E80" s="57">
        <f>C80+D80</f>
        <v>452773400</v>
      </c>
      <c r="F80" s="23"/>
      <c r="G80" s="23">
        <f>E80+F80</f>
        <v>452773400</v>
      </c>
      <c r="H80" s="23">
        <f>453398900-G80</f>
        <v>625500</v>
      </c>
      <c r="I80" s="23">
        <f>G80+H80</f>
        <v>453398900</v>
      </c>
      <c r="J80" s="23">
        <f>453398900-I80</f>
        <v>0</v>
      </c>
      <c r="K80" s="23">
        <f>I80+J80</f>
        <v>453398900</v>
      </c>
      <c r="L80" s="23"/>
      <c r="M80" s="23">
        <f>K80+L80</f>
        <v>453398900</v>
      </c>
      <c r="N80" s="23"/>
      <c r="O80" s="23">
        <f>M80+N80</f>
        <v>453398900</v>
      </c>
    </row>
    <row r="81" spans="1:16" s="61" customFormat="1">
      <c r="A81" s="53" t="s">
        <v>97</v>
      </c>
      <c r="B81" s="66" t="s">
        <v>98</v>
      </c>
      <c r="C81" s="22">
        <f>SUM(C84:C84)</f>
        <v>0</v>
      </c>
      <c r="D81" s="54">
        <f>SUM(D82:D87)</f>
        <v>374748.57999999996</v>
      </c>
      <c r="E81" s="54">
        <f>SUM(E82:E98)</f>
        <v>374748.57999999996</v>
      </c>
      <c r="F81" s="54">
        <f>SUM(F82:F98)</f>
        <v>516514.42</v>
      </c>
      <c r="G81" s="24">
        <f>SUM(G82:G96)</f>
        <v>891263</v>
      </c>
      <c r="H81" s="24">
        <f>SUM(H82:H98)</f>
        <v>2608989.02</v>
      </c>
      <c r="I81" s="24">
        <f>SUM(I82:I96)</f>
        <v>3500252.02</v>
      </c>
      <c r="J81" s="24">
        <f>SUM(J82:J98)</f>
        <v>30031</v>
      </c>
      <c r="K81" s="24">
        <f>SUM(K82:K96)</f>
        <v>3530283.02</v>
      </c>
      <c r="L81" s="24">
        <f>SUM(L82:L98)</f>
        <v>1513513.79</v>
      </c>
      <c r="M81" s="24">
        <f>SUM(M82:M96)</f>
        <v>5043796.8100000005</v>
      </c>
      <c r="N81" s="24">
        <f>SUM(N82:N98)</f>
        <v>412041</v>
      </c>
      <c r="O81" s="24">
        <f>SUM(O82:O96)</f>
        <v>5455837.8100000005</v>
      </c>
      <c r="P81" s="104"/>
    </row>
    <row r="82" spans="1:16" s="61" customFormat="1" ht="25.5">
      <c r="A82" s="42" t="s">
        <v>121</v>
      </c>
      <c r="B82" s="67" t="s">
        <v>122</v>
      </c>
      <c r="C82" s="22"/>
      <c r="D82" s="57">
        <v>171348.58</v>
      </c>
      <c r="E82" s="57">
        <f>D82</f>
        <v>171348.58</v>
      </c>
      <c r="F82" s="57">
        <v>19714.419999999998</v>
      </c>
      <c r="G82" s="23">
        <f>E82+F82</f>
        <v>191063</v>
      </c>
      <c r="H82" s="23">
        <v>6261</v>
      </c>
      <c r="I82" s="23">
        <f t="shared" ref="I82:I96" si="24">G82+H82</f>
        <v>197324</v>
      </c>
      <c r="J82" s="23">
        <v>30031</v>
      </c>
      <c r="K82" s="23">
        <f t="shared" ref="K82:K96" si="25">I82+J82</f>
        <v>227355</v>
      </c>
      <c r="L82" s="23">
        <f>220131-K82</f>
        <v>-7224</v>
      </c>
      <c r="M82" s="23">
        <f t="shared" ref="M82:M96" si="26">K82+L82</f>
        <v>220131</v>
      </c>
      <c r="N82" s="23">
        <f>136172-M82</f>
        <v>-83959</v>
      </c>
      <c r="O82" s="23">
        <f t="shared" ref="O82:O96" si="27">M82+N82</f>
        <v>136172</v>
      </c>
      <c r="P82" s="104"/>
    </row>
    <row r="83" spans="1:16" s="61" customFormat="1" ht="38.25">
      <c r="A83" s="42" t="s">
        <v>175</v>
      </c>
      <c r="B83" s="67"/>
      <c r="C83" s="22"/>
      <c r="D83" s="57"/>
      <c r="E83" s="57"/>
      <c r="F83" s="57"/>
      <c r="G83" s="23"/>
      <c r="H83" s="23"/>
      <c r="I83" s="23"/>
      <c r="J83" s="23"/>
      <c r="K83" s="23"/>
      <c r="L83" s="23"/>
      <c r="M83" s="23"/>
      <c r="N83" s="23">
        <v>30000</v>
      </c>
      <c r="O83" s="23">
        <f t="shared" si="27"/>
        <v>30000</v>
      </c>
      <c r="P83" s="104"/>
    </row>
    <row r="84" spans="1:16" ht="51">
      <c r="A84" s="68" t="s">
        <v>165</v>
      </c>
      <c r="B84" s="69" t="s">
        <v>99</v>
      </c>
      <c r="C84" s="25"/>
      <c r="D84" s="23"/>
      <c r="E84" s="57">
        <f t="shared" si="18"/>
        <v>0</v>
      </c>
      <c r="F84" s="23"/>
      <c r="G84" s="23">
        <f>E84+F84</f>
        <v>0</v>
      </c>
      <c r="H84" s="23"/>
      <c r="I84" s="23">
        <f t="shared" si="24"/>
        <v>0</v>
      </c>
      <c r="J84" s="23"/>
      <c r="K84" s="23">
        <f t="shared" si="25"/>
        <v>0</v>
      </c>
      <c r="L84" s="23">
        <v>26000</v>
      </c>
      <c r="M84" s="23">
        <f t="shared" si="26"/>
        <v>26000</v>
      </c>
      <c r="N84" s="23"/>
      <c r="O84" s="23">
        <f t="shared" si="27"/>
        <v>26000</v>
      </c>
    </row>
    <row r="85" spans="1:16" ht="76.5">
      <c r="A85" s="68" t="s">
        <v>163</v>
      </c>
      <c r="B85" s="69" t="s">
        <v>164</v>
      </c>
      <c r="C85" s="25"/>
      <c r="D85" s="23"/>
      <c r="E85" s="57"/>
      <c r="F85" s="23"/>
      <c r="G85" s="23"/>
      <c r="H85" s="23"/>
      <c r="I85" s="23"/>
      <c r="J85" s="23"/>
      <c r="K85" s="23"/>
      <c r="L85" s="23">
        <v>226100</v>
      </c>
      <c r="M85" s="23">
        <f t="shared" si="26"/>
        <v>226100</v>
      </c>
      <c r="N85" s="23"/>
      <c r="O85" s="23">
        <f t="shared" si="27"/>
        <v>226100</v>
      </c>
    </row>
    <row r="86" spans="1:16" ht="38.25">
      <c r="A86" s="70" t="s">
        <v>176</v>
      </c>
      <c r="B86" s="71" t="s">
        <v>136</v>
      </c>
      <c r="C86" s="25"/>
      <c r="D86" s="23"/>
      <c r="E86" s="57"/>
      <c r="F86" s="23"/>
      <c r="G86" s="23"/>
      <c r="H86" s="23">
        <v>100000</v>
      </c>
      <c r="I86" s="23">
        <f t="shared" si="24"/>
        <v>100000</v>
      </c>
      <c r="J86" s="23"/>
      <c r="K86" s="23">
        <f t="shared" si="25"/>
        <v>100000</v>
      </c>
      <c r="L86" s="23"/>
      <c r="M86" s="23">
        <f t="shared" si="26"/>
        <v>100000</v>
      </c>
      <c r="N86" s="23"/>
      <c r="O86" s="23">
        <f t="shared" si="27"/>
        <v>100000</v>
      </c>
    </row>
    <row r="87" spans="1:16" ht="41.25" customHeight="1">
      <c r="A87" s="72" t="s">
        <v>102</v>
      </c>
      <c r="B87" s="43" t="s">
        <v>112</v>
      </c>
      <c r="C87" s="25"/>
      <c r="D87" s="23">
        <v>203400</v>
      </c>
      <c r="E87" s="57">
        <f>C87+D87</f>
        <v>203400</v>
      </c>
      <c r="F87" s="23"/>
      <c r="G87" s="23">
        <f>E87+F87</f>
        <v>203400</v>
      </c>
      <c r="H87" s="23"/>
      <c r="I87" s="23">
        <f t="shared" si="24"/>
        <v>203400</v>
      </c>
      <c r="J87" s="23"/>
      <c r="K87" s="23">
        <f t="shared" si="25"/>
        <v>203400</v>
      </c>
      <c r="L87" s="23"/>
      <c r="M87" s="23">
        <f t="shared" si="26"/>
        <v>203400</v>
      </c>
      <c r="N87" s="23"/>
      <c r="O87" s="23">
        <f t="shared" si="27"/>
        <v>203400</v>
      </c>
    </row>
    <row r="88" spans="1:16" ht="38.25">
      <c r="A88" s="72" t="s">
        <v>167</v>
      </c>
      <c r="B88" s="43" t="s">
        <v>112</v>
      </c>
      <c r="C88" s="25"/>
      <c r="D88" s="23"/>
      <c r="E88" s="57"/>
      <c r="F88" s="23"/>
      <c r="G88" s="23"/>
      <c r="H88" s="23"/>
      <c r="I88" s="23"/>
      <c r="J88" s="23"/>
      <c r="K88" s="23"/>
      <c r="L88" s="23">
        <v>388477.79</v>
      </c>
      <c r="M88" s="23">
        <f t="shared" si="26"/>
        <v>388477.79</v>
      </c>
      <c r="N88" s="23"/>
      <c r="O88" s="23">
        <f t="shared" si="27"/>
        <v>388477.79</v>
      </c>
    </row>
    <row r="89" spans="1:16" ht="38.25">
      <c r="A89" s="72" t="s">
        <v>162</v>
      </c>
      <c r="B89" s="43" t="s">
        <v>112</v>
      </c>
      <c r="C89" s="25"/>
      <c r="D89" s="23"/>
      <c r="E89" s="57"/>
      <c r="F89" s="23"/>
      <c r="G89" s="23"/>
      <c r="H89" s="23"/>
      <c r="I89" s="23"/>
      <c r="J89" s="23"/>
      <c r="K89" s="23"/>
      <c r="L89" s="23">
        <v>30160</v>
      </c>
      <c r="M89" s="23">
        <f t="shared" si="26"/>
        <v>30160</v>
      </c>
      <c r="N89" s="23"/>
      <c r="O89" s="23">
        <f t="shared" si="27"/>
        <v>30160</v>
      </c>
    </row>
    <row r="90" spans="1:16" ht="25.5">
      <c r="A90" s="72" t="s">
        <v>166</v>
      </c>
      <c r="B90" s="43" t="s">
        <v>112</v>
      </c>
      <c r="C90" s="25"/>
      <c r="D90" s="23"/>
      <c r="E90" s="57"/>
      <c r="F90" s="23"/>
      <c r="G90" s="23"/>
      <c r="H90" s="23"/>
      <c r="I90" s="23"/>
      <c r="J90" s="23"/>
      <c r="K90" s="23"/>
      <c r="L90" s="23">
        <v>850000</v>
      </c>
      <c r="M90" s="23">
        <f t="shared" si="26"/>
        <v>850000</v>
      </c>
      <c r="N90" s="23"/>
      <c r="O90" s="23">
        <f t="shared" si="27"/>
        <v>850000</v>
      </c>
    </row>
    <row r="91" spans="1:16" ht="25.5">
      <c r="A91" s="73" t="s">
        <v>179</v>
      </c>
      <c r="B91" s="43" t="s">
        <v>112</v>
      </c>
      <c r="C91" s="25"/>
      <c r="D91" s="23"/>
      <c r="E91" s="57"/>
      <c r="F91" s="23"/>
      <c r="G91" s="23"/>
      <c r="H91" s="23">
        <v>2502728.02</v>
      </c>
      <c r="I91" s="23">
        <f t="shared" si="24"/>
        <v>2502728.02</v>
      </c>
      <c r="J91" s="23"/>
      <c r="K91" s="23">
        <f t="shared" si="25"/>
        <v>2502728.02</v>
      </c>
      <c r="L91" s="23"/>
      <c r="M91" s="23">
        <f t="shared" si="26"/>
        <v>2502728.02</v>
      </c>
      <c r="N91" s="23"/>
      <c r="O91" s="23">
        <f t="shared" si="27"/>
        <v>2502728.02</v>
      </c>
    </row>
    <row r="92" spans="1:16" ht="38.25">
      <c r="A92" s="73" t="s">
        <v>168</v>
      </c>
      <c r="B92" s="43" t="s">
        <v>112</v>
      </c>
      <c r="C92" s="25"/>
      <c r="D92" s="23"/>
      <c r="E92" s="57"/>
      <c r="F92" s="23"/>
      <c r="G92" s="23"/>
      <c r="H92" s="23"/>
      <c r="I92" s="23"/>
      <c r="J92" s="23"/>
      <c r="K92" s="23"/>
      <c r="L92" s="23"/>
      <c r="M92" s="23"/>
      <c r="N92" s="23">
        <v>149000</v>
      </c>
      <c r="O92" s="23">
        <f t="shared" si="27"/>
        <v>149000</v>
      </c>
    </row>
    <row r="93" spans="1:16" ht="25.5">
      <c r="A93" s="73" t="s">
        <v>180</v>
      </c>
      <c r="B93" s="43" t="s">
        <v>112</v>
      </c>
      <c r="C93" s="25"/>
      <c r="D93" s="23"/>
      <c r="E93" s="57"/>
      <c r="F93" s="23"/>
      <c r="G93" s="23"/>
      <c r="H93" s="23"/>
      <c r="I93" s="23"/>
      <c r="J93" s="23"/>
      <c r="K93" s="23"/>
      <c r="L93" s="23"/>
      <c r="M93" s="23"/>
      <c r="N93" s="23">
        <v>99000</v>
      </c>
      <c r="O93" s="23">
        <f t="shared" si="27"/>
        <v>99000</v>
      </c>
    </row>
    <row r="94" spans="1:16" ht="38.25">
      <c r="A94" s="73" t="s">
        <v>169</v>
      </c>
      <c r="B94" s="43" t="s">
        <v>112</v>
      </c>
      <c r="C94" s="25"/>
      <c r="D94" s="23"/>
      <c r="E94" s="57"/>
      <c r="F94" s="23"/>
      <c r="G94" s="23"/>
      <c r="H94" s="23"/>
      <c r="I94" s="23"/>
      <c r="J94" s="23"/>
      <c r="K94" s="23"/>
      <c r="L94" s="23"/>
      <c r="M94" s="23"/>
      <c r="N94" s="23">
        <v>87000</v>
      </c>
      <c r="O94" s="23">
        <f t="shared" si="27"/>
        <v>87000</v>
      </c>
    </row>
    <row r="95" spans="1:16" ht="45.75" customHeight="1">
      <c r="A95" s="73" t="s">
        <v>178</v>
      </c>
      <c r="B95" s="43" t="s">
        <v>112</v>
      </c>
      <c r="C95" s="25"/>
      <c r="D95" s="23"/>
      <c r="E95" s="57"/>
      <c r="F95" s="23"/>
      <c r="G95" s="23"/>
      <c r="H95" s="23"/>
      <c r="I95" s="23"/>
      <c r="J95" s="23"/>
      <c r="K95" s="23"/>
      <c r="L95" s="23"/>
      <c r="M95" s="23"/>
      <c r="N95" s="23">
        <v>131000</v>
      </c>
      <c r="O95" s="23">
        <f t="shared" si="27"/>
        <v>131000</v>
      </c>
    </row>
    <row r="96" spans="1:16" ht="38.25">
      <c r="A96" s="73" t="s">
        <v>137</v>
      </c>
      <c r="B96" s="43" t="s">
        <v>112</v>
      </c>
      <c r="C96" s="25"/>
      <c r="D96" s="50"/>
      <c r="E96" s="74"/>
      <c r="F96" s="51">
        <v>496800</v>
      </c>
      <c r="G96" s="52">
        <f>E96+F96</f>
        <v>496800</v>
      </c>
      <c r="H96" s="52"/>
      <c r="I96" s="52">
        <f t="shared" si="24"/>
        <v>496800</v>
      </c>
      <c r="J96" s="52"/>
      <c r="K96" s="52">
        <f t="shared" si="25"/>
        <v>496800</v>
      </c>
      <c r="L96" s="52"/>
      <c r="M96" s="52">
        <f t="shared" si="26"/>
        <v>496800</v>
      </c>
      <c r="N96" s="52"/>
      <c r="O96" s="52">
        <f t="shared" si="27"/>
        <v>496800</v>
      </c>
    </row>
    <row r="97" spans="1:17" s="61" customFormat="1" ht="25.5" hidden="1">
      <c r="A97" s="53" t="s">
        <v>100</v>
      </c>
      <c r="B97" s="66" t="s">
        <v>101</v>
      </c>
      <c r="C97" s="22">
        <f>SUM(C98:C98)</f>
        <v>203400</v>
      </c>
      <c r="D97" s="75">
        <f t="shared" ref="D97:O97" si="28">D98</f>
        <v>-203400</v>
      </c>
      <c r="E97" s="75">
        <f t="shared" si="28"/>
        <v>0</v>
      </c>
      <c r="F97" s="75">
        <f t="shared" si="28"/>
        <v>0</v>
      </c>
      <c r="G97" s="76">
        <f t="shared" si="28"/>
        <v>0</v>
      </c>
      <c r="H97" s="76">
        <f t="shared" si="28"/>
        <v>0</v>
      </c>
      <c r="I97" s="76">
        <f t="shared" si="28"/>
        <v>0</v>
      </c>
      <c r="J97" s="76">
        <f t="shared" si="28"/>
        <v>0</v>
      </c>
      <c r="K97" s="76">
        <f t="shared" si="28"/>
        <v>0</v>
      </c>
      <c r="L97" s="76">
        <f t="shared" si="28"/>
        <v>0</v>
      </c>
      <c r="M97" s="76">
        <f t="shared" si="28"/>
        <v>0</v>
      </c>
      <c r="N97" s="76">
        <f t="shared" si="28"/>
        <v>0</v>
      </c>
      <c r="O97" s="76">
        <f t="shared" si="28"/>
        <v>0</v>
      </c>
      <c r="P97" s="104"/>
    </row>
    <row r="98" spans="1:17" ht="76.5" hidden="1">
      <c r="A98" s="72" t="s">
        <v>102</v>
      </c>
      <c r="B98" s="36" t="s">
        <v>103</v>
      </c>
      <c r="C98" s="77">
        <v>203400</v>
      </c>
      <c r="D98" s="23">
        <v>-203400</v>
      </c>
      <c r="E98" s="23">
        <f>C98+D98</f>
        <v>0</v>
      </c>
      <c r="F98" s="23"/>
      <c r="G98" s="23">
        <f>E98+F98</f>
        <v>0</v>
      </c>
      <c r="H98" s="23"/>
      <c r="I98" s="23">
        <f>G98+H98</f>
        <v>0</v>
      </c>
      <c r="J98" s="23"/>
      <c r="K98" s="23">
        <f>I98+J98</f>
        <v>0</v>
      </c>
      <c r="L98" s="23"/>
      <c r="M98" s="23">
        <f>K98+L98</f>
        <v>0</v>
      </c>
      <c r="N98" s="23"/>
      <c r="O98" s="23">
        <f>M98+N98</f>
        <v>0</v>
      </c>
    </row>
    <row r="99" spans="1:17">
      <c r="A99" s="78" t="s">
        <v>125</v>
      </c>
      <c r="B99" s="79" t="s">
        <v>127</v>
      </c>
      <c r="C99" s="80"/>
      <c r="D99" s="81"/>
      <c r="E99" s="82"/>
      <c r="F99" s="83">
        <f t="shared" ref="F99:O99" si="29">F100</f>
        <v>2517110.2000000002</v>
      </c>
      <c r="G99" s="82">
        <f t="shared" si="29"/>
        <v>2517110.2000000002</v>
      </c>
      <c r="H99" s="82">
        <f t="shared" si="29"/>
        <v>247584.61</v>
      </c>
      <c r="I99" s="82">
        <f t="shared" si="29"/>
        <v>2764694.81</v>
      </c>
      <c r="J99" s="82">
        <f t="shared" si="29"/>
        <v>185688.45999999996</v>
      </c>
      <c r="K99" s="82">
        <f t="shared" si="29"/>
        <v>2950383.27</v>
      </c>
      <c r="L99" s="82">
        <f>L100</f>
        <v>365436.33999999985</v>
      </c>
      <c r="M99" s="82">
        <f t="shared" si="29"/>
        <v>3315819.61</v>
      </c>
      <c r="N99" s="82">
        <f>N100</f>
        <v>9890.3900000001304</v>
      </c>
      <c r="O99" s="82">
        <f t="shared" si="29"/>
        <v>3325710</v>
      </c>
    </row>
    <row r="100" spans="1:17" ht="25.5">
      <c r="A100" s="84" t="s">
        <v>126</v>
      </c>
      <c r="B100" s="67" t="s">
        <v>128</v>
      </c>
      <c r="C100" s="85"/>
      <c r="D100" s="50"/>
      <c r="E100" s="52"/>
      <c r="F100" s="51">
        <f>2331421.74+185688.46</f>
        <v>2517110.2000000002</v>
      </c>
      <c r="G100" s="52">
        <f>E100+F100</f>
        <v>2517110.2000000002</v>
      </c>
      <c r="H100" s="52">
        <v>247584.61</v>
      </c>
      <c r="I100" s="52">
        <f>G100+H100</f>
        <v>2764694.81</v>
      </c>
      <c r="J100" s="52">
        <f>2950383.27-I100</f>
        <v>185688.45999999996</v>
      </c>
      <c r="K100" s="52">
        <f>I100+J100</f>
        <v>2950383.27</v>
      </c>
      <c r="L100" s="52">
        <f>3315819.61-K100</f>
        <v>365436.33999999985</v>
      </c>
      <c r="M100" s="52">
        <f>K100+L100</f>
        <v>3315819.61</v>
      </c>
      <c r="N100" s="52">
        <f>3325710-M100</f>
        <v>9890.3900000001304</v>
      </c>
      <c r="O100" s="52">
        <f>M100+N100</f>
        <v>3325710</v>
      </c>
    </row>
    <row r="101" spans="1:17" s="89" customFormat="1" ht="38.25">
      <c r="A101" s="78" t="s">
        <v>113</v>
      </c>
      <c r="B101" s="86" t="s">
        <v>114</v>
      </c>
      <c r="C101" s="87">
        <f t="shared" ref="C101:O101" si="30">C102</f>
        <v>0</v>
      </c>
      <c r="D101" s="87">
        <f t="shared" si="30"/>
        <v>22451863.890000001</v>
      </c>
      <c r="E101" s="87">
        <f t="shared" si="30"/>
        <v>22451863.890000001</v>
      </c>
      <c r="F101" s="87">
        <f t="shared" si="30"/>
        <v>-18795538.5</v>
      </c>
      <c r="G101" s="88">
        <f t="shared" si="30"/>
        <v>3656325.3900000006</v>
      </c>
      <c r="H101" s="88">
        <f t="shared" si="30"/>
        <v>-350780.00000000047</v>
      </c>
      <c r="I101" s="88">
        <f t="shared" si="30"/>
        <v>3305545.39</v>
      </c>
      <c r="J101" s="88">
        <f t="shared" si="30"/>
        <v>0</v>
      </c>
      <c r="K101" s="88">
        <f t="shared" si="30"/>
        <v>3305545.39</v>
      </c>
      <c r="L101" s="88">
        <f t="shared" si="30"/>
        <v>0</v>
      </c>
      <c r="M101" s="88">
        <f t="shared" si="30"/>
        <v>3305545.39</v>
      </c>
      <c r="N101" s="88">
        <f t="shared" si="30"/>
        <v>0</v>
      </c>
      <c r="O101" s="88">
        <f t="shared" si="30"/>
        <v>3305545.39</v>
      </c>
      <c r="P101" s="105"/>
    </row>
    <row r="102" spans="1:17" ht="63.75">
      <c r="A102" s="90" t="s">
        <v>115</v>
      </c>
      <c r="B102" s="91" t="s">
        <v>116</v>
      </c>
      <c r="C102" s="88"/>
      <c r="D102" s="92">
        <v>22451863.890000001</v>
      </c>
      <c r="E102" s="92">
        <f>C102+D102</f>
        <v>22451863.890000001</v>
      </c>
      <c r="F102" s="92">
        <v>-18795538.5</v>
      </c>
      <c r="G102" s="92">
        <f>E102+F102</f>
        <v>3656325.3900000006</v>
      </c>
      <c r="H102" s="92">
        <f>3305545.39-G102</f>
        <v>-350780.00000000047</v>
      </c>
      <c r="I102" s="92">
        <f>G102+H102</f>
        <v>3305545.39</v>
      </c>
      <c r="J102" s="92">
        <f>3305545.39-I102</f>
        <v>0</v>
      </c>
      <c r="K102" s="92">
        <f>I102+J102</f>
        <v>3305545.39</v>
      </c>
      <c r="L102" s="92">
        <f>3305545.39-K102</f>
        <v>0</v>
      </c>
      <c r="M102" s="92">
        <f>K102+L102</f>
        <v>3305545.39</v>
      </c>
      <c r="N102" s="92"/>
      <c r="O102" s="92">
        <f>M102+N102</f>
        <v>3305545.39</v>
      </c>
    </row>
    <row r="103" spans="1:17" ht="25.5">
      <c r="A103" s="78" t="s">
        <v>117</v>
      </c>
      <c r="B103" s="86" t="s">
        <v>118</v>
      </c>
      <c r="C103" s="87">
        <f t="shared" ref="C103:O103" si="31">C104</f>
        <v>0</v>
      </c>
      <c r="D103" s="87">
        <f t="shared" si="31"/>
        <v>-25741489.640000001</v>
      </c>
      <c r="E103" s="87">
        <f t="shared" si="31"/>
        <v>-25741489.640000001</v>
      </c>
      <c r="F103" s="87">
        <f t="shared" si="31"/>
        <v>21888993.52</v>
      </c>
      <c r="G103" s="88">
        <f t="shared" si="31"/>
        <v>-3852496.120000001</v>
      </c>
      <c r="H103" s="88">
        <f t="shared" si="31"/>
        <v>-2046948.0199999986</v>
      </c>
      <c r="I103" s="88">
        <f t="shared" si="31"/>
        <v>-5899444.1399999997</v>
      </c>
      <c r="J103" s="88">
        <f t="shared" si="31"/>
        <v>0</v>
      </c>
      <c r="K103" s="88">
        <f t="shared" si="31"/>
        <v>-5899444.1399999997</v>
      </c>
      <c r="L103" s="88">
        <f t="shared" si="31"/>
        <v>0</v>
      </c>
      <c r="M103" s="88">
        <f t="shared" si="31"/>
        <v>-5899444.1399999997</v>
      </c>
      <c r="N103" s="88">
        <f t="shared" si="31"/>
        <v>0</v>
      </c>
      <c r="O103" s="88">
        <f t="shared" si="31"/>
        <v>-5899444.1399999997</v>
      </c>
    </row>
    <row r="104" spans="1:17" ht="51">
      <c r="A104" s="90" t="s">
        <v>119</v>
      </c>
      <c r="B104" s="91" t="s">
        <v>120</v>
      </c>
      <c r="C104" s="88"/>
      <c r="D104" s="92">
        <v>-25741489.640000001</v>
      </c>
      <c r="E104" s="92">
        <f>C104+D104</f>
        <v>-25741489.640000001</v>
      </c>
      <c r="F104" s="92">
        <v>21888993.52</v>
      </c>
      <c r="G104" s="92">
        <f>E104+F104</f>
        <v>-3852496.120000001</v>
      </c>
      <c r="H104" s="92">
        <f>-5899444.14-G104</f>
        <v>-2046948.0199999986</v>
      </c>
      <c r="I104" s="92">
        <f>G104+H104</f>
        <v>-5899444.1399999997</v>
      </c>
      <c r="J104" s="92">
        <f>-5899444.14-I104</f>
        <v>0</v>
      </c>
      <c r="K104" s="92">
        <f>I104+J104</f>
        <v>-5899444.1399999997</v>
      </c>
      <c r="L104" s="92">
        <f>-5899444.14-K104</f>
        <v>0</v>
      </c>
      <c r="M104" s="92">
        <f>K104+L104</f>
        <v>-5899444.1399999997</v>
      </c>
      <c r="N104" s="92">
        <f>-5899444.14-M104</f>
        <v>0</v>
      </c>
      <c r="O104" s="92">
        <f>M104+N104</f>
        <v>-5899444.1399999997</v>
      </c>
    </row>
    <row r="105" spans="1:17" s="55" customFormat="1">
      <c r="A105" s="93" t="s">
        <v>104</v>
      </c>
      <c r="B105" s="8"/>
      <c r="C105" s="19">
        <f t="shared" ref="C105:I105" si="32">C31+C5</f>
        <v>862769556</v>
      </c>
      <c r="D105" s="54">
        <f t="shared" si="32"/>
        <v>933122.82999999821</v>
      </c>
      <c r="E105" s="54">
        <f t="shared" si="32"/>
        <v>863702678.83000004</v>
      </c>
      <c r="F105" s="54">
        <f t="shared" si="32"/>
        <v>10627079.640000001</v>
      </c>
      <c r="G105" s="24">
        <f t="shared" si="32"/>
        <v>874329758.47000003</v>
      </c>
      <c r="H105" s="24">
        <f t="shared" si="32"/>
        <v>17034286.399999999</v>
      </c>
      <c r="I105" s="24">
        <f t="shared" si="32"/>
        <v>891364044.86999989</v>
      </c>
      <c r="J105" s="24">
        <f t="shared" ref="J105:K105" si="33">J31+J5</f>
        <v>29486814.460000001</v>
      </c>
      <c r="K105" s="24">
        <f t="shared" si="33"/>
        <v>920850859.32999992</v>
      </c>
      <c r="L105" s="24">
        <f t="shared" ref="L105:N105" si="34">L31+L5</f>
        <v>33782420.129999995</v>
      </c>
      <c r="M105" s="24">
        <f t="shared" si="34"/>
        <v>954633279.45999992</v>
      </c>
      <c r="N105" s="24">
        <f t="shared" si="34"/>
        <v>6560610.3900000006</v>
      </c>
      <c r="O105" s="24">
        <f>O31+O5</f>
        <v>961193889.8499999</v>
      </c>
      <c r="P105" s="99"/>
      <c r="Q105" s="120"/>
    </row>
    <row r="106" spans="1:17">
      <c r="I106" s="96">
        <f>888599350.06-I105</f>
        <v>-2764694.8099999428</v>
      </c>
    </row>
  </sheetData>
  <mergeCells count="1">
    <mergeCell ref="A2:M2"/>
  </mergeCells>
  <phoneticPr fontId="18" type="noConversion"/>
  <pageMargins left="0.67" right="0.19685039370078741" top="0.19685039370078741" bottom="0.19685039370078741" header="0.19685039370078741" footer="0.19685039370078741"/>
  <pageSetup paperSize="9" scale="88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27"/>
  <sheetViews>
    <sheetView tabSelected="1" workbookViewId="0">
      <selection activeCell="A3" sqref="A3:O3"/>
    </sheetView>
  </sheetViews>
  <sheetFormatPr defaultColWidth="8" defaultRowHeight="12.75"/>
  <cols>
    <col min="1" max="1" width="72.42578125" style="1" customWidth="1"/>
    <col min="2" max="2" width="20.140625" style="94" customWidth="1"/>
    <col min="3" max="3" width="14.85546875" style="95" hidden="1" customWidth="1"/>
    <col min="4" max="4" width="15.42578125" style="96" hidden="1" customWidth="1"/>
    <col min="5" max="5" width="17.7109375" style="96" hidden="1" customWidth="1"/>
    <col min="6" max="6" width="1" style="96" hidden="1" customWidth="1"/>
    <col min="7" max="7" width="14.5703125" style="96" hidden="1" customWidth="1"/>
    <col min="8" max="14" width="15.7109375" style="96" hidden="1" customWidth="1"/>
    <col min="15" max="15" width="18.42578125" style="96" customWidth="1"/>
    <col min="16" max="16" width="0.5703125" style="97" customWidth="1"/>
    <col min="17" max="17" width="21.7109375" style="1" customWidth="1"/>
    <col min="18" max="225" width="8" style="1"/>
    <col min="226" max="226" width="69.85546875" style="1" customWidth="1"/>
    <col min="227" max="227" width="21.7109375" style="1" customWidth="1"/>
    <col min="228" max="228" width="0" style="1" hidden="1" customWidth="1"/>
    <col min="229" max="229" width="15.5703125" style="1" customWidth="1"/>
    <col min="230" max="233" width="0" style="1" hidden="1" customWidth="1"/>
    <col min="234" max="234" width="8" style="1"/>
    <col min="235" max="235" width="13.7109375" style="1" customWidth="1"/>
    <col min="236" max="16384" width="8" style="1"/>
  </cols>
  <sheetData>
    <row r="1" spans="1:29">
      <c r="A1" s="125" t="s">
        <v>172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</row>
    <row r="2" spans="1:29">
      <c r="A2" s="125" t="s">
        <v>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</row>
    <row r="3" spans="1:29">
      <c r="A3" s="126" t="s">
        <v>181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</row>
    <row r="4" spans="1:29">
      <c r="A4" s="125" t="s">
        <v>172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</row>
    <row r="5" spans="1:29">
      <c r="A5" s="125" t="s">
        <v>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</row>
    <row r="6" spans="1:29">
      <c r="A6" s="126" t="s">
        <v>171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</row>
    <row r="7" spans="1:29">
      <c r="A7" s="125" t="s">
        <v>172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</row>
    <row r="8" spans="1:29">
      <c r="A8" s="125" t="s">
        <v>0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</row>
    <row r="9" spans="1:29">
      <c r="A9" s="126" t="s">
        <v>173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</row>
    <row r="10" spans="1:29">
      <c r="A10" s="125" t="s">
        <v>129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</row>
    <row r="11" spans="1:29">
      <c r="A11" s="125" t="s">
        <v>0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</row>
    <row r="12" spans="1:29">
      <c r="A12" s="126" t="s">
        <v>174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</row>
    <row r="13" spans="1:29">
      <c r="A13" s="125" t="s">
        <v>151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</row>
    <row r="14" spans="1:29">
      <c r="A14" s="125" t="s">
        <v>0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</row>
    <row r="15" spans="1:29">
      <c r="A15" s="126" t="s">
        <v>150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</row>
    <row r="16" spans="1:29">
      <c r="A16" s="125" t="s">
        <v>129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</row>
    <row r="17" spans="1:29">
      <c r="A17" s="125" t="s">
        <v>0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</row>
    <row r="18" spans="1:29">
      <c r="A18" s="126" t="s">
        <v>130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  <row r="19" spans="1:29">
      <c r="A19" s="128" t="s">
        <v>131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</row>
    <row r="20" spans="1:29">
      <c r="A20" s="128" t="s">
        <v>0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</row>
    <row r="21" spans="1:29">
      <c r="A21" s="129" t="s">
        <v>149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</row>
    <row r="22" spans="1:29">
      <c r="A22" s="127" t="s">
        <v>0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</row>
    <row r="23" spans="1:29" ht="15.75">
      <c r="A23" s="124" t="s">
        <v>123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2"/>
      <c r="O23" s="122"/>
    </row>
    <row r="24" spans="1:29" s="11" customFormat="1" ht="60" customHeight="1">
      <c r="A24" s="7" t="s">
        <v>1</v>
      </c>
      <c r="B24" s="8" t="s">
        <v>2</v>
      </c>
      <c r="C24" s="9" t="s">
        <v>3</v>
      </c>
      <c r="D24" s="9" t="s">
        <v>106</v>
      </c>
      <c r="E24" s="9" t="s">
        <v>107</v>
      </c>
      <c r="F24" s="9" t="s">
        <v>106</v>
      </c>
      <c r="G24" s="9" t="s">
        <v>107</v>
      </c>
      <c r="H24" s="9" t="s">
        <v>106</v>
      </c>
      <c r="I24" s="9" t="s">
        <v>107</v>
      </c>
      <c r="J24" s="9" t="s">
        <v>106</v>
      </c>
      <c r="K24" s="9" t="s">
        <v>107</v>
      </c>
      <c r="L24" s="9" t="s">
        <v>106</v>
      </c>
      <c r="M24" s="9" t="s">
        <v>107</v>
      </c>
      <c r="N24" s="9" t="s">
        <v>106</v>
      </c>
      <c r="O24" s="9" t="s">
        <v>107</v>
      </c>
      <c r="P24" s="99"/>
    </row>
    <row r="25" spans="1:29" s="16" customFormat="1" ht="15">
      <c r="A25" s="12">
        <v>1</v>
      </c>
      <c r="B25" s="12">
        <v>2</v>
      </c>
      <c r="C25" s="13">
        <v>3</v>
      </c>
      <c r="D25" s="14">
        <v>4</v>
      </c>
      <c r="E25" s="14">
        <v>5</v>
      </c>
      <c r="F25" s="14">
        <v>4</v>
      </c>
      <c r="G25" s="15">
        <v>3</v>
      </c>
      <c r="H25" s="15">
        <v>4</v>
      </c>
      <c r="I25" s="15">
        <v>3</v>
      </c>
      <c r="J25" s="15">
        <v>4</v>
      </c>
      <c r="K25" s="15">
        <v>5</v>
      </c>
      <c r="L25" s="15">
        <v>4</v>
      </c>
      <c r="M25" s="15">
        <v>5</v>
      </c>
      <c r="N25" s="15">
        <v>4</v>
      </c>
      <c r="O25" s="15">
        <v>5</v>
      </c>
      <c r="P25" s="100"/>
    </row>
    <row r="26" spans="1:29" s="11" customFormat="1">
      <c r="A26" s="17" t="s">
        <v>4</v>
      </c>
      <c r="B26" s="18" t="s">
        <v>5</v>
      </c>
      <c r="C26" s="19">
        <f>C27+C29+C31+C35+C38+C44+C46+C48+C51</f>
        <v>174720256</v>
      </c>
      <c r="D26" s="9"/>
      <c r="E26" s="9">
        <f>E27+E29+E31+E35+E38+E44+E48+E51</f>
        <v>174720256</v>
      </c>
      <c r="F26" s="9"/>
      <c r="G26" s="10">
        <f>G27+G29+G31+G35+G38+G44+G48+G51</f>
        <v>174720256</v>
      </c>
      <c r="H26" s="10"/>
      <c r="I26" s="10">
        <f>I27+I29+I31+I35+I38+I44+I48+I51</f>
        <v>174720256</v>
      </c>
      <c r="J26" s="10"/>
      <c r="K26" s="10">
        <f>K27+K29+K31+K35+K38+K44+K48+K51</f>
        <v>174720256</v>
      </c>
      <c r="L26" s="10"/>
      <c r="M26" s="10">
        <f>M27+M29+M31+M35+M38+M44+M48+M51</f>
        <v>174720256</v>
      </c>
      <c r="N26" s="10"/>
      <c r="O26" s="10">
        <f>O27+O29+O31+O35+O38+O44+O48+O51</f>
        <v>174720256</v>
      </c>
      <c r="P26" s="99"/>
    </row>
    <row r="27" spans="1:29">
      <c r="A27" s="20" t="s">
        <v>6</v>
      </c>
      <c r="B27" s="21" t="s">
        <v>7</v>
      </c>
      <c r="C27" s="22">
        <f>C28</f>
        <v>105162800</v>
      </c>
      <c r="D27" s="23"/>
      <c r="E27" s="24">
        <f>E28</f>
        <v>105162800</v>
      </c>
      <c r="F27" s="23"/>
      <c r="G27" s="24">
        <f>G28</f>
        <v>105162800</v>
      </c>
      <c r="H27" s="23"/>
      <c r="I27" s="24">
        <f>I28</f>
        <v>105162800</v>
      </c>
      <c r="J27" s="23"/>
      <c r="K27" s="24">
        <f>K28</f>
        <v>105162800</v>
      </c>
      <c r="L27" s="23"/>
      <c r="M27" s="24">
        <f>M28</f>
        <v>105162800</v>
      </c>
      <c r="N27" s="23"/>
      <c r="O27" s="24">
        <f>O28</f>
        <v>105162800</v>
      </c>
    </row>
    <row r="28" spans="1:29">
      <c r="A28" s="20" t="s">
        <v>8</v>
      </c>
      <c r="B28" s="21" t="s">
        <v>9</v>
      </c>
      <c r="C28" s="25">
        <v>105162800</v>
      </c>
      <c r="D28" s="23"/>
      <c r="E28" s="23">
        <f>C28</f>
        <v>105162800</v>
      </c>
      <c r="F28" s="23"/>
      <c r="G28" s="23">
        <f>E28+F28</f>
        <v>105162800</v>
      </c>
      <c r="H28" s="23"/>
      <c r="I28" s="23">
        <f>G28+H28</f>
        <v>105162800</v>
      </c>
      <c r="J28" s="23"/>
      <c r="K28" s="23">
        <f>I28+J28</f>
        <v>105162800</v>
      </c>
      <c r="L28" s="23"/>
      <c r="M28" s="23">
        <f>K28+L28</f>
        <v>105162800</v>
      </c>
      <c r="N28" s="23"/>
      <c r="O28" s="23">
        <f>M28+N28</f>
        <v>105162800</v>
      </c>
    </row>
    <row r="29" spans="1:29" ht="25.5">
      <c r="A29" s="26" t="s">
        <v>10</v>
      </c>
      <c r="B29" s="21" t="s">
        <v>11</v>
      </c>
      <c r="C29" s="22">
        <f>C30</f>
        <v>21095367</v>
      </c>
      <c r="D29" s="23"/>
      <c r="E29" s="24">
        <f>E30</f>
        <v>21095367</v>
      </c>
      <c r="F29" s="23"/>
      <c r="G29" s="24">
        <f>G30</f>
        <v>21095367</v>
      </c>
      <c r="H29" s="23"/>
      <c r="I29" s="24">
        <f>I30</f>
        <v>21095367</v>
      </c>
      <c r="J29" s="23"/>
      <c r="K29" s="24">
        <f>K30</f>
        <v>21095367</v>
      </c>
      <c r="L29" s="23"/>
      <c r="M29" s="24">
        <f>M30</f>
        <v>21095367</v>
      </c>
      <c r="N29" s="23"/>
      <c r="O29" s="24">
        <f>O30</f>
        <v>21095367</v>
      </c>
    </row>
    <row r="30" spans="1:29" ht="25.5">
      <c r="A30" s="27" t="s">
        <v>12</v>
      </c>
      <c r="B30" s="21" t="s">
        <v>13</v>
      </c>
      <c r="C30" s="25">
        <v>21095367</v>
      </c>
      <c r="D30" s="23"/>
      <c r="E30" s="23">
        <f>C30</f>
        <v>21095367</v>
      </c>
      <c r="F30" s="23"/>
      <c r="G30" s="23">
        <f>E30+F30</f>
        <v>21095367</v>
      </c>
      <c r="H30" s="23"/>
      <c r="I30" s="23">
        <f>G30+H30</f>
        <v>21095367</v>
      </c>
      <c r="J30" s="23"/>
      <c r="K30" s="23">
        <f>I30+J30</f>
        <v>21095367</v>
      </c>
      <c r="L30" s="23"/>
      <c r="M30" s="23">
        <f>K30+L30</f>
        <v>21095367</v>
      </c>
      <c r="N30" s="23"/>
      <c r="O30" s="23">
        <f>M30+N30</f>
        <v>21095367</v>
      </c>
    </row>
    <row r="31" spans="1:29">
      <c r="A31" s="20" t="s">
        <v>14</v>
      </c>
      <c r="B31" s="21" t="s">
        <v>15</v>
      </c>
      <c r="C31" s="22">
        <f>SUM(C32:C34)</f>
        <v>25124589</v>
      </c>
      <c r="D31" s="23"/>
      <c r="E31" s="24">
        <f>SUM(E32:E34)</f>
        <v>25124589</v>
      </c>
      <c r="F31" s="23"/>
      <c r="G31" s="24">
        <f>SUM(G32:G34)</f>
        <v>25124589</v>
      </c>
      <c r="H31" s="23"/>
      <c r="I31" s="24">
        <f>SUM(I32:I34)</f>
        <v>25124589</v>
      </c>
      <c r="J31" s="23"/>
      <c r="K31" s="24">
        <f>SUM(K32:K34)</f>
        <v>25124589</v>
      </c>
      <c r="L31" s="23"/>
      <c r="M31" s="24">
        <f>SUM(M32:M34)</f>
        <v>25124589</v>
      </c>
      <c r="N31" s="23"/>
      <c r="O31" s="24">
        <f>SUM(O32:O34)</f>
        <v>25124589</v>
      </c>
    </row>
    <row r="32" spans="1:29">
      <c r="A32" s="28" t="s">
        <v>16</v>
      </c>
      <c r="B32" s="29" t="s">
        <v>17</v>
      </c>
      <c r="C32" s="25">
        <v>25037529</v>
      </c>
      <c r="D32" s="23"/>
      <c r="E32" s="23">
        <f>C32</f>
        <v>25037529</v>
      </c>
      <c r="F32" s="23"/>
      <c r="G32" s="23">
        <f>E32+F32</f>
        <v>25037529</v>
      </c>
      <c r="H32" s="23"/>
      <c r="I32" s="23">
        <f>G32+H32</f>
        <v>25037529</v>
      </c>
      <c r="J32" s="23"/>
      <c r="K32" s="23">
        <f>I32+J32</f>
        <v>25037529</v>
      </c>
      <c r="L32" s="23"/>
      <c r="M32" s="23">
        <f>K32+L32</f>
        <v>25037529</v>
      </c>
      <c r="N32" s="23"/>
      <c r="O32" s="23">
        <f>M32+N32</f>
        <v>25037529</v>
      </c>
    </row>
    <row r="33" spans="1:16">
      <c r="A33" s="28" t="s">
        <v>18</v>
      </c>
      <c r="B33" s="29" t="s">
        <v>19</v>
      </c>
      <c r="C33" s="25">
        <v>84770</v>
      </c>
      <c r="D33" s="23"/>
      <c r="E33" s="23">
        <f>C33</f>
        <v>84770</v>
      </c>
      <c r="F33" s="23"/>
      <c r="G33" s="23">
        <f>E33+F33</f>
        <v>84770</v>
      </c>
      <c r="H33" s="23"/>
      <c r="I33" s="23">
        <f>G33+H33</f>
        <v>84770</v>
      </c>
      <c r="J33" s="23"/>
      <c r="K33" s="23">
        <f>I33+J33</f>
        <v>84770</v>
      </c>
      <c r="L33" s="23"/>
      <c r="M33" s="23">
        <f>K33+L33</f>
        <v>84770</v>
      </c>
      <c r="N33" s="23"/>
      <c r="O33" s="23">
        <f>M33+N33</f>
        <v>84770</v>
      </c>
    </row>
    <row r="34" spans="1:16">
      <c r="A34" s="28" t="s">
        <v>20</v>
      </c>
      <c r="B34" s="29" t="s">
        <v>21</v>
      </c>
      <c r="C34" s="25">
        <v>2290</v>
      </c>
      <c r="D34" s="23"/>
      <c r="E34" s="23">
        <f>C34</f>
        <v>2290</v>
      </c>
      <c r="F34" s="23"/>
      <c r="G34" s="23">
        <f>E34+F34</f>
        <v>2290</v>
      </c>
      <c r="H34" s="23"/>
      <c r="I34" s="23">
        <f>G34+H34</f>
        <v>2290</v>
      </c>
      <c r="J34" s="23"/>
      <c r="K34" s="23">
        <f>I34+J34</f>
        <v>2290</v>
      </c>
      <c r="L34" s="23"/>
      <c r="M34" s="23">
        <f>K34+L34</f>
        <v>2290</v>
      </c>
      <c r="N34" s="23"/>
      <c r="O34" s="23">
        <f>M34+N34</f>
        <v>2290</v>
      </c>
    </row>
    <row r="35" spans="1:16">
      <c r="A35" s="20" t="s">
        <v>22</v>
      </c>
      <c r="B35" s="21" t="s">
        <v>23</v>
      </c>
      <c r="C35" s="22">
        <f>C36+C37</f>
        <v>2861402</v>
      </c>
      <c r="D35" s="23"/>
      <c r="E35" s="24">
        <f>SUM(E36:E37)</f>
        <v>2861402</v>
      </c>
      <c r="F35" s="23"/>
      <c r="G35" s="24">
        <f>SUM(G36:G37)</f>
        <v>2861402</v>
      </c>
      <c r="H35" s="23"/>
      <c r="I35" s="24">
        <f>SUM(I36:I37)</f>
        <v>2861402</v>
      </c>
      <c r="J35" s="23"/>
      <c r="K35" s="24">
        <f>SUM(K36:K37)</f>
        <v>2861402</v>
      </c>
      <c r="L35" s="23"/>
      <c r="M35" s="24">
        <f>SUM(M36:M37)</f>
        <v>2861402</v>
      </c>
      <c r="N35" s="23"/>
      <c r="O35" s="24">
        <f>SUM(O36:O37)</f>
        <v>2861402</v>
      </c>
    </row>
    <row r="36" spans="1:16" ht="25.5">
      <c r="A36" s="20" t="s">
        <v>24</v>
      </c>
      <c r="B36" s="21" t="s">
        <v>25</v>
      </c>
      <c r="C36" s="25">
        <v>2061402</v>
      </c>
      <c r="D36" s="23"/>
      <c r="E36" s="23">
        <f>C36</f>
        <v>2061402</v>
      </c>
      <c r="F36" s="23"/>
      <c r="G36" s="23">
        <f>E36+F36</f>
        <v>2061402</v>
      </c>
      <c r="H36" s="23"/>
      <c r="I36" s="23">
        <f>G36+H36</f>
        <v>2061402</v>
      </c>
      <c r="J36" s="23"/>
      <c r="K36" s="23">
        <f>I36+J36</f>
        <v>2061402</v>
      </c>
      <c r="L36" s="23"/>
      <c r="M36" s="23">
        <f>K36+L36</f>
        <v>2061402</v>
      </c>
      <c r="N36" s="23"/>
      <c r="O36" s="23">
        <f>M36+N36</f>
        <v>2061402</v>
      </c>
    </row>
    <row r="37" spans="1:16" ht="25.5">
      <c r="A37" s="30" t="s">
        <v>26</v>
      </c>
      <c r="B37" s="31" t="s">
        <v>27</v>
      </c>
      <c r="C37" s="25">
        <v>800000</v>
      </c>
      <c r="D37" s="23"/>
      <c r="E37" s="23">
        <f>C37</f>
        <v>800000</v>
      </c>
      <c r="F37" s="23"/>
      <c r="G37" s="23">
        <f>E37+F37</f>
        <v>800000</v>
      </c>
      <c r="H37" s="23"/>
      <c r="I37" s="23">
        <f>G37+H37</f>
        <v>800000</v>
      </c>
      <c r="J37" s="23"/>
      <c r="K37" s="23">
        <f>I37+J37</f>
        <v>800000</v>
      </c>
      <c r="L37" s="23"/>
      <c r="M37" s="23">
        <f>K37+L37</f>
        <v>800000</v>
      </c>
      <c r="N37" s="23"/>
      <c r="O37" s="23">
        <f>M37+N37</f>
        <v>800000</v>
      </c>
    </row>
    <row r="38" spans="1:16" ht="25.5">
      <c r="A38" s="20" t="s">
        <v>28</v>
      </c>
      <c r="B38" s="21" t="s">
        <v>29</v>
      </c>
      <c r="C38" s="22">
        <f>SUM(C39:C43)</f>
        <v>14260000</v>
      </c>
      <c r="D38" s="23"/>
      <c r="E38" s="24">
        <f>SUM(E39:E43)</f>
        <v>14260000</v>
      </c>
      <c r="F38" s="23"/>
      <c r="G38" s="24">
        <f>SUM(G39:G43)</f>
        <v>14260000</v>
      </c>
      <c r="H38" s="23"/>
      <c r="I38" s="24">
        <f>SUM(I39:I43)</f>
        <v>14260000</v>
      </c>
      <c r="J38" s="23"/>
      <c r="K38" s="24">
        <f>SUM(K39:K43)</f>
        <v>14260000</v>
      </c>
      <c r="L38" s="23"/>
      <c r="M38" s="24">
        <f>SUM(M39:M43)</f>
        <v>14260000</v>
      </c>
      <c r="N38" s="23"/>
      <c r="O38" s="24">
        <f>SUM(O39:O43)</f>
        <v>14260000</v>
      </c>
    </row>
    <row r="39" spans="1:16" s="2" customFormat="1" ht="25.5">
      <c r="A39" s="32" t="s">
        <v>30</v>
      </c>
      <c r="B39" s="31" t="s">
        <v>31</v>
      </c>
      <c r="C39" s="33">
        <v>9141000</v>
      </c>
      <c r="D39" s="34"/>
      <c r="E39" s="34">
        <f>C39</f>
        <v>9141000</v>
      </c>
      <c r="F39" s="34"/>
      <c r="G39" s="34">
        <f>E39+F39</f>
        <v>9141000</v>
      </c>
      <c r="H39" s="34"/>
      <c r="I39" s="34">
        <f>G39+H39</f>
        <v>9141000</v>
      </c>
      <c r="J39" s="34"/>
      <c r="K39" s="34">
        <f>I39+J39</f>
        <v>9141000</v>
      </c>
      <c r="L39" s="34"/>
      <c r="M39" s="34">
        <f>K39+L39</f>
        <v>9141000</v>
      </c>
      <c r="N39" s="34"/>
      <c r="O39" s="34">
        <f>M39+N39</f>
        <v>9141000</v>
      </c>
      <c r="P39" s="98"/>
    </row>
    <row r="40" spans="1:16" s="2" customFormat="1" ht="28.5" customHeight="1">
      <c r="A40" s="32" t="s">
        <v>32</v>
      </c>
      <c r="B40" s="31" t="s">
        <v>33</v>
      </c>
      <c r="C40" s="33">
        <v>19000</v>
      </c>
      <c r="D40" s="34"/>
      <c r="E40" s="34">
        <f>C40</f>
        <v>19000</v>
      </c>
      <c r="F40" s="34"/>
      <c r="G40" s="34">
        <f>E40+F40</f>
        <v>19000</v>
      </c>
      <c r="H40" s="34"/>
      <c r="I40" s="34">
        <f>G40+H40</f>
        <v>19000</v>
      </c>
      <c r="J40" s="34"/>
      <c r="K40" s="34">
        <f>I40+J40</f>
        <v>19000</v>
      </c>
      <c r="L40" s="34"/>
      <c r="M40" s="34">
        <f>K40+L40</f>
        <v>19000</v>
      </c>
      <c r="N40" s="34"/>
      <c r="O40" s="34">
        <f>M40+N40</f>
        <v>19000</v>
      </c>
      <c r="P40" s="98"/>
    </row>
    <row r="41" spans="1:16" s="2" customFormat="1" ht="25.5">
      <c r="A41" s="32" t="s">
        <v>34</v>
      </c>
      <c r="B41" s="31" t="s">
        <v>35</v>
      </c>
      <c r="C41" s="33">
        <v>1412000</v>
      </c>
      <c r="D41" s="34"/>
      <c r="E41" s="34">
        <f>C41</f>
        <v>1412000</v>
      </c>
      <c r="F41" s="34"/>
      <c r="G41" s="34">
        <f>E41+F41</f>
        <v>1412000</v>
      </c>
      <c r="H41" s="34"/>
      <c r="I41" s="34">
        <f>G41+H41</f>
        <v>1412000</v>
      </c>
      <c r="J41" s="34"/>
      <c r="K41" s="34">
        <f>I41+J41</f>
        <v>1412000</v>
      </c>
      <c r="L41" s="34"/>
      <c r="M41" s="34">
        <f>K41+L41</f>
        <v>1412000</v>
      </c>
      <c r="N41" s="34"/>
      <c r="O41" s="34">
        <f>M41+N41</f>
        <v>1412000</v>
      </c>
      <c r="P41" s="98"/>
    </row>
    <row r="42" spans="1:16" s="35" customFormat="1" ht="38.25">
      <c r="A42" s="30" t="s">
        <v>36</v>
      </c>
      <c r="B42" s="31" t="s">
        <v>37</v>
      </c>
      <c r="C42" s="33">
        <v>13000</v>
      </c>
      <c r="D42" s="34"/>
      <c r="E42" s="34">
        <f>C42</f>
        <v>13000</v>
      </c>
      <c r="F42" s="34"/>
      <c r="G42" s="34">
        <f>E42+F42</f>
        <v>13000</v>
      </c>
      <c r="H42" s="34"/>
      <c r="I42" s="34">
        <f>G42+H42</f>
        <v>13000</v>
      </c>
      <c r="J42" s="34"/>
      <c r="K42" s="34">
        <f>I42+J42</f>
        <v>13000</v>
      </c>
      <c r="L42" s="34"/>
      <c r="M42" s="34">
        <f>K42+L42</f>
        <v>13000</v>
      </c>
      <c r="N42" s="34"/>
      <c r="O42" s="34">
        <f>M42+N42</f>
        <v>13000</v>
      </c>
      <c r="P42" s="101"/>
    </row>
    <row r="43" spans="1:16" s="35" customFormat="1" ht="51">
      <c r="A43" s="30" t="s">
        <v>38</v>
      </c>
      <c r="B43" s="36" t="s">
        <v>39</v>
      </c>
      <c r="C43" s="33">
        <v>3675000</v>
      </c>
      <c r="D43" s="34"/>
      <c r="E43" s="34">
        <f>C43</f>
        <v>3675000</v>
      </c>
      <c r="F43" s="34"/>
      <c r="G43" s="34">
        <f>E43+F43</f>
        <v>3675000</v>
      </c>
      <c r="H43" s="34"/>
      <c r="I43" s="34">
        <f>G43+H43</f>
        <v>3675000</v>
      </c>
      <c r="J43" s="34"/>
      <c r="K43" s="34">
        <f>I43+J43</f>
        <v>3675000</v>
      </c>
      <c r="L43" s="34"/>
      <c r="M43" s="34">
        <f>K43+L43</f>
        <v>3675000</v>
      </c>
      <c r="N43" s="34"/>
      <c r="O43" s="34">
        <f>M43+N43</f>
        <v>3675000</v>
      </c>
      <c r="P43" s="101"/>
    </row>
    <row r="44" spans="1:16">
      <c r="A44" s="20" t="s">
        <v>40</v>
      </c>
      <c r="B44" s="21" t="s">
        <v>41</v>
      </c>
      <c r="C44" s="22">
        <f>C45</f>
        <v>341000</v>
      </c>
      <c r="D44" s="23"/>
      <c r="E44" s="24">
        <f>E45</f>
        <v>341000</v>
      </c>
      <c r="F44" s="23"/>
      <c r="G44" s="24">
        <f>G45</f>
        <v>341000</v>
      </c>
      <c r="H44" s="23"/>
      <c r="I44" s="24">
        <f>I45</f>
        <v>341000</v>
      </c>
      <c r="J44" s="23"/>
      <c r="K44" s="24">
        <f>K45</f>
        <v>341000</v>
      </c>
      <c r="L44" s="23"/>
      <c r="M44" s="24">
        <f>M45</f>
        <v>341000</v>
      </c>
      <c r="N44" s="23"/>
      <c r="O44" s="24">
        <f>O45</f>
        <v>341000</v>
      </c>
    </row>
    <row r="45" spans="1:16" s="2" customFormat="1">
      <c r="A45" s="20" t="s">
        <v>42</v>
      </c>
      <c r="B45" s="21" t="s">
        <v>43</v>
      </c>
      <c r="C45" s="33">
        <v>341000</v>
      </c>
      <c r="D45" s="34"/>
      <c r="E45" s="34">
        <f>C45</f>
        <v>341000</v>
      </c>
      <c r="F45" s="34"/>
      <c r="G45" s="34">
        <f>E45+F45</f>
        <v>341000</v>
      </c>
      <c r="H45" s="34"/>
      <c r="I45" s="34">
        <f>G45+H45</f>
        <v>341000</v>
      </c>
      <c r="J45" s="34"/>
      <c r="K45" s="34">
        <f>I45+J45</f>
        <v>341000</v>
      </c>
      <c r="L45" s="34"/>
      <c r="M45" s="34">
        <f>K45+L45</f>
        <v>341000</v>
      </c>
      <c r="N45" s="34"/>
      <c r="O45" s="34">
        <f>M45+N45</f>
        <v>341000</v>
      </c>
      <c r="P45" s="98"/>
    </row>
    <row r="46" spans="1:16" ht="25.5">
      <c r="A46" s="20" t="s">
        <v>44</v>
      </c>
      <c r="B46" s="37" t="s">
        <v>45</v>
      </c>
      <c r="C46" s="22">
        <f>C47</f>
        <v>0</v>
      </c>
      <c r="D46" s="23"/>
      <c r="E46" s="23">
        <f>C46</f>
        <v>0</v>
      </c>
      <c r="F46" s="23"/>
      <c r="G46" s="23">
        <f>E46+F46</f>
        <v>0</v>
      </c>
      <c r="H46" s="23"/>
      <c r="I46" s="23">
        <f>G46+H46</f>
        <v>0</v>
      </c>
      <c r="J46" s="23"/>
      <c r="K46" s="23">
        <f>I46+J46</f>
        <v>0</v>
      </c>
      <c r="L46" s="23"/>
      <c r="M46" s="23">
        <f>K46+L46</f>
        <v>0</v>
      </c>
      <c r="N46" s="23"/>
      <c r="O46" s="23">
        <f>M46+N46</f>
        <v>0</v>
      </c>
    </row>
    <row r="47" spans="1:16">
      <c r="A47" s="30" t="s">
        <v>46</v>
      </c>
      <c r="B47" s="31" t="s">
        <v>47</v>
      </c>
      <c r="C47" s="25"/>
      <c r="D47" s="23"/>
      <c r="E47" s="23"/>
      <c r="F47" s="23"/>
      <c r="G47" s="23">
        <f>E47+F47</f>
        <v>0</v>
      </c>
      <c r="H47" s="23"/>
      <c r="I47" s="23">
        <f>G47+H47</f>
        <v>0</v>
      </c>
      <c r="J47" s="23"/>
      <c r="K47" s="23">
        <f>I47+J47</f>
        <v>0</v>
      </c>
      <c r="L47" s="23"/>
      <c r="M47" s="23">
        <f>K47+L47</f>
        <v>0</v>
      </c>
      <c r="N47" s="23"/>
      <c r="O47" s="23">
        <f>M47+N47</f>
        <v>0</v>
      </c>
    </row>
    <row r="48" spans="1:16">
      <c r="A48" s="20" t="s">
        <v>48</v>
      </c>
      <c r="B48" s="37" t="s">
        <v>49</v>
      </c>
      <c r="C48" s="22">
        <f>SUM(C49:C50)</f>
        <v>2923098</v>
      </c>
      <c r="D48" s="23"/>
      <c r="E48" s="24">
        <f>SUM(E49:E50)</f>
        <v>2923098</v>
      </c>
      <c r="F48" s="23"/>
      <c r="G48" s="24">
        <f>SUM(G49:G50)</f>
        <v>2923098</v>
      </c>
      <c r="H48" s="23"/>
      <c r="I48" s="24">
        <f>SUM(I49:I50)</f>
        <v>2923098</v>
      </c>
      <c r="J48" s="23"/>
      <c r="K48" s="24">
        <f>SUM(K49:K50)</f>
        <v>2923098</v>
      </c>
      <c r="L48" s="23"/>
      <c r="M48" s="24">
        <f>SUM(M49:M50)</f>
        <v>2923098</v>
      </c>
      <c r="N48" s="23"/>
      <c r="O48" s="24">
        <f>SUM(O49:O50)</f>
        <v>2923098</v>
      </c>
    </row>
    <row r="49" spans="1:17" ht="51">
      <c r="A49" s="30" t="s">
        <v>50</v>
      </c>
      <c r="B49" s="31" t="s">
        <v>51</v>
      </c>
      <c r="C49" s="25">
        <v>1973098</v>
      </c>
      <c r="D49" s="23"/>
      <c r="E49" s="23">
        <f>C49</f>
        <v>1973098</v>
      </c>
      <c r="F49" s="23"/>
      <c r="G49" s="23">
        <f>E49+F49</f>
        <v>1973098</v>
      </c>
      <c r="H49" s="23"/>
      <c r="I49" s="23">
        <f>G49+H49</f>
        <v>1973098</v>
      </c>
      <c r="J49" s="23"/>
      <c r="K49" s="23">
        <f>I49+J49</f>
        <v>1973098</v>
      </c>
      <c r="L49" s="23"/>
      <c r="M49" s="23">
        <f>K49+L49</f>
        <v>1973098</v>
      </c>
      <c r="N49" s="23"/>
      <c r="O49" s="23">
        <f>M49+N49</f>
        <v>1973098</v>
      </c>
    </row>
    <row r="50" spans="1:17" ht="38.25">
      <c r="A50" s="30" t="s">
        <v>52</v>
      </c>
      <c r="B50" s="31" t="s">
        <v>53</v>
      </c>
      <c r="C50" s="25">
        <v>950000</v>
      </c>
      <c r="D50" s="23"/>
      <c r="E50" s="23">
        <f>C50</f>
        <v>950000</v>
      </c>
      <c r="F50" s="23"/>
      <c r="G50" s="23">
        <f>E50+F50</f>
        <v>950000</v>
      </c>
      <c r="H50" s="23"/>
      <c r="I50" s="23">
        <f>G50+H50</f>
        <v>950000</v>
      </c>
      <c r="J50" s="23"/>
      <c r="K50" s="23">
        <f>I50+J50</f>
        <v>950000</v>
      </c>
      <c r="L50" s="23"/>
      <c r="M50" s="23">
        <f>K50+L50</f>
        <v>950000</v>
      </c>
      <c r="N50" s="23"/>
      <c r="O50" s="23">
        <f>M50+N50</f>
        <v>950000</v>
      </c>
    </row>
    <row r="51" spans="1:17">
      <c r="A51" s="20" t="s">
        <v>54</v>
      </c>
      <c r="B51" s="37" t="s">
        <v>55</v>
      </c>
      <c r="C51" s="22">
        <v>2952000</v>
      </c>
      <c r="D51" s="23"/>
      <c r="E51" s="24">
        <f>C51</f>
        <v>2952000</v>
      </c>
      <c r="F51" s="23"/>
      <c r="G51" s="24">
        <v>2952000</v>
      </c>
      <c r="H51" s="23"/>
      <c r="I51" s="24">
        <v>2952000</v>
      </c>
      <c r="J51" s="23"/>
      <c r="K51" s="24">
        <v>2952000</v>
      </c>
      <c r="L51" s="23"/>
      <c r="M51" s="24">
        <v>2952000</v>
      </c>
      <c r="N51" s="23"/>
      <c r="O51" s="24">
        <v>2952000</v>
      </c>
    </row>
    <row r="52" spans="1:17" s="11" customFormat="1">
      <c r="A52" s="17" t="s">
        <v>56</v>
      </c>
      <c r="B52" s="38" t="s">
        <v>57</v>
      </c>
      <c r="C52" s="19">
        <f>C53+C122+C124</f>
        <v>688049300</v>
      </c>
      <c r="D52" s="9">
        <f>D53+D122+D124</f>
        <v>933122.82999999821</v>
      </c>
      <c r="E52" s="9">
        <f>E53+E122+E124</f>
        <v>688982422.83000004</v>
      </c>
      <c r="F52" s="9">
        <f t="shared" ref="F52:O52" si="0">F53+F120+F122+F124</f>
        <v>10627079.640000001</v>
      </c>
      <c r="G52" s="10">
        <f t="shared" si="0"/>
        <v>699609502.47000003</v>
      </c>
      <c r="H52" s="10">
        <f t="shared" si="0"/>
        <v>17034286.399999999</v>
      </c>
      <c r="I52" s="10">
        <f t="shared" si="0"/>
        <v>716643788.86999989</v>
      </c>
      <c r="J52" s="10">
        <f t="shared" si="0"/>
        <v>29486814.460000001</v>
      </c>
      <c r="K52" s="10">
        <f t="shared" si="0"/>
        <v>746130603.32999992</v>
      </c>
      <c r="L52" s="10">
        <f t="shared" si="0"/>
        <v>33782420.129999995</v>
      </c>
      <c r="M52" s="10">
        <f t="shared" si="0"/>
        <v>779913023.45999992</v>
      </c>
      <c r="N52" s="10">
        <f t="shared" si="0"/>
        <v>6560610.3900000006</v>
      </c>
      <c r="O52" s="10">
        <f t="shared" si="0"/>
        <v>786473633.8499999</v>
      </c>
      <c r="P52" s="123"/>
      <c r="Q52" s="99"/>
    </row>
    <row r="53" spans="1:17" s="41" customFormat="1" ht="25.5">
      <c r="A53" s="39" t="s">
        <v>58</v>
      </c>
      <c r="B53" s="36" t="s">
        <v>59</v>
      </c>
      <c r="C53" s="25">
        <f>C54+C57+C84+C102+C117</f>
        <v>688049300</v>
      </c>
      <c r="D53" s="40">
        <f>D54+D57+D84+D102+D117</f>
        <v>4222748.58</v>
      </c>
      <c r="E53" s="40">
        <f>E54+E57+E84+E102+E117</f>
        <v>692272048.58000004</v>
      </c>
      <c r="F53" s="40">
        <f>F57+F84+F102+F118</f>
        <v>5016514.42</v>
      </c>
      <c r="G53" s="40">
        <f>G54+G57+G84+G102+G118</f>
        <v>697288563</v>
      </c>
      <c r="H53" s="40">
        <f>H57+H84+H102+H118</f>
        <v>19184429.809999999</v>
      </c>
      <c r="I53" s="40">
        <f t="shared" ref="I53:O53" si="1">I54+I57+I84+I102+I118</f>
        <v>716472992.80999994</v>
      </c>
      <c r="J53" s="40">
        <f t="shared" si="1"/>
        <v>29301126</v>
      </c>
      <c r="K53" s="40">
        <f t="shared" si="1"/>
        <v>745774118.80999994</v>
      </c>
      <c r="L53" s="40">
        <f t="shared" si="1"/>
        <v>33416983.789999999</v>
      </c>
      <c r="M53" s="40">
        <f t="shared" si="1"/>
        <v>779191102.5999999</v>
      </c>
      <c r="N53" s="40">
        <f t="shared" si="1"/>
        <v>6550720</v>
      </c>
      <c r="O53" s="40">
        <f t="shared" si="1"/>
        <v>785741822.5999999</v>
      </c>
      <c r="P53" s="102"/>
      <c r="Q53" s="121"/>
    </row>
    <row r="54" spans="1:17" s="11" customFormat="1">
      <c r="A54" s="17" t="s">
        <v>60</v>
      </c>
      <c r="B54" s="38" t="s">
        <v>61</v>
      </c>
      <c r="C54" s="19">
        <f>C55+C56</f>
        <v>54429000</v>
      </c>
      <c r="D54" s="9">
        <f t="shared" ref="D54:I54" si="2">SUM(D55:D56)</f>
        <v>0</v>
      </c>
      <c r="E54" s="9">
        <f t="shared" si="2"/>
        <v>54429000</v>
      </c>
      <c r="F54" s="9">
        <f t="shared" si="2"/>
        <v>0</v>
      </c>
      <c r="G54" s="10">
        <f t="shared" si="2"/>
        <v>54429000</v>
      </c>
      <c r="H54" s="10">
        <f t="shared" si="2"/>
        <v>0</v>
      </c>
      <c r="I54" s="10">
        <f t="shared" si="2"/>
        <v>54429000</v>
      </c>
      <c r="J54" s="10">
        <f t="shared" ref="J54:L54" si="3">SUM(J55:J56)</f>
        <v>0</v>
      </c>
      <c r="K54" s="10">
        <f>SUM(K55:K56)</f>
        <v>54429000</v>
      </c>
      <c r="L54" s="10">
        <f t="shared" si="3"/>
        <v>0</v>
      </c>
      <c r="M54" s="10">
        <f>SUM(M55:M56)</f>
        <v>54429000</v>
      </c>
      <c r="N54" s="10">
        <f t="shared" ref="N54" si="4">SUM(N55:N56)</f>
        <v>0</v>
      </c>
      <c r="O54" s="10">
        <f>SUM(O55:O56)</f>
        <v>54429000</v>
      </c>
      <c r="P54" s="99"/>
    </row>
    <row r="55" spans="1:17" s="41" customFormat="1" ht="25.5">
      <c r="A55" s="26" t="s">
        <v>62</v>
      </c>
      <c r="B55" s="36" t="s">
        <v>63</v>
      </c>
      <c r="C55" s="25">
        <v>54429000</v>
      </c>
      <c r="D55" s="10"/>
      <c r="E55" s="40">
        <f>C55</f>
        <v>54429000</v>
      </c>
      <c r="F55" s="10"/>
      <c r="G55" s="40">
        <f>E55+F55</f>
        <v>54429000</v>
      </c>
      <c r="H55" s="10"/>
      <c r="I55" s="40">
        <f>G55+H55</f>
        <v>54429000</v>
      </c>
      <c r="J55" s="10"/>
      <c r="K55" s="40">
        <f>I55+J55</f>
        <v>54429000</v>
      </c>
      <c r="L55" s="10"/>
      <c r="M55" s="40">
        <f>K55+L55</f>
        <v>54429000</v>
      </c>
      <c r="N55" s="10"/>
      <c r="O55" s="40">
        <f>M55+N55</f>
        <v>54429000</v>
      </c>
      <c r="P55" s="102"/>
    </row>
    <row r="56" spans="1:17" s="41" customFormat="1" ht="25.5">
      <c r="A56" s="26" t="s">
        <v>64</v>
      </c>
      <c r="B56" s="36" t="s">
        <v>65</v>
      </c>
      <c r="C56" s="25"/>
      <c r="D56" s="10"/>
      <c r="E56" s="40">
        <f>C56</f>
        <v>0</v>
      </c>
      <c r="F56" s="10"/>
      <c r="G56" s="40">
        <v>0</v>
      </c>
      <c r="H56" s="10"/>
      <c r="I56" s="40">
        <v>0</v>
      </c>
      <c r="J56" s="10"/>
      <c r="K56" s="40">
        <v>0</v>
      </c>
      <c r="L56" s="10"/>
      <c r="M56" s="40">
        <v>0</v>
      </c>
      <c r="N56" s="10"/>
      <c r="O56" s="40">
        <v>0</v>
      </c>
      <c r="P56" s="102"/>
    </row>
    <row r="57" spans="1:17" s="11" customFormat="1" ht="15.75">
      <c r="A57" s="17" t="s">
        <v>66</v>
      </c>
      <c r="B57" s="38" t="s">
        <v>67</v>
      </c>
      <c r="C57" s="19">
        <f>SUM(C71:C83)</f>
        <v>154167500</v>
      </c>
      <c r="D57" s="9">
        <f>SUM(D71:D83)</f>
        <v>3300000</v>
      </c>
      <c r="E57" s="9">
        <f>SUM(E71:E83)</f>
        <v>157467500</v>
      </c>
      <c r="F57" s="9">
        <f>SUM(F71:F83)</f>
        <v>4500000</v>
      </c>
      <c r="G57" s="9">
        <f t="shared" ref="G57:K57" si="5">SUM(G61:G83)</f>
        <v>161967500</v>
      </c>
      <c r="H57" s="9">
        <f t="shared" si="5"/>
        <v>12703340.789999999</v>
      </c>
      <c r="I57" s="9">
        <f t="shared" si="5"/>
        <v>174670840.78999999</v>
      </c>
      <c r="J57" s="9">
        <f t="shared" si="5"/>
        <v>29271095</v>
      </c>
      <c r="K57" s="9">
        <f t="shared" si="5"/>
        <v>203941935.78999999</v>
      </c>
      <c r="L57" s="9">
        <f>SUM(L58:L83)</f>
        <v>31903470</v>
      </c>
      <c r="M57" s="9">
        <f>SUM(M58:M83)</f>
        <v>235845405.78999999</v>
      </c>
      <c r="N57" s="9">
        <f>SUM(N58:N83)</f>
        <v>4783600</v>
      </c>
      <c r="O57" s="9">
        <f>SUM(O58:O83)</f>
        <v>240629005.78999999</v>
      </c>
      <c r="P57" s="114"/>
    </row>
    <row r="58" spans="1:17" s="11" customFormat="1" ht="24.75" customHeight="1">
      <c r="A58" s="113" t="s">
        <v>154</v>
      </c>
      <c r="B58" s="58" t="s">
        <v>152</v>
      </c>
      <c r="C58" s="19"/>
      <c r="D58" s="9"/>
      <c r="E58" s="9"/>
      <c r="F58" s="9"/>
      <c r="G58" s="9"/>
      <c r="H58" s="9"/>
      <c r="I58" s="9"/>
      <c r="J58" s="9"/>
      <c r="K58" s="109"/>
      <c r="L58" s="109">
        <v>3325710</v>
      </c>
      <c r="M58" s="40">
        <f t="shared" ref="M58:M83" si="6">K58+L58</f>
        <v>3325710</v>
      </c>
      <c r="N58" s="109"/>
      <c r="O58" s="40">
        <f t="shared" ref="O58:O83" si="7">M58+N58</f>
        <v>3325710</v>
      </c>
      <c r="P58" s="99"/>
    </row>
    <row r="59" spans="1:17" s="11" customFormat="1" ht="25.5">
      <c r="A59" s="113" t="s">
        <v>155</v>
      </c>
      <c r="B59" s="58" t="s">
        <v>153</v>
      </c>
      <c r="C59" s="19"/>
      <c r="D59" s="9"/>
      <c r="E59" s="9"/>
      <c r="F59" s="9"/>
      <c r="G59" s="9"/>
      <c r="H59" s="9"/>
      <c r="I59" s="9"/>
      <c r="J59" s="9"/>
      <c r="K59" s="109"/>
      <c r="L59" s="109">
        <v>121211</v>
      </c>
      <c r="M59" s="40">
        <f t="shared" si="6"/>
        <v>121211</v>
      </c>
      <c r="N59" s="109"/>
      <c r="O59" s="40">
        <f t="shared" si="7"/>
        <v>121211</v>
      </c>
      <c r="P59" s="99"/>
    </row>
    <row r="60" spans="1:17" s="11" customFormat="1" ht="25.5">
      <c r="A60" s="113" t="s">
        <v>156</v>
      </c>
      <c r="B60" s="58" t="s">
        <v>139</v>
      </c>
      <c r="C60" s="19"/>
      <c r="D60" s="9"/>
      <c r="E60" s="9"/>
      <c r="F60" s="9"/>
      <c r="G60" s="9"/>
      <c r="H60" s="9"/>
      <c r="I60" s="9"/>
      <c r="J60" s="9"/>
      <c r="K60" s="109"/>
      <c r="L60" s="109">
        <v>4529505</v>
      </c>
      <c r="M60" s="40">
        <f t="shared" si="6"/>
        <v>4529505</v>
      </c>
      <c r="N60" s="109"/>
      <c r="O60" s="40">
        <f t="shared" si="7"/>
        <v>4529505</v>
      </c>
      <c r="P60" s="99"/>
    </row>
    <row r="61" spans="1:17" s="11" customFormat="1" ht="42.75">
      <c r="A61" s="42" t="s">
        <v>141</v>
      </c>
      <c r="B61" s="106" t="s">
        <v>139</v>
      </c>
      <c r="C61" s="19"/>
      <c r="D61" s="9"/>
      <c r="E61" s="9"/>
      <c r="F61" s="9"/>
      <c r="G61" s="40">
        <f t="shared" ref="G61:G83" si="8">E61+F61</f>
        <v>0</v>
      </c>
      <c r="H61" s="10"/>
      <c r="I61" s="40">
        <f t="shared" ref="I61:I83" si="9">G61+H61</f>
        <v>0</v>
      </c>
      <c r="J61" s="108">
        <v>729349</v>
      </c>
      <c r="K61" s="40">
        <f t="shared" ref="K61:K83" si="10">I61+J61</f>
        <v>729349</v>
      </c>
      <c r="L61" s="108"/>
      <c r="M61" s="40">
        <f t="shared" si="6"/>
        <v>729349</v>
      </c>
      <c r="N61" s="108"/>
      <c r="O61" s="40">
        <f t="shared" si="7"/>
        <v>729349</v>
      </c>
      <c r="P61" s="99"/>
    </row>
    <row r="62" spans="1:17" s="11" customFormat="1" ht="40.5">
      <c r="A62" s="42" t="s">
        <v>142</v>
      </c>
      <c r="B62" s="106" t="s">
        <v>139</v>
      </c>
      <c r="C62" s="19"/>
      <c r="D62" s="9"/>
      <c r="E62" s="9"/>
      <c r="F62" s="9"/>
      <c r="G62" s="40">
        <f t="shared" si="8"/>
        <v>0</v>
      </c>
      <c r="H62" s="10"/>
      <c r="I62" s="40">
        <f t="shared" si="9"/>
        <v>0</v>
      </c>
      <c r="J62" s="108">
        <v>1721440</v>
      </c>
      <c r="K62" s="40">
        <f t="shared" si="10"/>
        <v>1721440</v>
      </c>
      <c r="L62" s="108"/>
      <c r="M62" s="40">
        <f t="shared" si="6"/>
        <v>1721440</v>
      </c>
      <c r="N62" s="108">
        <v>533600</v>
      </c>
      <c r="O62" s="40">
        <f t="shared" si="7"/>
        <v>2255040</v>
      </c>
      <c r="P62" s="99"/>
    </row>
    <row r="63" spans="1:17" s="11" customFormat="1" ht="25.5">
      <c r="A63" s="42" t="s">
        <v>159</v>
      </c>
      <c r="B63" s="106" t="s">
        <v>139</v>
      </c>
      <c r="C63" s="19"/>
      <c r="D63" s="9"/>
      <c r="E63" s="9"/>
      <c r="F63" s="9"/>
      <c r="G63" s="40"/>
      <c r="H63" s="10"/>
      <c r="I63" s="40"/>
      <c r="J63" s="108"/>
      <c r="K63" s="40"/>
      <c r="L63" s="108">
        <v>9000000</v>
      </c>
      <c r="M63" s="40">
        <f t="shared" si="6"/>
        <v>9000000</v>
      </c>
      <c r="N63" s="108"/>
      <c r="O63" s="40">
        <f t="shared" si="7"/>
        <v>9000000</v>
      </c>
      <c r="P63" s="99"/>
    </row>
    <row r="64" spans="1:17" s="11" customFormat="1" ht="38.25">
      <c r="A64" s="42" t="s">
        <v>157</v>
      </c>
      <c r="B64" s="106" t="s">
        <v>158</v>
      </c>
      <c r="C64" s="19"/>
      <c r="D64" s="9"/>
      <c r="E64" s="9"/>
      <c r="F64" s="9"/>
      <c r="G64" s="40"/>
      <c r="H64" s="10"/>
      <c r="I64" s="40"/>
      <c r="J64" s="108"/>
      <c r="K64" s="40"/>
      <c r="L64" s="108">
        <v>293710</v>
      </c>
      <c r="M64" s="40">
        <f t="shared" si="6"/>
        <v>293710</v>
      </c>
      <c r="N64" s="108"/>
      <c r="O64" s="40">
        <f t="shared" si="7"/>
        <v>293710</v>
      </c>
      <c r="P64" s="99"/>
    </row>
    <row r="65" spans="1:16" s="11" customFormat="1" ht="42.75">
      <c r="A65" s="42" t="s">
        <v>143</v>
      </c>
      <c r="B65" s="106" t="s">
        <v>140</v>
      </c>
      <c r="C65" s="19"/>
      <c r="D65" s="9"/>
      <c r="E65" s="9"/>
      <c r="F65" s="9"/>
      <c r="G65" s="40">
        <f t="shared" si="8"/>
        <v>0</v>
      </c>
      <c r="H65" s="10"/>
      <c r="I65" s="40">
        <f t="shared" si="9"/>
        <v>0</v>
      </c>
      <c r="J65" s="109">
        <v>1781000</v>
      </c>
      <c r="K65" s="40">
        <f t="shared" si="10"/>
        <v>1781000</v>
      </c>
      <c r="L65" s="109"/>
      <c r="M65" s="40">
        <f t="shared" si="6"/>
        <v>1781000</v>
      </c>
      <c r="N65" s="109"/>
      <c r="O65" s="40">
        <f t="shared" si="7"/>
        <v>1781000</v>
      </c>
      <c r="P65" s="99"/>
    </row>
    <row r="66" spans="1:16" s="11" customFormat="1" ht="40.5">
      <c r="A66" s="42" t="s">
        <v>144</v>
      </c>
      <c r="B66" s="106" t="s">
        <v>140</v>
      </c>
      <c r="C66" s="19"/>
      <c r="D66" s="9"/>
      <c r="E66" s="9"/>
      <c r="F66" s="9"/>
      <c r="G66" s="40">
        <f t="shared" si="8"/>
        <v>0</v>
      </c>
      <c r="H66" s="10"/>
      <c r="I66" s="40">
        <f t="shared" si="9"/>
        <v>0</v>
      </c>
      <c r="J66" s="109">
        <v>742000</v>
      </c>
      <c r="K66" s="40">
        <f t="shared" si="10"/>
        <v>742000</v>
      </c>
      <c r="L66" s="109"/>
      <c r="M66" s="40">
        <f t="shared" si="6"/>
        <v>742000</v>
      </c>
      <c r="N66" s="109">
        <v>230000</v>
      </c>
      <c r="O66" s="40">
        <f t="shared" si="7"/>
        <v>972000</v>
      </c>
      <c r="P66" s="99"/>
    </row>
    <row r="67" spans="1:16" s="11" customFormat="1" ht="38.25">
      <c r="A67" s="42" t="s">
        <v>133</v>
      </c>
      <c r="B67" s="43" t="s">
        <v>132</v>
      </c>
      <c r="C67" s="19"/>
      <c r="D67" s="9"/>
      <c r="E67" s="9"/>
      <c r="F67" s="9"/>
      <c r="G67" s="40">
        <f t="shared" si="8"/>
        <v>0</v>
      </c>
      <c r="H67" s="40">
        <v>2978240.79</v>
      </c>
      <c r="I67" s="40">
        <f t="shared" si="9"/>
        <v>2978240.79</v>
      </c>
      <c r="J67" s="40"/>
      <c r="K67" s="40">
        <f t="shared" si="10"/>
        <v>2978240.79</v>
      </c>
      <c r="L67" s="40"/>
      <c r="M67" s="40">
        <f t="shared" si="6"/>
        <v>2978240.79</v>
      </c>
      <c r="N67" s="40"/>
      <c r="O67" s="40">
        <f t="shared" si="7"/>
        <v>2978240.79</v>
      </c>
      <c r="P67" s="99"/>
    </row>
    <row r="68" spans="1:16" s="11" customFormat="1">
      <c r="A68" s="111" t="s">
        <v>145</v>
      </c>
      <c r="B68" s="110" t="s">
        <v>146</v>
      </c>
      <c r="C68" s="19"/>
      <c r="D68" s="9"/>
      <c r="E68" s="9"/>
      <c r="F68" s="9"/>
      <c r="G68" s="40">
        <f t="shared" si="8"/>
        <v>0</v>
      </c>
      <c r="H68" s="40"/>
      <c r="I68" s="40">
        <f t="shared" si="9"/>
        <v>0</v>
      </c>
      <c r="J68" s="108">
        <v>20030640</v>
      </c>
      <c r="K68" s="40">
        <f t="shared" si="10"/>
        <v>20030640</v>
      </c>
      <c r="L68" s="108"/>
      <c r="M68" s="40">
        <f t="shared" si="6"/>
        <v>20030640</v>
      </c>
      <c r="N68" s="108"/>
      <c r="O68" s="40">
        <f t="shared" si="7"/>
        <v>20030640</v>
      </c>
      <c r="P68" s="99"/>
    </row>
    <row r="69" spans="1:16" s="11" customFormat="1" ht="25.5">
      <c r="A69" s="112" t="s">
        <v>147</v>
      </c>
      <c r="B69" s="107" t="s">
        <v>148</v>
      </c>
      <c r="C69" s="19"/>
      <c r="D69" s="9"/>
      <c r="E69" s="9"/>
      <c r="F69" s="9"/>
      <c r="G69" s="40">
        <f t="shared" si="8"/>
        <v>0</v>
      </c>
      <c r="H69" s="40"/>
      <c r="I69" s="40">
        <f t="shared" si="9"/>
        <v>0</v>
      </c>
      <c r="J69" s="109">
        <v>266666</v>
      </c>
      <c r="K69" s="40">
        <f t="shared" si="10"/>
        <v>266666</v>
      </c>
      <c r="L69" s="109"/>
      <c r="M69" s="40">
        <f t="shared" si="6"/>
        <v>266666</v>
      </c>
      <c r="N69" s="109"/>
      <c r="O69" s="40">
        <f t="shared" si="7"/>
        <v>266666</v>
      </c>
      <c r="P69" s="99"/>
    </row>
    <row r="70" spans="1:16" s="11" customFormat="1" ht="25.5">
      <c r="A70" s="112" t="s">
        <v>160</v>
      </c>
      <c r="B70" s="107" t="s">
        <v>148</v>
      </c>
      <c r="C70" s="19"/>
      <c r="D70" s="9"/>
      <c r="E70" s="9"/>
      <c r="F70" s="9"/>
      <c r="G70" s="40"/>
      <c r="H70" s="40"/>
      <c r="I70" s="40"/>
      <c r="J70" s="109"/>
      <c r="K70" s="40"/>
      <c r="L70" s="109">
        <v>1733334</v>
      </c>
      <c r="M70" s="40">
        <f t="shared" si="6"/>
        <v>1733334</v>
      </c>
      <c r="N70" s="109"/>
      <c r="O70" s="40">
        <f t="shared" si="7"/>
        <v>1733334</v>
      </c>
      <c r="P70" s="99"/>
    </row>
    <row r="71" spans="1:16" ht="63.75">
      <c r="A71" s="44" t="s">
        <v>74</v>
      </c>
      <c r="B71" s="45" t="s">
        <v>105</v>
      </c>
      <c r="C71" s="25">
        <v>1689100</v>
      </c>
      <c r="D71" s="23"/>
      <c r="E71" s="23">
        <f>C71</f>
        <v>1689100</v>
      </c>
      <c r="F71" s="23"/>
      <c r="G71" s="40">
        <f t="shared" si="8"/>
        <v>1689100</v>
      </c>
      <c r="H71" s="23"/>
      <c r="I71" s="40">
        <f t="shared" si="9"/>
        <v>1689100</v>
      </c>
      <c r="J71" s="23"/>
      <c r="K71" s="40">
        <f t="shared" si="10"/>
        <v>1689100</v>
      </c>
      <c r="L71" s="23"/>
      <c r="M71" s="40">
        <f t="shared" si="6"/>
        <v>1689100</v>
      </c>
      <c r="N71" s="23"/>
      <c r="O71" s="40">
        <f t="shared" si="7"/>
        <v>1689100</v>
      </c>
    </row>
    <row r="72" spans="1:16" ht="25.5">
      <c r="A72" s="42" t="s">
        <v>109</v>
      </c>
      <c r="B72" s="45" t="s">
        <v>69</v>
      </c>
      <c r="C72" s="25"/>
      <c r="D72" s="40">
        <v>3000000</v>
      </c>
      <c r="E72" s="23">
        <f>C72+D72</f>
        <v>3000000</v>
      </c>
      <c r="F72" s="40">
        <v>4000000</v>
      </c>
      <c r="G72" s="40">
        <f t="shared" si="8"/>
        <v>7000000</v>
      </c>
      <c r="H72" s="40">
        <f>5000000+4000000</f>
        <v>9000000</v>
      </c>
      <c r="I72" s="40">
        <f t="shared" si="9"/>
        <v>16000000</v>
      </c>
      <c r="J72" s="109">
        <v>4000000</v>
      </c>
      <c r="K72" s="40">
        <f t="shared" si="10"/>
        <v>20000000</v>
      </c>
      <c r="L72" s="109">
        <f>32000000-K72</f>
        <v>12000000</v>
      </c>
      <c r="M72" s="40">
        <f t="shared" si="6"/>
        <v>32000000</v>
      </c>
      <c r="N72" s="109">
        <v>4000000</v>
      </c>
      <c r="O72" s="40">
        <f t="shared" si="7"/>
        <v>36000000</v>
      </c>
    </row>
    <row r="73" spans="1:16" ht="25.5">
      <c r="A73" s="44" t="s">
        <v>108</v>
      </c>
      <c r="B73" s="45" t="s">
        <v>69</v>
      </c>
      <c r="C73" s="25"/>
      <c r="D73" s="40">
        <v>300000</v>
      </c>
      <c r="E73" s="23">
        <f>C73+D73</f>
        <v>300000</v>
      </c>
      <c r="F73" s="40"/>
      <c r="G73" s="40">
        <f t="shared" si="8"/>
        <v>300000</v>
      </c>
      <c r="H73" s="40"/>
      <c r="I73" s="40">
        <f t="shared" si="9"/>
        <v>300000</v>
      </c>
      <c r="J73" s="40"/>
      <c r="K73" s="40">
        <f t="shared" si="10"/>
        <v>300000</v>
      </c>
      <c r="L73" s="40"/>
      <c r="M73" s="40">
        <f t="shared" si="6"/>
        <v>300000</v>
      </c>
      <c r="N73" s="40"/>
      <c r="O73" s="40">
        <f t="shared" si="7"/>
        <v>300000</v>
      </c>
    </row>
    <row r="74" spans="1:16" ht="51">
      <c r="A74" s="44" t="s">
        <v>68</v>
      </c>
      <c r="B74" s="45" t="s">
        <v>69</v>
      </c>
      <c r="C74" s="25">
        <v>60000</v>
      </c>
      <c r="D74" s="23"/>
      <c r="E74" s="23">
        <f>C74</f>
        <v>60000</v>
      </c>
      <c r="F74" s="23"/>
      <c r="G74" s="40">
        <f t="shared" si="8"/>
        <v>60000</v>
      </c>
      <c r="H74" s="23"/>
      <c r="I74" s="40">
        <f t="shared" si="9"/>
        <v>60000</v>
      </c>
      <c r="J74" s="23"/>
      <c r="K74" s="40">
        <f t="shared" si="10"/>
        <v>60000</v>
      </c>
      <c r="L74" s="23"/>
      <c r="M74" s="40">
        <f t="shared" si="6"/>
        <v>60000</v>
      </c>
      <c r="N74" s="23"/>
      <c r="O74" s="40">
        <f t="shared" si="7"/>
        <v>60000</v>
      </c>
    </row>
    <row r="75" spans="1:16" s="11" customFormat="1" ht="25.5">
      <c r="A75" s="44" t="s">
        <v>70</v>
      </c>
      <c r="B75" s="45" t="s">
        <v>69</v>
      </c>
      <c r="C75" s="25">
        <v>6123000</v>
      </c>
      <c r="D75" s="9"/>
      <c r="E75" s="46">
        <f>C75</f>
        <v>6123000</v>
      </c>
      <c r="F75" s="9"/>
      <c r="G75" s="40">
        <f t="shared" si="8"/>
        <v>6123000</v>
      </c>
      <c r="H75" s="10"/>
      <c r="I75" s="40">
        <f t="shared" si="9"/>
        <v>6123000</v>
      </c>
      <c r="J75" s="10"/>
      <c r="K75" s="40">
        <f t="shared" si="10"/>
        <v>6123000</v>
      </c>
      <c r="L75" s="10"/>
      <c r="M75" s="40">
        <f t="shared" si="6"/>
        <v>6123000</v>
      </c>
      <c r="N75" s="10"/>
      <c r="O75" s="40">
        <f t="shared" si="7"/>
        <v>6123000</v>
      </c>
      <c r="P75" s="99"/>
    </row>
    <row r="76" spans="1:16" s="11" customFormat="1" ht="38.25">
      <c r="A76" s="44" t="s">
        <v>71</v>
      </c>
      <c r="B76" s="45" t="s">
        <v>69</v>
      </c>
      <c r="C76" s="25">
        <v>287200</v>
      </c>
      <c r="D76" s="9"/>
      <c r="E76" s="46">
        <f>C76</f>
        <v>287200</v>
      </c>
      <c r="F76" s="9"/>
      <c r="G76" s="40">
        <f t="shared" si="8"/>
        <v>287200</v>
      </c>
      <c r="H76" s="10"/>
      <c r="I76" s="40">
        <f t="shared" si="9"/>
        <v>287200</v>
      </c>
      <c r="J76" s="10"/>
      <c r="K76" s="40">
        <f t="shared" si="10"/>
        <v>287200</v>
      </c>
      <c r="L76" s="10"/>
      <c r="M76" s="40">
        <f t="shared" si="6"/>
        <v>287200</v>
      </c>
      <c r="N76" s="10"/>
      <c r="O76" s="40">
        <f t="shared" si="7"/>
        <v>287200</v>
      </c>
      <c r="P76" s="99"/>
    </row>
    <row r="77" spans="1:16" s="11" customFormat="1" ht="30">
      <c r="A77" s="44" t="s">
        <v>134</v>
      </c>
      <c r="B77" s="45" t="s">
        <v>69</v>
      </c>
      <c r="C77" s="25"/>
      <c r="D77" s="46"/>
      <c r="E77" s="46"/>
      <c r="F77" s="46"/>
      <c r="G77" s="40"/>
      <c r="H77" s="40">
        <v>110000</v>
      </c>
      <c r="I77" s="40">
        <f t="shared" si="9"/>
        <v>110000</v>
      </c>
      <c r="J77" s="40"/>
      <c r="K77" s="40">
        <f t="shared" si="10"/>
        <v>110000</v>
      </c>
      <c r="L77" s="40"/>
      <c r="M77" s="40">
        <f t="shared" si="6"/>
        <v>110000</v>
      </c>
      <c r="N77" s="40"/>
      <c r="O77" s="40">
        <f t="shared" si="7"/>
        <v>110000</v>
      </c>
      <c r="P77" s="99"/>
    </row>
    <row r="78" spans="1:16" s="11" customFormat="1" ht="25.5">
      <c r="A78" s="42" t="s">
        <v>135</v>
      </c>
      <c r="B78" s="43" t="s">
        <v>69</v>
      </c>
      <c r="C78" s="25"/>
      <c r="D78" s="46"/>
      <c r="E78" s="46"/>
      <c r="F78" s="46"/>
      <c r="G78" s="40"/>
      <c r="H78" s="40">
        <v>615100</v>
      </c>
      <c r="I78" s="40">
        <f t="shared" si="9"/>
        <v>615100</v>
      </c>
      <c r="J78" s="40"/>
      <c r="K78" s="40">
        <f t="shared" si="10"/>
        <v>615100</v>
      </c>
      <c r="L78" s="40"/>
      <c r="M78" s="40">
        <f t="shared" si="6"/>
        <v>615100</v>
      </c>
      <c r="N78" s="40">
        <v>20000</v>
      </c>
      <c r="O78" s="40">
        <f t="shared" si="7"/>
        <v>635100</v>
      </c>
      <c r="P78" s="99"/>
    </row>
    <row r="79" spans="1:16" s="11" customFormat="1" ht="25.5">
      <c r="A79" s="42" t="s">
        <v>135</v>
      </c>
      <c r="B79" s="43" t="s">
        <v>69</v>
      </c>
      <c r="C79" s="25"/>
      <c r="D79" s="46"/>
      <c r="E79" s="46"/>
      <c r="F79" s="46"/>
      <c r="G79" s="40"/>
      <c r="H79" s="40"/>
      <c r="I79" s="40"/>
      <c r="J79" s="40"/>
      <c r="K79" s="40"/>
      <c r="L79" s="40">
        <v>450000</v>
      </c>
      <c r="M79" s="40">
        <f t="shared" si="6"/>
        <v>450000</v>
      </c>
      <c r="N79" s="40"/>
      <c r="O79" s="40">
        <f t="shared" si="7"/>
        <v>450000</v>
      </c>
      <c r="P79" s="99"/>
    </row>
    <row r="80" spans="1:16" s="11" customFormat="1">
      <c r="A80" s="42" t="s">
        <v>161</v>
      </c>
      <c r="B80" s="43" t="s">
        <v>69</v>
      </c>
      <c r="C80" s="25"/>
      <c r="D80" s="46"/>
      <c r="E80" s="46"/>
      <c r="F80" s="46"/>
      <c r="G80" s="40"/>
      <c r="H80" s="40"/>
      <c r="I80" s="40"/>
      <c r="J80" s="40"/>
      <c r="K80" s="40"/>
      <c r="L80" s="40">
        <v>450000</v>
      </c>
      <c r="M80" s="40">
        <f t="shared" si="6"/>
        <v>450000</v>
      </c>
      <c r="N80" s="40"/>
      <c r="O80" s="40">
        <f t="shared" si="7"/>
        <v>450000</v>
      </c>
      <c r="P80" s="99"/>
    </row>
    <row r="81" spans="1:16" s="11" customFormat="1" ht="25.5">
      <c r="A81" s="42" t="s">
        <v>124</v>
      </c>
      <c r="B81" s="45" t="s">
        <v>69</v>
      </c>
      <c r="C81" s="25"/>
      <c r="D81" s="47"/>
      <c r="E81" s="48"/>
      <c r="F81" s="48">
        <v>500000</v>
      </c>
      <c r="G81" s="49">
        <f t="shared" si="8"/>
        <v>500000</v>
      </c>
      <c r="H81" s="49"/>
      <c r="I81" s="49">
        <f t="shared" si="9"/>
        <v>500000</v>
      </c>
      <c r="J81" s="49"/>
      <c r="K81" s="49">
        <f t="shared" si="10"/>
        <v>500000</v>
      </c>
      <c r="L81" s="49"/>
      <c r="M81" s="49">
        <f t="shared" si="6"/>
        <v>500000</v>
      </c>
      <c r="N81" s="49"/>
      <c r="O81" s="49">
        <f t="shared" si="7"/>
        <v>500000</v>
      </c>
      <c r="P81" s="99"/>
    </row>
    <row r="82" spans="1:16" ht="25.5">
      <c r="A82" s="44" t="s">
        <v>72</v>
      </c>
      <c r="B82" s="45" t="s">
        <v>69</v>
      </c>
      <c r="C82" s="25">
        <v>770300</v>
      </c>
      <c r="D82" s="50"/>
      <c r="E82" s="51">
        <f>C82</f>
        <v>770300</v>
      </c>
      <c r="F82" s="51"/>
      <c r="G82" s="49">
        <f t="shared" si="8"/>
        <v>770300</v>
      </c>
      <c r="H82" s="52"/>
      <c r="I82" s="49">
        <f t="shared" si="9"/>
        <v>770300</v>
      </c>
      <c r="J82" s="52"/>
      <c r="K82" s="49">
        <f t="shared" si="10"/>
        <v>770300</v>
      </c>
      <c r="L82" s="52"/>
      <c r="M82" s="49">
        <f t="shared" si="6"/>
        <v>770300</v>
      </c>
      <c r="N82" s="52"/>
      <c r="O82" s="49">
        <f t="shared" si="7"/>
        <v>770300</v>
      </c>
    </row>
    <row r="83" spans="1:16">
      <c r="A83" s="44" t="s">
        <v>73</v>
      </c>
      <c r="B83" s="45" t="s">
        <v>69</v>
      </c>
      <c r="C83" s="25">
        <v>145237900</v>
      </c>
      <c r="D83" s="23"/>
      <c r="E83" s="23">
        <f>C83</f>
        <v>145237900</v>
      </c>
      <c r="F83" s="23"/>
      <c r="G83" s="40">
        <f t="shared" si="8"/>
        <v>145237900</v>
      </c>
      <c r="H83" s="23"/>
      <c r="I83" s="40">
        <f t="shared" si="9"/>
        <v>145237900</v>
      </c>
      <c r="J83" s="23"/>
      <c r="K83" s="40">
        <f t="shared" si="10"/>
        <v>145237900</v>
      </c>
      <c r="L83" s="23"/>
      <c r="M83" s="40">
        <f t="shared" si="6"/>
        <v>145237900</v>
      </c>
      <c r="N83" s="23"/>
      <c r="O83" s="40">
        <f t="shared" si="7"/>
        <v>145237900</v>
      </c>
    </row>
    <row r="84" spans="1:16" s="55" customFormat="1" ht="25.5">
      <c r="A84" s="53" t="s">
        <v>75</v>
      </c>
      <c r="B84" s="38" t="s">
        <v>76</v>
      </c>
      <c r="C84" s="19">
        <f t="shared" ref="C84:I84" si="11">SUM(C85:C101)</f>
        <v>479452800</v>
      </c>
      <c r="D84" s="54">
        <f t="shared" si="11"/>
        <v>548000</v>
      </c>
      <c r="E84" s="54">
        <f t="shared" si="11"/>
        <v>480000800</v>
      </c>
      <c r="F84" s="54">
        <f t="shared" si="11"/>
        <v>0</v>
      </c>
      <c r="G84" s="24">
        <f t="shared" si="11"/>
        <v>480000800</v>
      </c>
      <c r="H84" s="24">
        <f t="shared" si="11"/>
        <v>3872100</v>
      </c>
      <c r="I84" s="24">
        <f t="shared" si="11"/>
        <v>483872900</v>
      </c>
      <c r="J84" s="24">
        <f t="shared" ref="J84" si="12">SUM(J85:J101)</f>
        <v>0</v>
      </c>
      <c r="K84" s="24">
        <f>SUM(K85:K101)</f>
        <v>483872900</v>
      </c>
      <c r="L84" s="24">
        <f>SUM(L85:L101)</f>
        <v>0</v>
      </c>
      <c r="M84" s="24">
        <f>SUM(M85:M101)</f>
        <v>483872900</v>
      </c>
      <c r="N84" s="24">
        <f>SUM(N85:N101)</f>
        <v>1355079</v>
      </c>
      <c r="O84" s="24">
        <f>SUM(O85:O101)</f>
        <v>485227979</v>
      </c>
      <c r="P84" s="103"/>
    </row>
    <row r="85" spans="1:16" s="55" customFormat="1" ht="27.75" customHeight="1">
      <c r="A85" s="53" t="s">
        <v>77</v>
      </c>
      <c r="B85" s="38" t="s">
        <v>78</v>
      </c>
      <c r="C85" s="56">
        <v>27900</v>
      </c>
      <c r="D85" s="54"/>
      <c r="E85" s="57">
        <f>C85</f>
        <v>27900</v>
      </c>
      <c r="F85" s="54"/>
      <c r="G85" s="23">
        <f>E85+F85</f>
        <v>27900</v>
      </c>
      <c r="H85" s="24"/>
      <c r="I85" s="23">
        <f>G85+H85</f>
        <v>27900</v>
      </c>
      <c r="J85" s="24"/>
      <c r="K85" s="23">
        <f>I85+J85</f>
        <v>27900</v>
      </c>
      <c r="L85" s="24"/>
      <c r="M85" s="23">
        <f>K85+L85</f>
        <v>27900</v>
      </c>
      <c r="N85" s="24"/>
      <c r="O85" s="23">
        <f>M85+N85</f>
        <v>27900</v>
      </c>
      <c r="P85" s="103"/>
    </row>
    <row r="86" spans="1:16" ht="25.5">
      <c r="A86" s="44" t="s">
        <v>80</v>
      </c>
      <c r="B86" s="58" t="s">
        <v>79</v>
      </c>
      <c r="C86" s="25">
        <v>1609200</v>
      </c>
      <c r="D86" s="23"/>
      <c r="E86" s="57">
        <f t="shared" ref="E86:E105" si="13">C86</f>
        <v>1609200</v>
      </c>
      <c r="F86" s="23"/>
      <c r="G86" s="23">
        <f t="shared" ref="G86:G100" si="14">E86+F86</f>
        <v>1609200</v>
      </c>
      <c r="H86" s="23"/>
      <c r="I86" s="23">
        <f t="shared" ref="I86:I100" si="15">G86+H86</f>
        <v>1609200</v>
      </c>
      <c r="J86" s="23"/>
      <c r="K86" s="23">
        <f t="shared" ref="K86:K100" si="16">I86+J86</f>
        <v>1609200</v>
      </c>
      <c r="L86" s="23"/>
      <c r="M86" s="23">
        <f t="shared" ref="M86:M100" si="17">K86+L86</f>
        <v>1609200</v>
      </c>
      <c r="N86" s="23"/>
      <c r="O86" s="23">
        <f t="shared" ref="O86:O100" si="18">M86+N86</f>
        <v>1609200</v>
      </c>
    </row>
    <row r="87" spans="1:16" s="61" customFormat="1" ht="25.5">
      <c r="A87" s="59" t="s">
        <v>82</v>
      </c>
      <c r="B87" s="58" t="s">
        <v>81</v>
      </c>
      <c r="C87" s="60">
        <v>5877200</v>
      </c>
      <c r="D87" s="57"/>
      <c r="E87" s="57">
        <f t="shared" si="13"/>
        <v>5877200</v>
      </c>
      <c r="F87" s="57"/>
      <c r="G87" s="23">
        <f t="shared" si="14"/>
        <v>5877200</v>
      </c>
      <c r="H87" s="23"/>
      <c r="I87" s="23">
        <f t="shared" si="15"/>
        <v>5877200</v>
      </c>
      <c r="J87" s="23"/>
      <c r="K87" s="23">
        <f t="shared" si="16"/>
        <v>5877200</v>
      </c>
      <c r="L87" s="23"/>
      <c r="M87" s="23">
        <f t="shared" si="17"/>
        <v>5877200</v>
      </c>
      <c r="N87" s="23"/>
      <c r="O87" s="23">
        <f t="shared" si="18"/>
        <v>5877200</v>
      </c>
      <c r="P87" s="104"/>
    </row>
    <row r="88" spans="1:16" s="61" customFormat="1" ht="38.25">
      <c r="A88" s="42" t="s">
        <v>110</v>
      </c>
      <c r="B88" s="58" t="s">
        <v>81</v>
      </c>
      <c r="C88" s="60">
        <v>1469200</v>
      </c>
      <c r="D88" s="57">
        <v>-1469200</v>
      </c>
      <c r="E88" s="57">
        <f>C88+D88</f>
        <v>0</v>
      </c>
      <c r="F88" s="57"/>
      <c r="G88" s="23">
        <f t="shared" si="14"/>
        <v>0</v>
      </c>
      <c r="H88" s="23"/>
      <c r="I88" s="23">
        <f t="shared" si="15"/>
        <v>0</v>
      </c>
      <c r="J88" s="23"/>
      <c r="K88" s="23">
        <f t="shared" si="16"/>
        <v>0</v>
      </c>
      <c r="L88" s="23"/>
      <c r="M88" s="23">
        <f t="shared" si="17"/>
        <v>0</v>
      </c>
      <c r="N88" s="23"/>
      <c r="O88" s="23">
        <f t="shared" si="18"/>
        <v>0</v>
      </c>
      <c r="P88" s="104"/>
    </row>
    <row r="89" spans="1:16" s="61" customFormat="1" ht="28.5" customHeight="1">
      <c r="A89" s="62" t="s">
        <v>83</v>
      </c>
      <c r="B89" s="58" t="s">
        <v>81</v>
      </c>
      <c r="C89" s="25">
        <v>3134300</v>
      </c>
      <c r="D89" s="57"/>
      <c r="E89" s="57">
        <f t="shared" si="13"/>
        <v>3134300</v>
      </c>
      <c r="F89" s="57"/>
      <c r="G89" s="23">
        <f t="shared" si="14"/>
        <v>3134300</v>
      </c>
      <c r="H89" s="23"/>
      <c r="I89" s="23">
        <f t="shared" si="15"/>
        <v>3134300</v>
      </c>
      <c r="J89" s="23"/>
      <c r="K89" s="23">
        <f t="shared" si="16"/>
        <v>3134300</v>
      </c>
      <c r="L89" s="23"/>
      <c r="M89" s="23">
        <f t="shared" si="17"/>
        <v>3134300</v>
      </c>
      <c r="N89" s="23"/>
      <c r="O89" s="23">
        <f t="shared" si="18"/>
        <v>3134300</v>
      </c>
      <c r="P89" s="104"/>
    </row>
    <row r="90" spans="1:16" ht="25.5">
      <c r="A90" s="44" t="s">
        <v>84</v>
      </c>
      <c r="B90" s="58" t="s">
        <v>81</v>
      </c>
      <c r="C90" s="25">
        <v>964400</v>
      </c>
      <c r="D90" s="23"/>
      <c r="E90" s="57">
        <f t="shared" si="13"/>
        <v>964400</v>
      </c>
      <c r="F90" s="23"/>
      <c r="G90" s="23">
        <f t="shared" si="14"/>
        <v>964400</v>
      </c>
      <c r="H90" s="23"/>
      <c r="I90" s="23">
        <f t="shared" si="15"/>
        <v>964400</v>
      </c>
      <c r="J90" s="23"/>
      <c r="K90" s="23">
        <f t="shared" si="16"/>
        <v>964400</v>
      </c>
      <c r="L90" s="23"/>
      <c r="M90" s="23">
        <f t="shared" si="17"/>
        <v>964400</v>
      </c>
      <c r="N90" s="23"/>
      <c r="O90" s="23">
        <f t="shared" si="18"/>
        <v>964400</v>
      </c>
    </row>
    <row r="91" spans="1:16">
      <c r="A91" s="44" t="s">
        <v>85</v>
      </c>
      <c r="B91" s="58" t="s">
        <v>81</v>
      </c>
      <c r="C91" s="25">
        <v>241100</v>
      </c>
      <c r="D91" s="23"/>
      <c r="E91" s="57">
        <f t="shared" si="13"/>
        <v>241100</v>
      </c>
      <c r="F91" s="23"/>
      <c r="G91" s="23">
        <f t="shared" si="14"/>
        <v>241100</v>
      </c>
      <c r="H91" s="23"/>
      <c r="I91" s="23">
        <f t="shared" si="15"/>
        <v>241100</v>
      </c>
      <c r="J91" s="23"/>
      <c r="K91" s="23">
        <f t="shared" si="16"/>
        <v>241100</v>
      </c>
      <c r="L91" s="23"/>
      <c r="M91" s="23">
        <f t="shared" si="17"/>
        <v>241100</v>
      </c>
      <c r="N91" s="23"/>
      <c r="O91" s="23">
        <f t="shared" si="18"/>
        <v>241100</v>
      </c>
    </row>
    <row r="92" spans="1:16" ht="25.5">
      <c r="A92" s="44" t="s">
        <v>86</v>
      </c>
      <c r="B92" s="58" t="s">
        <v>81</v>
      </c>
      <c r="C92" s="25">
        <v>1012500</v>
      </c>
      <c r="D92" s="23"/>
      <c r="E92" s="57">
        <f t="shared" si="13"/>
        <v>1012500</v>
      </c>
      <c r="F92" s="23"/>
      <c r="G92" s="23">
        <f t="shared" si="14"/>
        <v>1012500</v>
      </c>
      <c r="H92" s="23"/>
      <c r="I92" s="23">
        <f t="shared" si="15"/>
        <v>1012500</v>
      </c>
      <c r="J92" s="23"/>
      <c r="K92" s="23">
        <f t="shared" si="16"/>
        <v>1012500</v>
      </c>
      <c r="L92" s="23"/>
      <c r="M92" s="23">
        <f t="shared" si="17"/>
        <v>1012500</v>
      </c>
      <c r="N92" s="23"/>
      <c r="O92" s="23">
        <f t="shared" si="18"/>
        <v>1012500</v>
      </c>
    </row>
    <row r="93" spans="1:16" ht="38.25">
      <c r="A93" s="44" t="s">
        <v>87</v>
      </c>
      <c r="B93" s="58" t="s">
        <v>81</v>
      </c>
      <c r="C93" s="25">
        <v>10000</v>
      </c>
      <c r="D93" s="23"/>
      <c r="E93" s="57">
        <f t="shared" si="13"/>
        <v>10000</v>
      </c>
      <c r="F93" s="23"/>
      <c r="G93" s="23">
        <f t="shared" si="14"/>
        <v>10000</v>
      </c>
      <c r="H93" s="23"/>
      <c r="I93" s="23">
        <f t="shared" si="15"/>
        <v>10000</v>
      </c>
      <c r="J93" s="23"/>
      <c r="K93" s="23">
        <f t="shared" si="16"/>
        <v>10000</v>
      </c>
      <c r="L93" s="23"/>
      <c r="M93" s="23">
        <f t="shared" si="17"/>
        <v>10000</v>
      </c>
      <c r="N93" s="23"/>
      <c r="O93" s="23">
        <f t="shared" si="18"/>
        <v>10000</v>
      </c>
    </row>
    <row r="94" spans="1:16" ht="25.5">
      <c r="A94" s="44" t="s">
        <v>88</v>
      </c>
      <c r="B94" s="58" t="s">
        <v>81</v>
      </c>
      <c r="C94" s="25">
        <v>45600</v>
      </c>
      <c r="D94" s="23"/>
      <c r="E94" s="57">
        <f t="shared" si="13"/>
        <v>45600</v>
      </c>
      <c r="F94" s="23"/>
      <c r="G94" s="23">
        <f t="shared" si="14"/>
        <v>45600</v>
      </c>
      <c r="H94" s="23"/>
      <c r="I94" s="23">
        <f t="shared" si="15"/>
        <v>45600</v>
      </c>
      <c r="J94" s="23"/>
      <c r="K94" s="23">
        <f t="shared" si="16"/>
        <v>45600</v>
      </c>
      <c r="L94" s="23"/>
      <c r="M94" s="23">
        <f t="shared" si="17"/>
        <v>45600</v>
      </c>
      <c r="N94" s="23"/>
      <c r="O94" s="23">
        <f t="shared" si="18"/>
        <v>45600</v>
      </c>
    </row>
    <row r="95" spans="1:16" ht="25.5">
      <c r="A95" s="44" t="s">
        <v>89</v>
      </c>
      <c r="B95" s="58" t="s">
        <v>81</v>
      </c>
      <c r="C95" s="25">
        <v>25000</v>
      </c>
      <c r="D95" s="23"/>
      <c r="E95" s="57">
        <f t="shared" si="13"/>
        <v>25000</v>
      </c>
      <c r="F95" s="23"/>
      <c r="G95" s="23">
        <f t="shared" si="14"/>
        <v>25000</v>
      </c>
      <c r="H95" s="23"/>
      <c r="I95" s="23">
        <f t="shared" si="15"/>
        <v>25000</v>
      </c>
      <c r="J95" s="23"/>
      <c r="K95" s="23">
        <f t="shared" si="16"/>
        <v>25000</v>
      </c>
      <c r="L95" s="23"/>
      <c r="M95" s="23">
        <f t="shared" si="17"/>
        <v>25000</v>
      </c>
      <c r="N95" s="23"/>
      <c r="O95" s="23">
        <f t="shared" si="18"/>
        <v>25000</v>
      </c>
    </row>
    <row r="96" spans="1:16" ht="38.25">
      <c r="A96" s="44" t="s">
        <v>91</v>
      </c>
      <c r="B96" s="63" t="s">
        <v>92</v>
      </c>
      <c r="C96" s="25"/>
      <c r="D96" s="23">
        <v>5756800</v>
      </c>
      <c r="E96" s="57">
        <f>C96+D96</f>
        <v>5756800</v>
      </c>
      <c r="F96" s="23"/>
      <c r="G96" s="23">
        <f t="shared" si="14"/>
        <v>5756800</v>
      </c>
      <c r="H96" s="23">
        <f>9223700-G96</f>
        <v>3466900</v>
      </c>
      <c r="I96" s="23">
        <f t="shared" si="15"/>
        <v>9223700</v>
      </c>
      <c r="J96" s="23">
        <f>9223700-I96</f>
        <v>0</v>
      </c>
      <c r="K96" s="23">
        <f t="shared" si="16"/>
        <v>9223700</v>
      </c>
      <c r="L96" s="23"/>
      <c r="M96" s="23">
        <f t="shared" si="17"/>
        <v>9223700</v>
      </c>
      <c r="N96" s="23"/>
      <c r="O96" s="23">
        <f t="shared" si="18"/>
        <v>9223700</v>
      </c>
    </row>
    <row r="97" spans="1:16" ht="51">
      <c r="A97" s="44" t="s">
        <v>90</v>
      </c>
      <c r="B97" s="64" t="s">
        <v>94</v>
      </c>
      <c r="C97" s="25">
        <v>3684200</v>
      </c>
      <c r="D97" s="23"/>
      <c r="E97" s="57">
        <f t="shared" si="13"/>
        <v>3684200</v>
      </c>
      <c r="F97" s="23"/>
      <c r="G97" s="23">
        <f t="shared" si="14"/>
        <v>3684200</v>
      </c>
      <c r="H97" s="23"/>
      <c r="I97" s="23">
        <f t="shared" si="15"/>
        <v>3684200</v>
      </c>
      <c r="J97" s="23"/>
      <c r="K97" s="23">
        <f t="shared" si="16"/>
        <v>3684200</v>
      </c>
      <c r="L97" s="23"/>
      <c r="M97" s="23">
        <f t="shared" si="17"/>
        <v>3684200</v>
      </c>
      <c r="N97" s="23">
        <v>1355079</v>
      </c>
      <c r="O97" s="23">
        <f t="shared" si="18"/>
        <v>5039279</v>
      </c>
    </row>
    <row r="98" spans="1:16" ht="51">
      <c r="A98" s="42" t="s">
        <v>93</v>
      </c>
      <c r="B98" s="64" t="s">
        <v>94</v>
      </c>
      <c r="C98" s="25">
        <v>3370000</v>
      </c>
      <c r="D98" s="23"/>
      <c r="E98" s="57">
        <f t="shared" si="13"/>
        <v>3370000</v>
      </c>
      <c r="F98" s="23"/>
      <c r="G98" s="23">
        <f t="shared" si="14"/>
        <v>3370000</v>
      </c>
      <c r="H98" s="23"/>
      <c r="I98" s="23">
        <f t="shared" si="15"/>
        <v>3370000</v>
      </c>
      <c r="J98" s="23"/>
      <c r="K98" s="23">
        <f t="shared" si="16"/>
        <v>3370000</v>
      </c>
      <c r="L98" s="23"/>
      <c r="M98" s="23">
        <f t="shared" si="17"/>
        <v>3370000</v>
      </c>
      <c r="N98" s="23"/>
      <c r="O98" s="23">
        <f t="shared" si="18"/>
        <v>3370000</v>
      </c>
    </row>
    <row r="99" spans="1:16" ht="38.25">
      <c r="A99" s="42" t="s">
        <v>110</v>
      </c>
      <c r="B99" s="43" t="s">
        <v>111</v>
      </c>
      <c r="C99" s="25"/>
      <c r="D99" s="23">
        <v>1469200</v>
      </c>
      <c r="E99" s="57">
        <f>C99+D99</f>
        <v>1469200</v>
      </c>
      <c r="F99" s="23"/>
      <c r="G99" s="23">
        <f t="shared" si="14"/>
        <v>1469200</v>
      </c>
      <c r="H99" s="23">
        <f>1248900-G99</f>
        <v>-220300</v>
      </c>
      <c r="I99" s="23">
        <f t="shared" si="15"/>
        <v>1248900</v>
      </c>
      <c r="J99" s="23">
        <f>1248900-I99</f>
        <v>0</v>
      </c>
      <c r="K99" s="23">
        <f t="shared" si="16"/>
        <v>1248900</v>
      </c>
      <c r="L99" s="23"/>
      <c r="M99" s="23">
        <f t="shared" si="17"/>
        <v>1248900</v>
      </c>
      <c r="N99" s="23"/>
      <c r="O99" s="23">
        <f t="shared" si="18"/>
        <v>1248900</v>
      </c>
    </row>
    <row r="100" spans="1:16" ht="38.25">
      <c r="A100" s="44" t="s">
        <v>91</v>
      </c>
      <c r="B100" s="63" t="s">
        <v>96</v>
      </c>
      <c r="C100" s="25">
        <v>5756800</v>
      </c>
      <c r="D100" s="23">
        <v>-5756800</v>
      </c>
      <c r="E100" s="57">
        <f>C100+D100</f>
        <v>0</v>
      </c>
      <c r="F100" s="23"/>
      <c r="G100" s="23">
        <f t="shared" si="14"/>
        <v>0</v>
      </c>
      <c r="H100" s="23"/>
      <c r="I100" s="23">
        <f t="shared" si="15"/>
        <v>0</v>
      </c>
      <c r="J100" s="23"/>
      <c r="K100" s="23">
        <f t="shared" si="16"/>
        <v>0</v>
      </c>
      <c r="L100" s="23"/>
      <c r="M100" s="23">
        <f t="shared" si="17"/>
        <v>0</v>
      </c>
      <c r="N100" s="23"/>
      <c r="O100" s="23">
        <f t="shared" si="18"/>
        <v>0</v>
      </c>
    </row>
    <row r="101" spans="1:16" ht="27.75" customHeight="1">
      <c r="A101" s="65" t="s">
        <v>95</v>
      </c>
      <c r="B101" s="63" t="s">
        <v>96</v>
      </c>
      <c r="C101" s="25">
        <v>452225400</v>
      </c>
      <c r="D101" s="23">
        <v>548000</v>
      </c>
      <c r="E101" s="57">
        <f>C101+D101</f>
        <v>452773400</v>
      </c>
      <c r="F101" s="23"/>
      <c r="G101" s="23">
        <f>E101+F101</f>
        <v>452773400</v>
      </c>
      <c r="H101" s="23">
        <f>453398900-G101</f>
        <v>625500</v>
      </c>
      <c r="I101" s="23">
        <f>G101+H101</f>
        <v>453398900</v>
      </c>
      <c r="J101" s="23">
        <f>453398900-I101</f>
        <v>0</v>
      </c>
      <c r="K101" s="23">
        <f>I101+J101</f>
        <v>453398900</v>
      </c>
      <c r="L101" s="23"/>
      <c r="M101" s="23">
        <f>K101+L101</f>
        <v>453398900</v>
      </c>
      <c r="N101" s="23"/>
      <c r="O101" s="23">
        <f>M101+N101</f>
        <v>453398900</v>
      </c>
    </row>
    <row r="102" spans="1:16" s="61" customFormat="1">
      <c r="A102" s="53" t="s">
        <v>97</v>
      </c>
      <c r="B102" s="66" t="s">
        <v>98</v>
      </c>
      <c r="C102" s="22">
        <f>SUM(C105:C105)</f>
        <v>0</v>
      </c>
      <c r="D102" s="54">
        <f>SUM(D103:D108)</f>
        <v>374748.57999999996</v>
      </c>
      <c r="E102" s="54">
        <f>SUM(E103:E119)</f>
        <v>374748.57999999996</v>
      </c>
      <c r="F102" s="54">
        <f>SUM(F103:F119)</f>
        <v>516514.42</v>
      </c>
      <c r="G102" s="24">
        <f>SUM(G103:G117)</f>
        <v>891263</v>
      </c>
      <c r="H102" s="24">
        <f>SUM(H103:H119)</f>
        <v>2608989.02</v>
      </c>
      <c r="I102" s="24">
        <f>SUM(I103:I117)</f>
        <v>3500252.02</v>
      </c>
      <c r="J102" s="24">
        <f>SUM(J103:J119)</f>
        <v>30031</v>
      </c>
      <c r="K102" s="24">
        <f>SUM(K103:K117)</f>
        <v>3530283.02</v>
      </c>
      <c r="L102" s="24">
        <f>SUM(L103:L119)</f>
        <v>1513513.79</v>
      </c>
      <c r="M102" s="24">
        <f>SUM(M103:M117)</f>
        <v>5043796.8100000005</v>
      </c>
      <c r="N102" s="24">
        <f>SUM(N103:N119)</f>
        <v>412041</v>
      </c>
      <c r="O102" s="24">
        <f>SUM(O103:O117)</f>
        <v>5455837.8100000005</v>
      </c>
      <c r="P102" s="104"/>
    </row>
    <row r="103" spans="1:16" s="61" customFormat="1" ht="15" customHeight="1">
      <c r="A103" s="42" t="s">
        <v>121</v>
      </c>
      <c r="B103" s="67" t="s">
        <v>122</v>
      </c>
      <c r="C103" s="22"/>
      <c r="D103" s="57">
        <v>171348.58</v>
      </c>
      <c r="E103" s="57">
        <f>D103</f>
        <v>171348.58</v>
      </c>
      <c r="F103" s="57">
        <v>19714.419999999998</v>
      </c>
      <c r="G103" s="23">
        <f>E103+F103</f>
        <v>191063</v>
      </c>
      <c r="H103" s="23">
        <v>6261</v>
      </c>
      <c r="I103" s="23">
        <f t="shared" ref="I103:I117" si="19">G103+H103</f>
        <v>197324</v>
      </c>
      <c r="J103" s="23">
        <v>30031</v>
      </c>
      <c r="K103" s="23">
        <f t="shared" ref="K103:K117" si="20">I103+J103</f>
        <v>227355</v>
      </c>
      <c r="L103" s="23">
        <f>220131-K103</f>
        <v>-7224</v>
      </c>
      <c r="M103" s="23">
        <f t="shared" ref="M103:M117" si="21">K103+L103</f>
        <v>220131</v>
      </c>
      <c r="N103" s="23">
        <f>136172-M103</f>
        <v>-83959</v>
      </c>
      <c r="O103" s="23">
        <f t="shared" ref="O103:O117" si="22">M103+N103</f>
        <v>136172</v>
      </c>
      <c r="P103" s="104"/>
    </row>
    <row r="104" spans="1:16" s="61" customFormat="1" ht="15" customHeight="1">
      <c r="A104" s="42" t="s">
        <v>175</v>
      </c>
      <c r="B104" s="67"/>
      <c r="C104" s="22"/>
      <c r="D104" s="57"/>
      <c r="E104" s="57"/>
      <c r="F104" s="57"/>
      <c r="G104" s="23"/>
      <c r="H104" s="23"/>
      <c r="I104" s="23"/>
      <c r="J104" s="23"/>
      <c r="K104" s="23"/>
      <c r="L104" s="23"/>
      <c r="M104" s="23"/>
      <c r="N104" s="23">
        <v>30000</v>
      </c>
      <c r="O104" s="23">
        <f t="shared" si="22"/>
        <v>30000</v>
      </c>
      <c r="P104" s="104"/>
    </row>
    <row r="105" spans="1:16" ht="28.5" customHeight="1">
      <c r="A105" s="68" t="s">
        <v>165</v>
      </c>
      <c r="B105" s="69" t="s">
        <v>99</v>
      </c>
      <c r="C105" s="25"/>
      <c r="D105" s="23"/>
      <c r="E105" s="57">
        <f t="shared" si="13"/>
        <v>0</v>
      </c>
      <c r="F105" s="23"/>
      <c r="G105" s="23">
        <f>E105+F105</f>
        <v>0</v>
      </c>
      <c r="H105" s="23"/>
      <c r="I105" s="23">
        <f t="shared" si="19"/>
        <v>0</v>
      </c>
      <c r="J105" s="23"/>
      <c r="K105" s="23">
        <f t="shared" si="20"/>
        <v>0</v>
      </c>
      <c r="L105" s="23">
        <v>26000</v>
      </c>
      <c r="M105" s="23">
        <f t="shared" si="21"/>
        <v>26000</v>
      </c>
      <c r="N105" s="23"/>
      <c r="O105" s="23">
        <f t="shared" si="22"/>
        <v>26000</v>
      </c>
    </row>
    <row r="106" spans="1:16" ht="51">
      <c r="A106" s="68" t="s">
        <v>163</v>
      </c>
      <c r="B106" s="69" t="s">
        <v>164</v>
      </c>
      <c r="C106" s="25"/>
      <c r="D106" s="23"/>
      <c r="E106" s="57"/>
      <c r="F106" s="23"/>
      <c r="G106" s="23"/>
      <c r="H106" s="23"/>
      <c r="I106" s="23"/>
      <c r="J106" s="23"/>
      <c r="K106" s="23"/>
      <c r="L106" s="23">
        <v>226100</v>
      </c>
      <c r="M106" s="23">
        <f t="shared" si="21"/>
        <v>226100</v>
      </c>
      <c r="N106" s="23"/>
      <c r="O106" s="23">
        <f t="shared" si="22"/>
        <v>226100</v>
      </c>
    </row>
    <row r="107" spans="1:16" ht="25.5">
      <c r="A107" s="70" t="s">
        <v>176</v>
      </c>
      <c r="B107" s="71" t="s">
        <v>136</v>
      </c>
      <c r="C107" s="25"/>
      <c r="D107" s="23"/>
      <c r="E107" s="57"/>
      <c r="F107" s="23"/>
      <c r="G107" s="23"/>
      <c r="H107" s="23">
        <v>100000</v>
      </c>
      <c r="I107" s="23">
        <f t="shared" si="19"/>
        <v>100000</v>
      </c>
      <c r="J107" s="23"/>
      <c r="K107" s="23">
        <f t="shared" si="20"/>
        <v>100000</v>
      </c>
      <c r="L107" s="23"/>
      <c r="M107" s="23">
        <f t="shared" si="21"/>
        <v>100000</v>
      </c>
      <c r="N107" s="23"/>
      <c r="O107" s="23">
        <f t="shared" si="22"/>
        <v>100000</v>
      </c>
    </row>
    <row r="108" spans="1:16" ht="39.75" customHeight="1">
      <c r="A108" s="72" t="s">
        <v>102</v>
      </c>
      <c r="B108" s="43" t="s">
        <v>112</v>
      </c>
      <c r="C108" s="25"/>
      <c r="D108" s="23">
        <v>203400</v>
      </c>
      <c r="E108" s="57">
        <f>C108+D108</f>
        <v>203400</v>
      </c>
      <c r="F108" s="23"/>
      <c r="G108" s="23">
        <f>E108+F108</f>
        <v>203400</v>
      </c>
      <c r="H108" s="23"/>
      <c r="I108" s="23">
        <f t="shared" si="19"/>
        <v>203400</v>
      </c>
      <c r="J108" s="23"/>
      <c r="K108" s="23">
        <f t="shared" si="20"/>
        <v>203400</v>
      </c>
      <c r="L108" s="23"/>
      <c r="M108" s="23">
        <f t="shared" si="21"/>
        <v>203400</v>
      </c>
      <c r="N108" s="23"/>
      <c r="O108" s="23">
        <f t="shared" si="22"/>
        <v>203400</v>
      </c>
    </row>
    <row r="109" spans="1:16" ht="25.5">
      <c r="A109" s="72" t="s">
        <v>167</v>
      </c>
      <c r="B109" s="43" t="s">
        <v>112</v>
      </c>
      <c r="C109" s="25"/>
      <c r="D109" s="23"/>
      <c r="E109" s="57"/>
      <c r="F109" s="23"/>
      <c r="G109" s="23"/>
      <c r="H109" s="23"/>
      <c r="I109" s="23"/>
      <c r="J109" s="23"/>
      <c r="K109" s="23"/>
      <c r="L109" s="23">
        <v>388477.79</v>
      </c>
      <c r="M109" s="23">
        <f t="shared" si="21"/>
        <v>388477.79</v>
      </c>
      <c r="N109" s="23"/>
      <c r="O109" s="23">
        <f t="shared" si="22"/>
        <v>388477.79</v>
      </c>
    </row>
    <row r="110" spans="1:16" ht="25.5">
      <c r="A110" s="72" t="s">
        <v>162</v>
      </c>
      <c r="B110" s="43" t="s">
        <v>112</v>
      </c>
      <c r="C110" s="25"/>
      <c r="D110" s="23"/>
      <c r="E110" s="57"/>
      <c r="F110" s="23"/>
      <c r="G110" s="23"/>
      <c r="H110" s="23"/>
      <c r="I110" s="23"/>
      <c r="J110" s="23"/>
      <c r="K110" s="23"/>
      <c r="L110" s="23">
        <v>30160</v>
      </c>
      <c r="M110" s="23">
        <f t="shared" si="21"/>
        <v>30160</v>
      </c>
      <c r="N110" s="23"/>
      <c r="O110" s="23">
        <f t="shared" si="22"/>
        <v>30160</v>
      </c>
    </row>
    <row r="111" spans="1:16">
      <c r="A111" s="72" t="s">
        <v>166</v>
      </c>
      <c r="B111" s="43" t="s">
        <v>112</v>
      </c>
      <c r="C111" s="25"/>
      <c r="D111" s="23"/>
      <c r="E111" s="57"/>
      <c r="F111" s="23"/>
      <c r="G111" s="23"/>
      <c r="H111" s="23"/>
      <c r="I111" s="23"/>
      <c r="J111" s="23"/>
      <c r="K111" s="23"/>
      <c r="L111" s="23">
        <v>850000</v>
      </c>
      <c r="M111" s="23">
        <f t="shared" si="21"/>
        <v>850000</v>
      </c>
      <c r="N111" s="23"/>
      <c r="O111" s="23">
        <f t="shared" si="22"/>
        <v>850000</v>
      </c>
    </row>
    <row r="112" spans="1:16" ht="15.75" customHeight="1">
      <c r="A112" s="73" t="s">
        <v>138</v>
      </c>
      <c r="B112" s="43" t="s">
        <v>112</v>
      </c>
      <c r="C112" s="25"/>
      <c r="D112" s="23"/>
      <c r="E112" s="57"/>
      <c r="F112" s="23"/>
      <c r="G112" s="23"/>
      <c r="H112" s="23">
        <v>2502728.02</v>
      </c>
      <c r="I112" s="23">
        <f t="shared" si="19"/>
        <v>2502728.02</v>
      </c>
      <c r="J112" s="23"/>
      <c r="K112" s="23">
        <f t="shared" si="20"/>
        <v>2502728.02</v>
      </c>
      <c r="L112" s="23"/>
      <c r="M112" s="23">
        <f t="shared" si="21"/>
        <v>2502728.02</v>
      </c>
      <c r="N112" s="23"/>
      <c r="O112" s="23">
        <f t="shared" si="22"/>
        <v>2502728.02</v>
      </c>
    </row>
    <row r="113" spans="1:17" ht="25.5">
      <c r="A113" s="73" t="s">
        <v>168</v>
      </c>
      <c r="B113" s="43" t="s">
        <v>112</v>
      </c>
      <c r="C113" s="25"/>
      <c r="D113" s="23"/>
      <c r="E113" s="57"/>
      <c r="F113" s="23"/>
      <c r="G113" s="23"/>
      <c r="H113" s="23"/>
      <c r="I113" s="23"/>
      <c r="J113" s="23"/>
      <c r="K113" s="23"/>
      <c r="L113" s="23"/>
      <c r="M113" s="23"/>
      <c r="N113" s="23">
        <v>149000</v>
      </c>
      <c r="O113" s="23">
        <f t="shared" si="22"/>
        <v>149000</v>
      </c>
    </row>
    <row r="114" spans="1:17">
      <c r="A114" s="73" t="s">
        <v>180</v>
      </c>
      <c r="B114" s="43" t="s">
        <v>112</v>
      </c>
      <c r="C114" s="25"/>
      <c r="D114" s="23"/>
      <c r="E114" s="57"/>
      <c r="F114" s="23"/>
      <c r="G114" s="23"/>
      <c r="H114" s="23"/>
      <c r="I114" s="23"/>
      <c r="J114" s="23"/>
      <c r="K114" s="23"/>
      <c r="L114" s="23"/>
      <c r="M114" s="23"/>
      <c r="N114" s="23">
        <v>99000</v>
      </c>
      <c r="O114" s="23">
        <f t="shared" si="22"/>
        <v>99000</v>
      </c>
    </row>
    <row r="115" spans="1:17" ht="25.5">
      <c r="A115" s="73" t="s">
        <v>169</v>
      </c>
      <c r="B115" s="43" t="s">
        <v>112</v>
      </c>
      <c r="C115" s="25"/>
      <c r="D115" s="23"/>
      <c r="E115" s="57"/>
      <c r="F115" s="23"/>
      <c r="G115" s="23"/>
      <c r="H115" s="23"/>
      <c r="I115" s="23"/>
      <c r="J115" s="23"/>
      <c r="K115" s="23"/>
      <c r="L115" s="23"/>
      <c r="M115" s="23"/>
      <c r="N115" s="23">
        <v>87000</v>
      </c>
      <c r="O115" s="23">
        <f t="shared" si="22"/>
        <v>87000</v>
      </c>
    </row>
    <row r="116" spans="1:17" ht="25.5">
      <c r="A116" s="73" t="s">
        <v>170</v>
      </c>
      <c r="B116" s="43" t="s">
        <v>112</v>
      </c>
      <c r="C116" s="25"/>
      <c r="D116" s="23"/>
      <c r="E116" s="57"/>
      <c r="F116" s="23"/>
      <c r="G116" s="23"/>
      <c r="H116" s="23"/>
      <c r="I116" s="23"/>
      <c r="J116" s="23"/>
      <c r="K116" s="23"/>
      <c r="L116" s="23"/>
      <c r="M116" s="23"/>
      <c r="N116" s="23">
        <v>131000</v>
      </c>
      <c r="O116" s="23">
        <f t="shared" si="22"/>
        <v>131000</v>
      </c>
    </row>
    <row r="117" spans="1:17" ht="25.5">
      <c r="A117" s="73" t="s">
        <v>137</v>
      </c>
      <c r="B117" s="43" t="s">
        <v>112</v>
      </c>
      <c r="C117" s="25"/>
      <c r="D117" s="50"/>
      <c r="E117" s="74"/>
      <c r="F117" s="51">
        <v>496800</v>
      </c>
      <c r="G117" s="52">
        <f>E117+F117</f>
        <v>496800</v>
      </c>
      <c r="H117" s="52"/>
      <c r="I117" s="52">
        <f t="shared" si="19"/>
        <v>496800</v>
      </c>
      <c r="J117" s="52"/>
      <c r="K117" s="52">
        <f t="shared" si="20"/>
        <v>496800</v>
      </c>
      <c r="L117" s="52"/>
      <c r="M117" s="52">
        <f t="shared" si="21"/>
        <v>496800</v>
      </c>
      <c r="N117" s="52"/>
      <c r="O117" s="52">
        <f t="shared" si="22"/>
        <v>496800</v>
      </c>
    </row>
    <row r="118" spans="1:17" s="61" customFormat="1" hidden="1">
      <c r="A118" s="53" t="s">
        <v>100</v>
      </c>
      <c r="B118" s="66" t="s">
        <v>101</v>
      </c>
      <c r="C118" s="22">
        <f>SUM(C119:C119)</f>
        <v>203400</v>
      </c>
      <c r="D118" s="75">
        <f t="shared" ref="D118:O118" si="23">D119</f>
        <v>-203400</v>
      </c>
      <c r="E118" s="75">
        <f t="shared" si="23"/>
        <v>0</v>
      </c>
      <c r="F118" s="75">
        <f t="shared" si="23"/>
        <v>0</v>
      </c>
      <c r="G118" s="76">
        <f t="shared" si="23"/>
        <v>0</v>
      </c>
      <c r="H118" s="76">
        <f t="shared" si="23"/>
        <v>0</v>
      </c>
      <c r="I118" s="76">
        <f t="shared" si="23"/>
        <v>0</v>
      </c>
      <c r="J118" s="76">
        <f t="shared" si="23"/>
        <v>0</v>
      </c>
      <c r="K118" s="76">
        <f t="shared" si="23"/>
        <v>0</v>
      </c>
      <c r="L118" s="76">
        <f t="shared" si="23"/>
        <v>0</v>
      </c>
      <c r="M118" s="76">
        <f t="shared" si="23"/>
        <v>0</v>
      </c>
      <c r="N118" s="76">
        <f t="shared" si="23"/>
        <v>0</v>
      </c>
      <c r="O118" s="76">
        <f t="shared" si="23"/>
        <v>0</v>
      </c>
      <c r="P118" s="104"/>
    </row>
    <row r="119" spans="1:17" ht="51" hidden="1">
      <c r="A119" s="72" t="s">
        <v>102</v>
      </c>
      <c r="B119" s="36" t="s">
        <v>103</v>
      </c>
      <c r="C119" s="77">
        <v>203400</v>
      </c>
      <c r="D119" s="23">
        <v>-203400</v>
      </c>
      <c r="E119" s="23">
        <f>C119+D119</f>
        <v>0</v>
      </c>
      <c r="F119" s="23"/>
      <c r="G119" s="23">
        <f>E119+F119</f>
        <v>0</v>
      </c>
      <c r="H119" s="23"/>
      <c r="I119" s="23">
        <f>G119+H119</f>
        <v>0</v>
      </c>
      <c r="J119" s="23"/>
      <c r="K119" s="23">
        <f>I119+J119</f>
        <v>0</v>
      </c>
      <c r="L119" s="23"/>
      <c r="M119" s="23">
        <f>K119+L119</f>
        <v>0</v>
      </c>
      <c r="N119" s="23"/>
      <c r="O119" s="23">
        <f>M119+N119</f>
        <v>0</v>
      </c>
    </row>
    <row r="120" spans="1:17">
      <c r="A120" s="78" t="s">
        <v>125</v>
      </c>
      <c r="B120" s="79" t="s">
        <v>127</v>
      </c>
      <c r="C120" s="80"/>
      <c r="D120" s="81"/>
      <c r="E120" s="82"/>
      <c r="F120" s="83">
        <f t="shared" ref="F120:O120" si="24">F121</f>
        <v>2517110.2000000002</v>
      </c>
      <c r="G120" s="82">
        <f t="shared" si="24"/>
        <v>2517110.2000000002</v>
      </c>
      <c r="H120" s="82">
        <f t="shared" si="24"/>
        <v>247584.61</v>
      </c>
      <c r="I120" s="82">
        <f t="shared" si="24"/>
        <v>2764694.81</v>
      </c>
      <c r="J120" s="82">
        <f t="shared" si="24"/>
        <v>185688.45999999996</v>
      </c>
      <c r="K120" s="82">
        <f t="shared" si="24"/>
        <v>2950383.27</v>
      </c>
      <c r="L120" s="82">
        <f>L121</f>
        <v>365436.33999999985</v>
      </c>
      <c r="M120" s="82">
        <f t="shared" si="24"/>
        <v>3315819.61</v>
      </c>
      <c r="N120" s="82">
        <f>N121</f>
        <v>9890.3900000001304</v>
      </c>
      <c r="O120" s="82">
        <f t="shared" si="24"/>
        <v>3325710</v>
      </c>
    </row>
    <row r="121" spans="1:17">
      <c r="A121" s="84" t="s">
        <v>126</v>
      </c>
      <c r="B121" s="67" t="s">
        <v>128</v>
      </c>
      <c r="C121" s="85"/>
      <c r="D121" s="50"/>
      <c r="E121" s="52"/>
      <c r="F121" s="51">
        <f>2331421.74+185688.46</f>
        <v>2517110.2000000002</v>
      </c>
      <c r="G121" s="52">
        <f>E121+F121</f>
        <v>2517110.2000000002</v>
      </c>
      <c r="H121" s="52">
        <v>247584.61</v>
      </c>
      <c r="I121" s="52">
        <f>G121+H121</f>
        <v>2764694.81</v>
      </c>
      <c r="J121" s="52">
        <f>2950383.27-I121</f>
        <v>185688.45999999996</v>
      </c>
      <c r="K121" s="52">
        <f>I121+J121</f>
        <v>2950383.27</v>
      </c>
      <c r="L121" s="52">
        <f>3315819.61-K121</f>
        <v>365436.33999999985</v>
      </c>
      <c r="M121" s="52">
        <f>K121+L121</f>
        <v>3315819.61</v>
      </c>
      <c r="N121" s="52">
        <f>3325710-M121</f>
        <v>9890.3900000001304</v>
      </c>
      <c r="O121" s="52">
        <f>M121+N121</f>
        <v>3325710</v>
      </c>
    </row>
    <row r="122" spans="1:17" s="89" customFormat="1" ht="25.5">
      <c r="A122" s="78" t="s">
        <v>113</v>
      </c>
      <c r="B122" s="86" t="s">
        <v>114</v>
      </c>
      <c r="C122" s="87">
        <f t="shared" ref="C122:O122" si="25">C123</f>
        <v>0</v>
      </c>
      <c r="D122" s="87">
        <f t="shared" si="25"/>
        <v>22451863.890000001</v>
      </c>
      <c r="E122" s="87">
        <f t="shared" si="25"/>
        <v>22451863.890000001</v>
      </c>
      <c r="F122" s="87">
        <f t="shared" si="25"/>
        <v>-18795538.5</v>
      </c>
      <c r="G122" s="88">
        <f t="shared" si="25"/>
        <v>3656325.3900000006</v>
      </c>
      <c r="H122" s="88">
        <f t="shared" si="25"/>
        <v>-350780.00000000047</v>
      </c>
      <c r="I122" s="88">
        <f t="shared" si="25"/>
        <v>3305545.39</v>
      </c>
      <c r="J122" s="88">
        <f t="shared" si="25"/>
        <v>0</v>
      </c>
      <c r="K122" s="88">
        <f t="shared" si="25"/>
        <v>3305545.39</v>
      </c>
      <c r="L122" s="88">
        <f t="shared" si="25"/>
        <v>0</v>
      </c>
      <c r="M122" s="88">
        <f t="shared" si="25"/>
        <v>3305545.39</v>
      </c>
      <c r="N122" s="88">
        <f t="shared" si="25"/>
        <v>0</v>
      </c>
      <c r="O122" s="88">
        <f t="shared" si="25"/>
        <v>3305545.39</v>
      </c>
      <c r="P122" s="105"/>
    </row>
    <row r="123" spans="1:17" ht="38.25">
      <c r="A123" s="90" t="s">
        <v>115</v>
      </c>
      <c r="B123" s="91" t="s">
        <v>116</v>
      </c>
      <c r="C123" s="88"/>
      <c r="D123" s="92">
        <v>22451863.890000001</v>
      </c>
      <c r="E123" s="92">
        <f>C123+D123</f>
        <v>22451863.890000001</v>
      </c>
      <c r="F123" s="92">
        <v>-18795538.5</v>
      </c>
      <c r="G123" s="92">
        <f>E123+F123</f>
        <v>3656325.3900000006</v>
      </c>
      <c r="H123" s="92">
        <f>3305545.39-G123</f>
        <v>-350780.00000000047</v>
      </c>
      <c r="I123" s="92">
        <f>G123+H123</f>
        <v>3305545.39</v>
      </c>
      <c r="J123" s="92">
        <f>3305545.39-I123</f>
        <v>0</v>
      </c>
      <c r="K123" s="92">
        <f>I123+J123</f>
        <v>3305545.39</v>
      </c>
      <c r="L123" s="92">
        <f>3305545.39-K123</f>
        <v>0</v>
      </c>
      <c r="M123" s="92">
        <f>K123+L123</f>
        <v>3305545.39</v>
      </c>
      <c r="N123" s="92"/>
      <c r="O123" s="92">
        <f>M123+N123</f>
        <v>3305545.39</v>
      </c>
    </row>
    <row r="124" spans="1:17" ht="14.25">
      <c r="A124" s="78" t="s">
        <v>117</v>
      </c>
      <c r="B124" s="86" t="s">
        <v>118</v>
      </c>
      <c r="C124" s="87">
        <f t="shared" ref="C124:O124" si="26">C125</f>
        <v>0</v>
      </c>
      <c r="D124" s="87">
        <f t="shared" si="26"/>
        <v>-25741489.640000001</v>
      </c>
      <c r="E124" s="87">
        <f t="shared" si="26"/>
        <v>-25741489.640000001</v>
      </c>
      <c r="F124" s="87">
        <f t="shared" si="26"/>
        <v>21888993.52</v>
      </c>
      <c r="G124" s="88">
        <f t="shared" si="26"/>
        <v>-3852496.120000001</v>
      </c>
      <c r="H124" s="88">
        <f t="shared" si="26"/>
        <v>-2046948.0199999986</v>
      </c>
      <c r="I124" s="88">
        <f t="shared" si="26"/>
        <v>-5899444.1399999997</v>
      </c>
      <c r="J124" s="88">
        <f t="shared" si="26"/>
        <v>0</v>
      </c>
      <c r="K124" s="88">
        <f t="shared" si="26"/>
        <v>-5899444.1399999997</v>
      </c>
      <c r="L124" s="88">
        <f t="shared" si="26"/>
        <v>0</v>
      </c>
      <c r="M124" s="88">
        <f t="shared" si="26"/>
        <v>-5899444.1399999997</v>
      </c>
      <c r="N124" s="88">
        <f t="shared" si="26"/>
        <v>0</v>
      </c>
      <c r="O124" s="88">
        <f t="shared" si="26"/>
        <v>-5899444.1399999997</v>
      </c>
    </row>
    <row r="125" spans="1:17" ht="25.5">
      <c r="A125" s="90" t="s">
        <v>119</v>
      </c>
      <c r="B125" s="91" t="s">
        <v>120</v>
      </c>
      <c r="C125" s="88"/>
      <c r="D125" s="92">
        <v>-25741489.640000001</v>
      </c>
      <c r="E125" s="92">
        <f>C125+D125</f>
        <v>-25741489.640000001</v>
      </c>
      <c r="F125" s="92">
        <v>21888993.52</v>
      </c>
      <c r="G125" s="92">
        <f>E125+F125</f>
        <v>-3852496.120000001</v>
      </c>
      <c r="H125" s="92">
        <f>-5899444.14-G125</f>
        <v>-2046948.0199999986</v>
      </c>
      <c r="I125" s="92">
        <f>G125+H125</f>
        <v>-5899444.1399999997</v>
      </c>
      <c r="J125" s="92">
        <f>-5899444.14-I125</f>
        <v>0</v>
      </c>
      <c r="K125" s="92">
        <f>I125+J125</f>
        <v>-5899444.1399999997</v>
      </c>
      <c r="L125" s="92">
        <f>-5899444.14-K125</f>
        <v>0</v>
      </c>
      <c r="M125" s="92">
        <f>K125+L125</f>
        <v>-5899444.1399999997</v>
      </c>
      <c r="N125" s="92">
        <f>-5899444.14-M125</f>
        <v>0</v>
      </c>
      <c r="O125" s="92">
        <f>M125+N125</f>
        <v>-5899444.1399999997</v>
      </c>
    </row>
    <row r="126" spans="1:17" s="55" customFormat="1">
      <c r="A126" s="93" t="s">
        <v>104</v>
      </c>
      <c r="B126" s="8"/>
      <c r="C126" s="19">
        <f t="shared" ref="C126:N126" si="27">C52+C26</f>
        <v>862769556</v>
      </c>
      <c r="D126" s="54">
        <f t="shared" si="27"/>
        <v>933122.82999999821</v>
      </c>
      <c r="E126" s="54">
        <f t="shared" si="27"/>
        <v>863702678.83000004</v>
      </c>
      <c r="F126" s="54">
        <f t="shared" si="27"/>
        <v>10627079.640000001</v>
      </c>
      <c r="G126" s="24">
        <f t="shared" si="27"/>
        <v>874329758.47000003</v>
      </c>
      <c r="H126" s="24">
        <f t="shared" si="27"/>
        <v>17034286.399999999</v>
      </c>
      <c r="I126" s="24">
        <f t="shared" si="27"/>
        <v>891364044.86999989</v>
      </c>
      <c r="J126" s="24">
        <f t="shared" si="27"/>
        <v>29486814.460000001</v>
      </c>
      <c r="K126" s="24">
        <f t="shared" si="27"/>
        <v>920850859.32999992</v>
      </c>
      <c r="L126" s="24">
        <f t="shared" si="27"/>
        <v>33782420.129999995</v>
      </c>
      <c r="M126" s="24">
        <f t="shared" si="27"/>
        <v>954633279.45999992</v>
      </c>
      <c r="N126" s="24">
        <f t="shared" si="27"/>
        <v>6560610.3900000006</v>
      </c>
      <c r="O126" s="24">
        <f>O52+O26</f>
        <v>961193889.8499999</v>
      </c>
      <c r="P126" s="99"/>
      <c r="Q126" s="120"/>
    </row>
    <row r="127" spans="1:17">
      <c r="I127" s="96">
        <f>888599350.06-I126</f>
        <v>-2764694.8099999428</v>
      </c>
    </row>
  </sheetData>
  <mergeCells count="23">
    <mergeCell ref="A23:M23"/>
    <mergeCell ref="A22:O22"/>
    <mergeCell ref="A1:O1"/>
    <mergeCell ref="A9:O9"/>
    <mergeCell ref="A8:O8"/>
    <mergeCell ref="A7:O7"/>
    <mergeCell ref="A6:O6"/>
    <mergeCell ref="A16:O16"/>
    <mergeCell ref="A17:O17"/>
    <mergeCell ref="A18:O18"/>
    <mergeCell ref="A19:O19"/>
    <mergeCell ref="A20:O20"/>
    <mergeCell ref="A21:O21"/>
    <mergeCell ref="A5:O5"/>
    <mergeCell ref="A4:O4"/>
    <mergeCell ref="A3:O3"/>
    <mergeCell ref="A2:O2"/>
    <mergeCell ref="A15:O15"/>
    <mergeCell ref="A14:O14"/>
    <mergeCell ref="A13:O13"/>
    <mergeCell ref="A12:O12"/>
    <mergeCell ref="A11:O11"/>
    <mergeCell ref="A10:O10"/>
  </mergeCells>
  <pageMargins left="0.78740157480314965" right="0.19685039370078741" top="0.19685039370078741" bottom="0.19685039370078741" header="0.19685039370078741" footer="0.19685039370078741"/>
  <pageSetup paperSize="9" scale="8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Пояснит.записка</vt:lpstr>
      <vt:lpstr>Приложение по дох.ОКТ.</vt:lpstr>
      <vt:lpstr>Пояснит.записка!Заголовки_для_печати</vt:lpstr>
      <vt:lpstr>'Приложение по дох.ОКТ.'!Заголовки_для_печати</vt:lpstr>
      <vt:lpstr>Пояснит.записка!Область_печати</vt:lpstr>
      <vt:lpstr>'Приложение по дох.ОКТ.'!Область_печати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2016-11-01T07:08:12Z</cp:lastPrinted>
  <dcterms:created xsi:type="dcterms:W3CDTF">2015-11-20T04:47:03Z</dcterms:created>
  <dcterms:modified xsi:type="dcterms:W3CDTF">2016-11-01T07:09:01Z</dcterms:modified>
</cp:coreProperties>
</file>