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 activeTab="1"/>
  </bookViews>
  <sheets>
    <sheet name="Пояснительная записка" sheetId="4" r:id="rId1"/>
    <sheet name="Приложение по доходам" sheetId="10" r:id="rId2"/>
    <sheet name="Лист1" sheetId="9" r:id="rId3"/>
  </sheets>
  <definedNames>
    <definedName name="А134" localSheetId="0">#REF!</definedName>
    <definedName name="А134" localSheetId="1">#REF!</definedName>
    <definedName name="А134">#REF!</definedName>
    <definedName name="ДЕКАБРЬ" localSheetId="1">#REF!</definedName>
    <definedName name="ДЕКАБРЬ">#REF!</definedName>
    <definedName name="ДЕКАБРЬ.2" localSheetId="1">#REF!</definedName>
    <definedName name="ДЕКАБРЬ.2">#REF!</definedName>
    <definedName name="_xlnm.Print_Titles" localSheetId="0">'Пояснительная записка'!$6:$6</definedName>
    <definedName name="_xlnm.Print_Titles" localSheetId="1">'Приложение по доходам'!$10:$10</definedName>
    <definedName name="нгша" localSheetId="1">#REF!</definedName>
    <definedName name="нгша">#REF!</definedName>
    <definedName name="ноябрь" localSheetId="1">#REF!</definedName>
    <definedName name="ноябрь">#REF!</definedName>
    <definedName name="_xlnm.Print_Area" localSheetId="0">'Пояснительная записка'!$A$1:$Q$101</definedName>
    <definedName name="_xlnm.Print_Area" localSheetId="1">'Приложение по доходам'!$A$1:$R$105</definedName>
    <definedName name="октябрь" localSheetId="1">#REF!</definedName>
    <definedName name="октябрь">#REF!</definedName>
    <definedName name="пппп" localSheetId="1">#REF!</definedName>
    <definedName name="пппп">#REF!</definedName>
    <definedName name="ыфва" localSheetId="1">#REF!</definedName>
    <definedName name="ыфва">#REF!</definedName>
  </definedNames>
  <calcPr calcId="124519"/>
</workbook>
</file>

<file path=xl/calcChain.xml><?xml version="1.0" encoding="utf-8"?>
<calcChain xmlns="http://schemas.openxmlformats.org/spreadsheetml/2006/main">
  <c r="Q32" i="10"/>
  <c r="P32"/>
  <c r="Q33"/>
  <c r="Q28" i="4"/>
  <c r="P28"/>
  <c r="Q29"/>
  <c r="C31"/>
  <c r="D31"/>
  <c r="E31" s="1"/>
  <c r="G31" s="1"/>
  <c r="F31"/>
  <c r="H31"/>
  <c r="J31"/>
  <c r="L31"/>
  <c r="N31"/>
  <c r="P31"/>
  <c r="Q85" i="10"/>
  <c r="P85"/>
  <c r="Q97"/>
  <c r="Q87"/>
  <c r="Q70"/>
  <c r="O62"/>
  <c r="Q62" s="1"/>
  <c r="M62"/>
  <c r="M61"/>
  <c r="O61" s="1"/>
  <c r="Q61" s="1"/>
  <c r="E63"/>
  <c r="G63" s="1"/>
  <c r="I63" s="1"/>
  <c r="Q54"/>
  <c r="Q53"/>
  <c r="P102"/>
  <c r="P100"/>
  <c r="P71"/>
  <c r="P41"/>
  <c r="P35"/>
  <c r="P30"/>
  <c r="P24"/>
  <c r="P21"/>
  <c r="P17"/>
  <c r="P15"/>
  <c r="P13"/>
  <c r="P12" s="1"/>
  <c r="P81" i="4"/>
  <c r="M58"/>
  <c r="O58" s="1"/>
  <c r="Q58" s="1"/>
  <c r="I31" l="1"/>
  <c r="K31" s="1"/>
  <c r="J63" i="10"/>
  <c r="K63" s="1"/>
  <c r="M63" s="1"/>
  <c r="N63" l="1"/>
  <c r="O63"/>
  <c r="Q63" l="1"/>
  <c r="Q93" i="4" l="1"/>
  <c r="Q83"/>
  <c r="Q66"/>
  <c r="Q50"/>
  <c r="Q49"/>
  <c r="P98" l="1"/>
  <c r="P96"/>
  <c r="P94"/>
  <c r="P67"/>
  <c r="P37"/>
  <c r="P26"/>
  <c r="P20"/>
  <c r="P17"/>
  <c r="P13"/>
  <c r="P11"/>
  <c r="P9"/>
  <c r="E103" i="10"/>
  <c r="G103" s="1"/>
  <c r="I103" s="1"/>
  <c r="K103" s="1"/>
  <c r="M103" s="1"/>
  <c r="N102"/>
  <c r="L102"/>
  <c r="J102"/>
  <c r="H102"/>
  <c r="F102"/>
  <c r="C102"/>
  <c r="E102" s="1"/>
  <c r="E101"/>
  <c r="G101" s="1"/>
  <c r="I101" s="1"/>
  <c r="K101" s="1"/>
  <c r="M101" s="1"/>
  <c r="N100"/>
  <c r="L100"/>
  <c r="J100"/>
  <c r="H100"/>
  <c r="F100"/>
  <c r="C100"/>
  <c r="E100" s="1"/>
  <c r="E99"/>
  <c r="G99" s="1"/>
  <c r="I99" s="1"/>
  <c r="L98"/>
  <c r="H98"/>
  <c r="F98"/>
  <c r="C98"/>
  <c r="E98" s="1"/>
  <c r="O96"/>
  <c r="Q96" s="1"/>
  <c r="O95"/>
  <c r="Q95" s="1"/>
  <c r="O94"/>
  <c r="Q94" s="1"/>
  <c r="O93"/>
  <c r="Q93" s="1"/>
  <c r="M92"/>
  <c r="O92" s="1"/>
  <c r="Q92" s="1"/>
  <c r="M91"/>
  <c r="O91" s="1"/>
  <c r="Q91" s="1"/>
  <c r="M90"/>
  <c r="O90" s="1"/>
  <c r="Q90" s="1"/>
  <c r="M89"/>
  <c r="O89" s="1"/>
  <c r="Q89" s="1"/>
  <c r="E88"/>
  <c r="G88" s="1"/>
  <c r="I88" s="1"/>
  <c r="K88" s="1"/>
  <c r="M88" s="1"/>
  <c r="O88" s="1"/>
  <c r="Q88" s="1"/>
  <c r="E86"/>
  <c r="G86" s="1"/>
  <c r="I86" s="1"/>
  <c r="K86" s="1"/>
  <c r="N85"/>
  <c r="L85"/>
  <c r="J85"/>
  <c r="H85"/>
  <c r="F85"/>
  <c r="D85"/>
  <c r="C85"/>
  <c r="E84"/>
  <c r="G84" s="1"/>
  <c r="I84" s="1"/>
  <c r="K84" s="1"/>
  <c r="M84" s="1"/>
  <c r="O84" s="1"/>
  <c r="Q84" s="1"/>
  <c r="E83"/>
  <c r="G83" s="1"/>
  <c r="I83" s="1"/>
  <c r="K83" s="1"/>
  <c r="M83" s="1"/>
  <c r="O83" s="1"/>
  <c r="Q83" s="1"/>
  <c r="E82"/>
  <c r="G82" s="1"/>
  <c r="I82" s="1"/>
  <c r="K82" s="1"/>
  <c r="M82" s="1"/>
  <c r="O82" s="1"/>
  <c r="Q82" s="1"/>
  <c r="D81"/>
  <c r="E81" s="1"/>
  <c r="F81" s="1"/>
  <c r="D80"/>
  <c r="E80" s="1"/>
  <c r="E79"/>
  <c r="G79" s="1"/>
  <c r="I79" s="1"/>
  <c r="K79" s="1"/>
  <c r="M79" s="1"/>
  <c r="O79" s="1"/>
  <c r="Q79" s="1"/>
  <c r="E78"/>
  <c r="G78" s="1"/>
  <c r="I78" s="1"/>
  <c r="K78" s="1"/>
  <c r="M78" s="1"/>
  <c r="O78" s="1"/>
  <c r="Q78" s="1"/>
  <c r="E77"/>
  <c r="G77" s="1"/>
  <c r="I77" s="1"/>
  <c r="K77" s="1"/>
  <c r="M77" s="1"/>
  <c r="O77" s="1"/>
  <c r="Q77" s="1"/>
  <c r="E76"/>
  <c r="G76" s="1"/>
  <c r="I76" s="1"/>
  <c r="K76" s="1"/>
  <c r="M76" s="1"/>
  <c r="O76" s="1"/>
  <c r="Q76" s="1"/>
  <c r="E75"/>
  <c r="G75" s="1"/>
  <c r="I75" s="1"/>
  <c r="K75" s="1"/>
  <c r="M75" s="1"/>
  <c r="O75" s="1"/>
  <c r="Q75" s="1"/>
  <c r="E74"/>
  <c r="G74" s="1"/>
  <c r="I74" s="1"/>
  <c r="K74" s="1"/>
  <c r="M74" s="1"/>
  <c r="O74" s="1"/>
  <c r="Q74" s="1"/>
  <c r="E73"/>
  <c r="G73" s="1"/>
  <c r="I73" s="1"/>
  <c r="K73" s="1"/>
  <c r="M73" s="1"/>
  <c r="O73" s="1"/>
  <c r="Q73" s="1"/>
  <c r="E72"/>
  <c r="G72" s="1"/>
  <c r="I72" s="1"/>
  <c r="K72" s="1"/>
  <c r="M72" s="1"/>
  <c r="N71"/>
  <c r="L71"/>
  <c r="J71"/>
  <c r="C71"/>
  <c r="E69"/>
  <c r="G69" s="1"/>
  <c r="I69" s="1"/>
  <c r="K69" s="1"/>
  <c r="M69" s="1"/>
  <c r="O69" s="1"/>
  <c r="Q69" s="1"/>
  <c r="D68"/>
  <c r="D44" s="1"/>
  <c r="E67"/>
  <c r="G67" s="1"/>
  <c r="I67" s="1"/>
  <c r="K67" s="1"/>
  <c r="M67" s="1"/>
  <c r="O67" s="1"/>
  <c r="Q67" s="1"/>
  <c r="E66"/>
  <c r="G66" s="1"/>
  <c r="I66" s="1"/>
  <c r="K66" s="1"/>
  <c r="M66" s="1"/>
  <c r="O66" s="1"/>
  <c r="Q66" s="1"/>
  <c r="E65"/>
  <c r="G65" s="1"/>
  <c r="I65" s="1"/>
  <c r="K65" s="1"/>
  <c r="M65" s="1"/>
  <c r="O65" s="1"/>
  <c r="Q65" s="1"/>
  <c r="E64"/>
  <c r="G64" s="1"/>
  <c r="I64" s="1"/>
  <c r="K64" s="1"/>
  <c r="M64" s="1"/>
  <c r="O64" s="1"/>
  <c r="Q64" s="1"/>
  <c r="E60"/>
  <c r="G60" s="1"/>
  <c r="I60" s="1"/>
  <c r="K60" s="1"/>
  <c r="M60" s="1"/>
  <c r="O60" s="1"/>
  <c r="Q60" s="1"/>
  <c r="I59"/>
  <c r="K59" s="1"/>
  <c r="M59" s="1"/>
  <c r="O59" s="1"/>
  <c r="Q59" s="1"/>
  <c r="K58"/>
  <c r="M58" s="1"/>
  <c r="O58" s="1"/>
  <c r="Q58" s="1"/>
  <c r="E57"/>
  <c r="G57" s="1"/>
  <c r="I57" s="1"/>
  <c r="K57" s="1"/>
  <c r="M57" s="1"/>
  <c r="O57" s="1"/>
  <c r="Q57" s="1"/>
  <c r="I56"/>
  <c r="K56" s="1"/>
  <c r="M56" s="1"/>
  <c r="O56" s="1"/>
  <c r="Q56" s="1"/>
  <c r="I55"/>
  <c r="K55" s="1"/>
  <c r="M55" s="1"/>
  <c r="O55" s="1"/>
  <c r="Q55" s="1"/>
  <c r="E52"/>
  <c r="G52" s="1"/>
  <c r="I52" s="1"/>
  <c r="K51"/>
  <c r="M51" s="1"/>
  <c r="O51" s="1"/>
  <c r="Q51" s="1"/>
  <c r="K50"/>
  <c r="M50" s="1"/>
  <c r="O50" s="1"/>
  <c r="Q50" s="1"/>
  <c r="I49"/>
  <c r="K49" s="1"/>
  <c r="M49" s="1"/>
  <c r="O49" s="1"/>
  <c r="Q49" s="1"/>
  <c r="K48"/>
  <c r="M48" s="1"/>
  <c r="O48" s="1"/>
  <c r="Q48" s="1"/>
  <c r="E48"/>
  <c r="G48" s="1"/>
  <c r="M47"/>
  <c r="O47" s="1"/>
  <c r="Q47" s="1"/>
  <c r="I46"/>
  <c r="K46" s="1"/>
  <c r="M46" s="1"/>
  <c r="I45"/>
  <c r="K45" s="1"/>
  <c r="M45" s="1"/>
  <c r="L44"/>
  <c r="C44"/>
  <c r="M43"/>
  <c r="O43" s="1"/>
  <c r="Q43" s="1"/>
  <c r="E42"/>
  <c r="G42" s="1"/>
  <c r="I42" s="1"/>
  <c r="K42" s="1"/>
  <c r="N41"/>
  <c r="L41"/>
  <c r="J41"/>
  <c r="H41"/>
  <c r="F41"/>
  <c r="D41"/>
  <c r="C41"/>
  <c r="E38"/>
  <c r="G38" s="1"/>
  <c r="I38" s="1"/>
  <c r="K38" s="1"/>
  <c r="M38" s="1"/>
  <c r="O38" s="1"/>
  <c r="Q38" s="1"/>
  <c r="E37"/>
  <c r="G37" s="1"/>
  <c r="I37" s="1"/>
  <c r="K37" s="1"/>
  <c r="M37" s="1"/>
  <c r="O37" s="1"/>
  <c r="Q37" s="1"/>
  <c r="E36"/>
  <c r="G36" s="1"/>
  <c r="I36" s="1"/>
  <c r="K36" s="1"/>
  <c r="M36" s="1"/>
  <c r="N35"/>
  <c r="L35"/>
  <c r="J35"/>
  <c r="H35"/>
  <c r="F35"/>
  <c r="D35"/>
  <c r="C35"/>
  <c r="E34"/>
  <c r="G34" s="1"/>
  <c r="I34" s="1"/>
  <c r="K34" s="1"/>
  <c r="M34" s="1"/>
  <c r="N32"/>
  <c r="L32"/>
  <c r="J32"/>
  <c r="H32"/>
  <c r="F32"/>
  <c r="D32"/>
  <c r="C32"/>
  <c r="E31"/>
  <c r="G31" s="1"/>
  <c r="I31" s="1"/>
  <c r="K31" s="1"/>
  <c r="M31" s="1"/>
  <c r="N30"/>
  <c r="L30"/>
  <c r="J30"/>
  <c r="H30"/>
  <c r="F30"/>
  <c r="D30"/>
  <c r="C30"/>
  <c r="E29"/>
  <c r="G29" s="1"/>
  <c r="I29" s="1"/>
  <c r="K29" s="1"/>
  <c r="M29" s="1"/>
  <c r="O29" s="1"/>
  <c r="Q29" s="1"/>
  <c r="E28"/>
  <c r="G28" s="1"/>
  <c r="I28" s="1"/>
  <c r="K28" s="1"/>
  <c r="M28" s="1"/>
  <c r="O28" s="1"/>
  <c r="Q28" s="1"/>
  <c r="E27"/>
  <c r="G27" s="1"/>
  <c r="I27" s="1"/>
  <c r="K27" s="1"/>
  <c r="M27" s="1"/>
  <c r="O27" s="1"/>
  <c r="Q27" s="1"/>
  <c r="E26"/>
  <c r="G26" s="1"/>
  <c r="I26" s="1"/>
  <c r="K26" s="1"/>
  <c r="M26" s="1"/>
  <c r="O26" s="1"/>
  <c r="Q26" s="1"/>
  <c r="E25"/>
  <c r="G25" s="1"/>
  <c r="I25" s="1"/>
  <c r="K25" s="1"/>
  <c r="M25" s="1"/>
  <c r="N24"/>
  <c r="L24"/>
  <c r="J24"/>
  <c r="H24"/>
  <c r="F24"/>
  <c r="D24"/>
  <c r="C24"/>
  <c r="E23"/>
  <c r="G23" s="1"/>
  <c r="I23" s="1"/>
  <c r="K23" s="1"/>
  <c r="M23" s="1"/>
  <c r="O23" s="1"/>
  <c r="Q23" s="1"/>
  <c r="C22"/>
  <c r="E22" s="1"/>
  <c r="G22" s="1"/>
  <c r="I22" s="1"/>
  <c r="K22" s="1"/>
  <c r="M22" s="1"/>
  <c r="N21"/>
  <c r="L21"/>
  <c r="J21"/>
  <c r="H21"/>
  <c r="F21"/>
  <c r="D21"/>
  <c r="E20"/>
  <c r="G20" s="1"/>
  <c r="I20" s="1"/>
  <c r="K20" s="1"/>
  <c r="M20" s="1"/>
  <c r="O20" s="1"/>
  <c r="Q20" s="1"/>
  <c r="E19"/>
  <c r="G19" s="1"/>
  <c r="I19" s="1"/>
  <c r="K19" s="1"/>
  <c r="M19" s="1"/>
  <c r="O19" s="1"/>
  <c r="Q19" s="1"/>
  <c r="E18"/>
  <c r="G18" s="1"/>
  <c r="I18" s="1"/>
  <c r="K18" s="1"/>
  <c r="M18" s="1"/>
  <c r="N17"/>
  <c r="L17"/>
  <c r="J17"/>
  <c r="H17"/>
  <c r="F17"/>
  <c r="D17"/>
  <c r="C17"/>
  <c r="E16"/>
  <c r="G16" s="1"/>
  <c r="I16" s="1"/>
  <c r="K16" s="1"/>
  <c r="M16" s="1"/>
  <c r="N15"/>
  <c r="L15"/>
  <c r="J15"/>
  <c r="H15"/>
  <c r="F15"/>
  <c r="D15"/>
  <c r="C15"/>
  <c r="E14"/>
  <c r="G14" s="1"/>
  <c r="I14" s="1"/>
  <c r="K14" s="1"/>
  <c r="M14" s="1"/>
  <c r="N13"/>
  <c r="N12" s="1"/>
  <c r="L13"/>
  <c r="J13"/>
  <c r="H13"/>
  <c r="F13"/>
  <c r="D13"/>
  <c r="C13"/>
  <c r="F12"/>
  <c r="L81" i="4"/>
  <c r="N81"/>
  <c r="P8" l="1"/>
  <c r="E44" i="10"/>
  <c r="E24"/>
  <c r="G24" s="1"/>
  <c r="I24" s="1"/>
  <c r="K24" s="1"/>
  <c r="E30"/>
  <c r="G30" s="1"/>
  <c r="I30" s="1"/>
  <c r="G102"/>
  <c r="D12"/>
  <c r="L12"/>
  <c r="C40"/>
  <c r="C39" s="1"/>
  <c r="C104" s="1"/>
  <c r="D71"/>
  <c r="D40" s="1"/>
  <c r="D39" s="1"/>
  <c r="D104" s="1"/>
  <c r="G100"/>
  <c r="I100" s="1"/>
  <c r="K100" s="1"/>
  <c r="I102"/>
  <c r="K102" s="1"/>
  <c r="H12"/>
  <c r="L40"/>
  <c r="L39" s="1"/>
  <c r="G98"/>
  <c r="I98" s="1"/>
  <c r="J12"/>
  <c r="E15"/>
  <c r="G15" s="1"/>
  <c r="I15" s="1"/>
  <c r="K15" s="1"/>
  <c r="E17"/>
  <c r="G17" s="1"/>
  <c r="I17" s="1"/>
  <c r="K17" s="1"/>
  <c r="E32"/>
  <c r="G32" s="1"/>
  <c r="I32" s="1"/>
  <c r="K32" s="1"/>
  <c r="E35"/>
  <c r="G35" s="1"/>
  <c r="I35" s="1"/>
  <c r="K35" s="1"/>
  <c r="K30"/>
  <c r="E85"/>
  <c r="G85" s="1"/>
  <c r="I85" s="1"/>
  <c r="E41"/>
  <c r="G41" s="1"/>
  <c r="O16"/>
  <c r="M15"/>
  <c r="O25"/>
  <c r="M24"/>
  <c r="O45"/>
  <c r="Q45" s="1"/>
  <c r="K52"/>
  <c r="J44"/>
  <c r="J40" s="1"/>
  <c r="K85"/>
  <c r="M86"/>
  <c r="O18"/>
  <c r="M17"/>
  <c r="K41"/>
  <c r="M42"/>
  <c r="O103"/>
  <c r="M102"/>
  <c r="O14"/>
  <c r="M13"/>
  <c r="M21"/>
  <c r="O22"/>
  <c r="M35"/>
  <c r="O36"/>
  <c r="N46"/>
  <c r="O101"/>
  <c r="M100"/>
  <c r="O31"/>
  <c r="M30"/>
  <c r="O34"/>
  <c r="M32"/>
  <c r="L104"/>
  <c r="L105" s="1"/>
  <c r="L107" s="1"/>
  <c r="O72"/>
  <c r="Q72" s="1"/>
  <c r="F80"/>
  <c r="F71" s="1"/>
  <c r="J99"/>
  <c r="J98" s="1"/>
  <c r="K98" s="1"/>
  <c r="E13"/>
  <c r="G13" s="1"/>
  <c r="I13" s="1"/>
  <c r="K13" s="1"/>
  <c r="C21"/>
  <c r="E21" s="1"/>
  <c r="G21" s="1"/>
  <c r="I21" s="1"/>
  <c r="K21" s="1"/>
  <c r="E68"/>
  <c r="G81"/>
  <c r="O89" i="4"/>
  <c r="Q89" s="1"/>
  <c r="O90"/>
  <c r="Q90" s="1"/>
  <c r="O91"/>
  <c r="Q91" s="1"/>
  <c r="O92"/>
  <c r="Q92" s="1"/>
  <c r="O32" i="10" l="1"/>
  <c r="Q34"/>
  <c r="O30"/>
  <c r="Q31"/>
  <c r="Q30" s="1"/>
  <c r="O35"/>
  <c r="Q36"/>
  <c r="Q35" s="1"/>
  <c r="O21"/>
  <c r="Q22"/>
  <c r="Q21" s="1"/>
  <c r="O15"/>
  <c r="Q16"/>
  <c r="Q15" s="1"/>
  <c r="O13"/>
  <c r="Q14"/>
  <c r="Q13" s="1"/>
  <c r="O102"/>
  <c r="Q103"/>
  <c r="Q102" s="1"/>
  <c r="O17"/>
  <c r="Q18"/>
  <c r="Q17" s="1"/>
  <c r="E71"/>
  <c r="O100"/>
  <c r="Q101"/>
  <c r="Q100" s="1"/>
  <c r="O24"/>
  <c r="Q25"/>
  <c r="Q24" s="1"/>
  <c r="D105"/>
  <c r="E104"/>
  <c r="E40"/>
  <c r="E39" s="1"/>
  <c r="J39"/>
  <c r="J104" s="1"/>
  <c r="J105" s="1"/>
  <c r="J107" s="1"/>
  <c r="G71"/>
  <c r="K99"/>
  <c r="M99" s="1"/>
  <c r="M98" s="1"/>
  <c r="H81"/>
  <c r="I81" s="1"/>
  <c r="K81" s="1"/>
  <c r="M81" s="1"/>
  <c r="O81" s="1"/>
  <c r="Q81" s="1"/>
  <c r="O42"/>
  <c r="M41"/>
  <c r="M52"/>
  <c r="I41"/>
  <c r="O12"/>
  <c r="O86"/>
  <c r="M85"/>
  <c r="F68"/>
  <c r="F44" s="1"/>
  <c r="F40" s="1"/>
  <c r="F39" s="1"/>
  <c r="F104" s="1"/>
  <c r="F105" s="1"/>
  <c r="M12"/>
  <c r="G80"/>
  <c r="O46"/>
  <c r="P46" s="1"/>
  <c r="P44" s="1"/>
  <c r="C12"/>
  <c r="Q46" l="1"/>
  <c r="P40"/>
  <c r="O85"/>
  <c r="Q86"/>
  <c r="Q12"/>
  <c r="O41"/>
  <c r="Q42"/>
  <c r="Q41" s="1"/>
  <c r="N99"/>
  <c r="N98" s="1"/>
  <c r="N44"/>
  <c r="N40" s="1"/>
  <c r="N39" s="1"/>
  <c r="E12"/>
  <c r="G12" s="1"/>
  <c r="I12" s="1"/>
  <c r="K12" s="1"/>
  <c r="C105"/>
  <c r="E105" s="1"/>
  <c r="H80"/>
  <c r="H71" s="1"/>
  <c r="I71" s="1"/>
  <c r="K71" s="1"/>
  <c r="O52"/>
  <c r="Q52" s="1"/>
  <c r="G68"/>
  <c r="O99"/>
  <c r="O98" l="1"/>
  <c r="I80"/>
  <c r="K80" s="1"/>
  <c r="M80" s="1"/>
  <c r="O80" s="1"/>
  <c r="N104"/>
  <c r="N105" s="1"/>
  <c r="N107" s="1"/>
  <c r="M71"/>
  <c r="H68"/>
  <c r="H44" s="1"/>
  <c r="H40" s="1"/>
  <c r="H39" s="1"/>
  <c r="H104" s="1"/>
  <c r="H105" s="1"/>
  <c r="G44"/>
  <c r="G40" s="1"/>
  <c r="G39" s="1"/>
  <c r="G104" s="1"/>
  <c r="Q99" l="1"/>
  <c r="Q98" s="1"/>
  <c r="P98"/>
  <c r="P39" s="1"/>
  <c r="O71"/>
  <c r="Q80"/>
  <c r="Q71" s="1"/>
  <c r="I104"/>
  <c r="K104" s="1"/>
  <c r="M104" s="1"/>
  <c r="O104" s="1"/>
  <c r="G105"/>
  <c r="I68"/>
  <c r="P104" l="1"/>
  <c r="P105" s="1"/>
  <c r="P107" s="1"/>
  <c r="G106"/>
  <c r="I105"/>
  <c r="K105" s="1"/>
  <c r="M105" s="1"/>
  <c r="O105" s="1"/>
  <c r="K68"/>
  <c r="I44"/>
  <c r="I40" s="1"/>
  <c r="I39" s="1"/>
  <c r="Q105" l="1"/>
  <c r="Q104"/>
  <c r="I107"/>
  <c r="M68"/>
  <c r="K44"/>
  <c r="K40" s="1"/>
  <c r="K39" s="1"/>
  <c r="K107" s="1"/>
  <c r="O68" l="1"/>
  <c r="M44"/>
  <c r="M40" s="1"/>
  <c r="M39" s="1"/>
  <c r="M107" s="1"/>
  <c r="O44" l="1"/>
  <c r="O40" s="1"/>
  <c r="O39" s="1"/>
  <c r="O107" s="1"/>
  <c r="Q68"/>
  <c r="M39" i="4"/>
  <c r="O39" s="1"/>
  <c r="N98"/>
  <c r="N96"/>
  <c r="N67"/>
  <c r="N37"/>
  <c r="N28"/>
  <c r="N26"/>
  <c r="N20"/>
  <c r="N17"/>
  <c r="N13"/>
  <c r="N11"/>
  <c r="N9"/>
  <c r="Q39" l="1"/>
  <c r="Q44" i="10"/>
  <c r="Q40" s="1"/>
  <c r="Q39" s="1"/>
  <c r="Q107" s="1"/>
  <c r="N8" i="4"/>
  <c r="L37" l="1"/>
  <c r="M88" l="1"/>
  <c r="O88" s="1"/>
  <c r="Q88" s="1"/>
  <c r="M86"/>
  <c r="O86" s="1"/>
  <c r="Q86" s="1"/>
  <c r="M87"/>
  <c r="O87" s="1"/>
  <c r="Q87" s="1"/>
  <c r="M85"/>
  <c r="O85" s="1"/>
  <c r="Q85" s="1"/>
  <c r="M57"/>
  <c r="O57" s="1"/>
  <c r="M43"/>
  <c r="O43" s="1"/>
  <c r="Q43" s="1"/>
  <c r="Q57" l="1"/>
  <c r="L98"/>
  <c r="L96"/>
  <c r="L94"/>
  <c r="L67"/>
  <c r="L40"/>
  <c r="L28"/>
  <c r="L26"/>
  <c r="L20"/>
  <c r="L17"/>
  <c r="L13"/>
  <c r="L11"/>
  <c r="L9"/>
  <c r="J37"/>
  <c r="L8" l="1"/>
  <c r="L36"/>
  <c r="L35" s="1"/>
  <c r="J81"/>
  <c r="J67"/>
  <c r="K54"/>
  <c r="M54" s="1"/>
  <c r="O54" s="1"/>
  <c r="Q54" s="1"/>
  <c r="I51"/>
  <c r="K51" s="1"/>
  <c r="M51" s="1"/>
  <c r="O51" s="1"/>
  <c r="Q51" s="1"/>
  <c r="I52"/>
  <c r="K52" s="1"/>
  <c r="M52" s="1"/>
  <c r="O52" s="1"/>
  <c r="Q52" s="1"/>
  <c r="I45"/>
  <c r="L100" l="1"/>
  <c r="L101" s="1"/>
  <c r="L103" l="1"/>
  <c r="K46" l="1"/>
  <c r="M46" s="1"/>
  <c r="O46" s="1"/>
  <c r="Q46" s="1"/>
  <c r="K47"/>
  <c r="M47" s="1"/>
  <c r="O47" s="1"/>
  <c r="Q47" s="1"/>
  <c r="K44" l="1"/>
  <c r="M44" s="1"/>
  <c r="O44" s="1"/>
  <c r="Q44" s="1"/>
  <c r="K45"/>
  <c r="M45" s="1"/>
  <c r="O45" s="1"/>
  <c r="Q45" s="1"/>
  <c r="J98"/>
  <c r="J96"/>
  <c r="J28"/>
  <c r="J26"/>
  <c r="J20"/>
  <c r="J17"/>
  <c r="J13"/>
  <c r="J11"/>
  <c r="J9"/>
  <c r="E44"/>
  <c r="G44" s="1"/>
  <c r="J8" l="1"/>
  <c r="I55"/>
  <c r="K55" s="1"/>
  <c r="M55" s="1"/>
  <c r="O55" s="1"/>
  <c r="Q55" s="1"/>
  <c r="I42"/>
  <c r="K42" s="1"/>
  <c r="M42" s="1"/>
  <c r="I41"/>
  <c r="H96"/>
  <c r="H98"/>
  <c r="H94"/>
  <c r="H81"/>
  <c r="H37"/>
  <c r="H28"/>
  <c r="H26"/>
  <c r="H20"/>
  <c r="H17"/>
  <c r="H13"/>
  <c r="H11"/>
  <c r="H9"/>
  <c r="F94"/>
  <c r="F96"/>
  <c r="F98"/>
  <c r="N42" l="1"/>
  <c r="O42"/>
  <c r="P42" s="1"/>
  <c r="K41"/>
  <c r="M41" s="1"/>
  <c r="O41" s="1"/>
  <c r="H8"/>
  <c r="Q42" l="1"/>
  <c r="P40"/>
  <c r="P36" s="1"/>
  <c r="P35" s="1"/>
  <c r="Q41"/>
  <c r="E56"/>
  <c r="G56" s="1"/>
  <c r="I56" s="1"/>
  <c r="K56" s="1"/>
  <c r="M56" s="1"/>
  <c r="O56" s="1"/>
  <c r="Q56" s="1"/>
  <c r="E48"/>
  <c r="G48" s="1"/>
  <c r="E53"/>
  <c r="G53" s="1"/>
  <c r="I53" s="1"/>
  <c r="K53" s="1"/>
  <c r="M53" s="1"/>
  <c r="O53" s="1"/>
  <c r="Q53" s="1"/>
  <c r="F81"/>
  <c r="F37"/>
  <c r="F28"/>
  <c r="F26"/>
  <c r="F20"/>
  <c r="F17"/>
  <c r="F13"/>
  <c r="F11"/>
  <c r="F9"/>
  <c r="D81"/>
  <c r="E82"/>
  <c r="G82" s="1"/>
  <c r="I82" s="1"/>
  <c r="K82" s="1"/>
  <c r="E84"/>
  <c r="M82" l="1"/>
  <c r="P100"/>
  <c r="P101" s="1"/>
  <c r="P103" s="1"/>
  <c r="I48"/>
  <c r="E81"/>
  <c r="G84"/>
  <c r="I84" s="1"/>
  <c r="K84" s="1"/>
  <c r="M84" s="1"/>
  <c r="O84" s="1"/>
  <c r="Q84" s="1"/>
  <c r="G81"/>
  <c r="F8"/>
  <c r="E59"/>
  <c r="G59" s="1"/>
  <c r="I59" s="1"/>
  <c r="E60"/>
  <c r="G60" s="1"/>
  <c r="I60" s="1"/>
  <c r="K60" s="1"/>
  <c r="M60" s="1"/>
  <c r="O60" s="1"/>
  <c r="Q60" s="1"/>
  <c r="M81" l="1"/>
  <c r="O82"/>
  <c r="K81"/>
  <c r="J59"/>
  <c r="K59" s="1"/>
  <c r="M59" s="1"/>
  <c r="K48"/>
  <c r="M48" s="1"/>
  <c r="O48" s="1"/>
  <c r="I81"/>
  <c r="N59" l="1"/>
  <c r="N40" s="1"/>
  <c r="N36" s="1"/>
  <c r="Q48"/>
  <c r="Q82"/>
  <c r="Q81" s="1"/>
  <c r="O81"/>
  <c r="D64"/>
  <c r="E78"/>
  <c r="G78" s="1"/>
  <c r="I78" s="1"/>
  <c r="K78" s="1"/>
  <c r="M78" s="1"/>
  <c r="O78" s="1"/>
  <c r="Q78" s="1"/>
  <c r="D77"/>
  <c r="D76"/>
  <c r="C98"/>
  <c r="E98" s="1"/>
  <c r="G98" s="1"/>
  <c r="I98" s="1"/>
  <c r="K98" s="1"/>
  <c r="C96"/>
  <c r="E96" s="1"/>
  <c r="G96" s="1"/>
  <c r="I96" s="1"/>
  <c r="K96" s="1"/>
  <c r="C94"/>
  <c r="E94" s="1"/>
  <c r="G94" s="1"/>
  <c r="E95"/>
  <c r="G95" s="1"/>
  <c r="I95" s="1"/>
  <c r="E97"/>
  <c r="G97" s="1"/>
  <c r="I97" s="1"/>
  <c r="K97" s="1"/>
  <c r="M97" s="1"/>
  <c r="E99"/>
  <c r="G99" s="1"/>
  <c r="I99" s="1"/>
  <c r="K99" s="1"/>
  <c r="M99" s="1"/>
  <c r="M98" l="1"/>
  <c r="O99"/>
  <c r="M96"/>
  <c r="O97"/>
  <c r="O59"/>
  <c r="J95"/>
  <c r="J94" s="1"/>
  <c r="I94"/>
  <c r="E10"/>
  <c r="G10" s="1"/>
  <c r="I10" s="1"/>
  <c r="K10" s="1"/>
  <c r="M10" s="1"/>
  <c r="E12"/>
  <c r="G12" s="1"/>
  <c r="I12" s="1"/>
  <c r="K12" s="1"/>
  <c r="M12" s="1"/>
  <c r="E14"/>
  <c r="G14" s="1"/>
  <c r="I14" s="1"/>
  <c r="K14" s="1"/>
  <c r="M14" s="1"/>
  <c r="O14" s="1"/>
  <c r="E15"/>
  <c r="G15" s="1"/>
  <c r="I15" s="1"/>
  <c r="K15" s="1"/>
  <c r="M15" s="1"/>
  <c r="O15" s="1"/>
  <c r="Q15" s="1"/>
  <c r="E16"/>
  <c r="G16" s="1"/>
  <c r="I16" s="1"/>
  <c r="K16" s="1"/>
  <c r="M16" s="1"/>
  <c r="O16" s="1"/>
  <c r="Q16" s="1"/>
  <c r="E19"/>
  <c r="G19" s="1"/>
  <c r="I19" s="1"/>
  <c r="K19" s="1"/>
  <c r="M19" s="1"/>
  <c r="O19" s="1"/>
  <c r="Q19" s="1"/>
  <c r="E21"/>
  <c r="G21" s="1"/>
  <c r="I21" s="1"/>
  <c r="K21" s="1"/>
  <c r="M21" s="1"/>
  <c r="O21" s="1"/>
  <c r="E22"/>
  <c r="G22" s="1"/>
  <c r="I22" s="1"/>
  <c r="K22" s="1"/>
  <c r="M22" s="1"/>
  <c r="O22" s="1"/>
  <c r="Q22" s="1"/>
  <c r="E23"/>
  <c r="G23" s="1"/>
  <c r="I23" s="1"/>
  <c r="K23" s="1"/>
  <c r="M23" s="1"/>
  <c r="O23" s="1"/>
  <c r="Q23" s="1"/>
  <c r="E24"/>
  <c r="G24" s="1"/>
  <c r="I24" s="1"/>
  <c r="K24" s="1"/>
  <c r="M24" s="1"/>
  <c r="O24" s="1"/>
  <c r="Q24" s="1"/>
  <c r="E25"/>
  <c r="G25" s="1"/>
  <c r="I25" s="1"/>
  <c r="K25" s="1"/>
  <c r="M25" s="1"/>
  <c r="O25" s="1"/>
  <c r="Q25" s="1"/>
  <c r="E27"/>
  <c r="G27" s="1"/>
  <c r="I27" s="1"/>
  <c r="K27" s="1"/>
  <c r="M27" s="1"/>
  <c r="E30"/>
  <c r="G30" s="1"/>
  <c r="I30" s="1"/>
  <c r="K30" s="1"/>
  <c r="M30" s="1"/>
  <c r="E32"/>
  <c r="G32" s="1"/>
  <c r="I32" s="1"/>
  <c r="K32" s="1"/>
  <c r="M32" s="1"/>
  <c r="E33"/>
  <c r="G33" s="1"/>
  <c r="I33" s="1"/>
  <c r="K33" s="1"/>
  <c r="M33" s="1"/>
  <c r="O33" s="1"/>
  <c r="Q33" s="1"/>
  <c r="E34"/>
  <c r="G34" s="1"/>
  <c r="I34" s="1"/>
  <c r="K34" s="1"/>
  <c r="M34" s="1"/>
  <c r="O34" s="1"/>
  <c r="Q34" s="1"/>
  <c r="E38"/>
  <c r="G38" s="1"/>
  <c r="I38" s="1"/>
  <c r="K38" s="1"/>
  <c r="E61"/>
  <c r="G61" s="1"/>
  <c r="E62"/>
  <c r="G62" s="1"/>
  <c r="I62" s="1"/>
  <c r="K62" s="1"/>
  <c r="M62" s="1"/>
  <c r="O62" s="1"/>
  <c r="Q62" s="1"/>
  <c r="E63"/>
  <c r="G63" s="1"/>
  <c r="I63" s="1"/>
  <c r="K63" s="1"/>
  <c r="M63" s="1"/>
  <c r="O63" s="1"/>
  <c r="Q63" s="1"/>
  <c r="E64"/>
  <c r="F64" s="1"/>
  <c r="E65"/>
  <c r="G65" s="1"/>
  <c r="I65" s="1"/>
  <c r="E68"/>
  <c r="G68" s="1"/>
  <c r="I68" s="1"/>
  <c r="K68" s="1"/>
  <c r="M68" s="1"/>
  <c r="O68" s="1"/>
  <c r="E69"/>
  <c r="G69" s="1"/>
  <c r="I69" s="1"/>
  <c r="K69" s="1"/>
  <c r="M69" s="1"/>
  <c r="O69" s="1"/>
  <c r="Q69" s="1"/>
  <c r="E70"/>
  <c r="G70" s="1"/>
  <c r="I70" s="1"/>
  <c r="K70" s="1"/>
  <c r="M70" s="1"/>
  <c r="O70" s="1"/>
  <c r="Q70" s="1"/>
  <c r="E71"/>
  <c r="G71" s="1"/>
  <c r="I71" s="1"/>
  <c r="K71" s="1"/>
  <c r="M71" s="1"/>
  <c r="O71" s="1"/>
  <c r="Q71" s="1"/>
  <c r="E72"/>
  <c r="G72" s="1"/>
  <c r="I72" s="1"/>
  <c r="K72" s="1"/>
  <c r="M72" s="1"/>
  <c r="O72" s="1"/>
  <c r="Q72" s="1"/>
  <c r="E73"/>
  <c r="G73" s="1"/>
  <c r="I73" s="1"/>
  <c r="K73" s="1"/>
  <c r="M73" s="1"/>
  <c r="O73" s="1"/>
  <c r="Q73" s="1"/>
  <c r="E74"/>
  <c r="G74" s="1"/>
  <c r="I74" s="1"/>
  <c r="K74" s="1"/>
  <c r="M74" s="1"/>
  <c r="O74" s="1"/>
  <c r="Q74" s="1"/>
  <c r="E75"/>
  <c r="G75" s="1"/>
  <c r="I75" s="1"/>
  <c r="K75" s="1"/>
  <c r="M75" s="1"/>
  <c r="O75" s="1"/>
  <c r="Q75" s="1"/>
  <c r="E76"/>
  <c r="F76" s="1"/>
  <c r="E77"/>
  <c r="E79"/>
  <c r="G79" s="1"/>
  <c r="I79" s="1"/>
  <c r="K79" s="1"/>
  <c r="M79" s="1"/>
  <c r="O79" s="1"/>
  <c r="Q79" s="1"/>
  <c r="E80"/>
  <c r="G80" s="1"/>
  <c r="I80" s="1"/>
  <c r="K80" s="1"/>
  <c r="M80" s="1"/>
  <c r="O80" s="1"/>
  <c r="Q80" s="1"/>
  <c r="D67"/>
  <c r="D40"/>
  <c r="D37"/>
  <c r="D28"/>
  <c r="D26"/>
  <c r="D20"/>
  <c r="D17"/>
  <c r="D13"/>
  <c r="D11"/>
  <c r="D9"/>
  <c r="O32" l="1"/>
  <c r="O31" s="1"/>
  <c r="M31"/>
  <c r="K94"/>
  <c r="Q32"/>
  <c r="Q31" s="1"/>
  <c r="M11"/>
  <c r="O12"/>
  <c r="O96"/>
  <c r="Q97"/>
  <c r="Q96" s="1"/>
  <c r="Q99"/>
  <c r="Q98" s="1"/>
  <c r="O98"/>
  <c r="Q68"/>
  <c r="M28"/>
  <c r="O30"/>
  <c r="O20"/>
  <c r="Q21"/>
  <c r="Q20" s="1"/>
  <c r="Q14"/>
  <c r="Q13" s="1"/>
  <c r="O13"/>
  <c r="M9"/>
  <c r="O10"/>
  <c r="Q59"/>
  <c r="K95"/>
  <c r="M95" s="1"/>
  <c r="M26"/>
  <c r="O27"/>
  <c r="K37"/>
  <c r="M38"/>
  <c r="M20"/>
  <c r="M13"/>
  <c r="J40"/>
  <c r="J36" s="1"/>
  <c r="J35" s="1"/>
  <c r="K65"/>
  <c r="M65" s="1"/>
  <c r="O65" s="1"/>
  <c r="Q65" s="1"/>
  <c r="I61"/>
  <c r="F77"/>
  <c r="G77" s="1"/>
  <c r="G76"/>
  <c r="F67"/>
  <c r="G64"/>
  <c r="H64" s="1"/>
  <c r="H40" s="1"/>
  <c r="F40"/>
  <c r="F36" s="1"/>
  <c r="F35" s="1"/>
  <c r="F100" s="1"/>
  <c r="F101" s="1"/>
  <c r="D36"/>
  <c r="D35" s="1"/>
  <c r="D8"/>
  <c r="M37" l="1"/>
  <c r="O38"/>
  <c r="Q27"/>
  <c r="Q26" s="1"/>
  <c r="O26"/>
  <c r="M94"/>
  <c r="N95"/>
  <c r="O9"/>
  <c r="Q10"/>
  <c r="Q9" s="1"/>
  <c r="O28"/>
  <c r="Q30"/>
  <c r="O11"/>
  <c r="Q12"/>
  <c r="Q11" s="1"/>
  <c r="K61"/>
  <c r="M61" s="1"/>
  <c r="O61" s="1"/>
  <c r="J100"/>
  <c r="J101" s="1"/>
  <c r="J103" s="1"/>
  <c r="G40"/>
  <c r="H77"/>
  <c r="I77" s="1"/>
  <c r="K77" s="1"/>
  <c r="M77" s="1"/>
  <c r="O77" s="1"/>
  <c r="Q77" s="1"/>
  <c r="I64"/>
  <c r="K64" s="1"/>
  <c r="M64" s="1"/>
  <c r="O64" s="1"/>
  <c r="Q64" s="1"/>
  <c r="H76"/>
  <c r="D100"/>
  <c r="D101" s="1"/>
  <c r="Q61" l="1"/>
  <c r="Q40" s="1"/>
  <c r="O40"/>
  <c r="O95"/>
  <c r="N94"/>
  <c r="N35" s="1"/>
  <c r="Q38"/>
  <c r="Q37" s="1"/>
  <c r="O37"/>
  <c r="M40"/>
  <c r="H67"/>
  <c r="K40"/>
  <c r="I76"/>
  <c r="K76" s="1"/>
  <c r="M76" s="1"/>
  <c r="I40"/>
  <c r="C81"/>
  <c r="C67"/>
  <c r="E67" s="1"/>
  <c r="G67" s="1"/>
  <c r="C40"/>
  <c r="E40" s="1"/>
  <c r="C37"/>
  <c r="C28"/>
  <c r="C26"/>
  <c r="E26" s="1"/>
  <c r="G26" s="1"/>
  <c r="I26" s="1"/>
  <c r="K26" s="1"/>
  <c r="C20"/>
  <c r="E20" s="1"/>
  <c r="G20" s="1"/>
  <c r="I20" s="1"/>
  <c r="K20" s="1"/>
  <c r="C18"/>
  <c r="E18" s="1"/>
  <c r="G18" s="1"/>
  <c r="I18" s="1"/>
  <c r="K18" s="1"/>
  <c r="M18" s="1"/>
  <c r="C13"/>
  <c r="E13" s="1"/>
  <c r="G13" s="1"/>
  <c r="I13" s="1"/>
  <c r="K13" s="1"/>
  <c r="C11"/>
  <c r="E11" s="1"/>
  <c r="G11" s="1"/>
  <c r="I11" s="1"/>
  <c r="K11" s="1"/>
  <c r="C9"/>
  <c r="E9" s="1"/>
  <c r="G9" s="1"/>
  <c r="I9" s="1"/>
  <c r="K9" s="1"/>
  <c r="Q95" l="1"/>
  <c r="Q94" s="1"/>
  <c r="O94"/>
  <c r="M17"/>
  <c r="M8" s="1"/>
  <c r="O18"/>
  <c r="M67"/>
  <c r="M36" s="1"/>
  <c r="M35" s="1"/>
  <c r="O76"/>
  <c r="N100"/>
  <c r="N101" s="1"/>
  <c r="N103" s="1"/>
  <c r="I67"/>
  <c r="K67" s="1"/>
  <c r="K36" s="1"/>
  <c r="C36"/>
  <c r="C35" s="1"/>
  <c r="E28"/>
  <c r="G28" s="1"/>
  <c r="I28" s="1"/>
  <c r="K28" s="1"/>
  <c r="E37"/>
  <c r="C17"/>
  <c r="E17" s="1"/>
  <c r="G17" s="1"/>
  <c r="I17" s="1"/>
  <c r="K17" s="1"/>
  <c r="Q76" l="1"/>
  <c r="Q67" s="1"/>
  <c r="Q36" s="1"/>
  <c r="Q35" s="1"/>
  <c r="O67"/>
  <c r="O17"/>
  <c r="O8" s="1"/>
  <c r="Q18"/>
  <c r="Q17" s="1"/>
  <c r="Q8" s="1"/>
  <c r="K35"/>
  <c r="E36"/>
  <c r="E35" s="1"/>
  <c r="G37"/>
  <c r="C100"/>
  <c r="C8"/>
  <c r="E8" s="1"/>
  <c r="G8" s="1"/>
  <c r="I8" s="1"/>
  <c r="K8" s="1"/>
  <c r="O36" l="1"/>
  <c r="O35" s="1"/>
  <c r="I37"/>
  <c r="G36"/>
  <c r="G35" s="1"/>
  <c r="G100" s="1"/>
  <c r="G101" s="1"/>
  <c r="C101"/>
  <c r="E101" s="1"/>
  <c r="E100"/>
  <c r="G102" l="1"/>
  <c r="I36" l="1"/>
  <c r="H36"/>
  <c r="H35" s="1"/>
  <c r="H100" s="1"/>
  <c r="I35" l="1"/>
  <c r="I100"/>
  <c r="K100" s="1"/>
  <c r="H101"/>
  <c r="I101" s="1"/>
  <c r="M100" l="1"/>
  <c r="O100" s="1"/>
  <c r="Q100" s="1"/>
  <c r="I103"/>
  <c r="K101"/>
  <c r="M101" l="1"/>
  <c r="K103"/>
  <c r="M103" l="1"/>
  <c r="O101"/>
  <c r="O103" l="1"/>
  <c r="Q101"/>
  <c r="Q103" s="1"/>
</calcChain>
</file>

<file path=xl/sharedStrings.xml><?xml version="1.0" encoding="utf-8"?>
<sst xmlns="http://schemas.openxmlformats.org/spreadsheetml/2006/main" count="416" uniqueCount="163">
  <si>
    <t xml:space="preserve"> Наименование показателя</t>
  </si>
  <si>
    <t>Код дохода</t>
  </si>
  <si>
    <t>руб.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</si>
  <si>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</si>
  <si>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</si>
  <si>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</si>
  <si>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</si>
  <si>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</si>
  <si>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</si>
  <si>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</si>
  <si>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</si>
  <si>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</si>
  <si>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</si>
  <si>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</si>
  <si>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</si>
  <si>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</si>
  <si>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</si>
  <si>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</si>
  <si>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</si>
  <si>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</si>
  <si>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</si>
  <si>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</si>
  <si>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</si>
  <si>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</si>
  <si>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</si>
  <si>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</si>
  <si>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</si>
  <si>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</si>
  <si>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</si>
  <si>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</si>
  <si>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</si>
  <si>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</si>
  <si>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</si>
  <si>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</si>
  <si>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</si>
  <si>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</si>
  <si>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</si>
  <si>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</si>
  <si>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</si>
  <si>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</si>
  <si>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</si>
  <si>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</si>
  <si>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</si>
  <si>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</si>
  <si>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</si>
  <si>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</si>
  <si>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</si>
  <si>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</si>
  <si>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</si>
  <si>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</si>
  <si>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</si>
  <si>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</si>
  <si>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</si>
  <si>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</si>
  <si>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</si>
  <si>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</si>
  <si>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</si>
  <si>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</si>
  <si>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</si>
  <si>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</si>
  <si>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</si>
  <si>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</si>
  <si>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Субвенции бюджетам субъектов Российской Федерации и муниципальных образований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</si>
  <si>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</si>
  <si>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</si>
  <si>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</si>
  <si>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</si>
  <si>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</si>
  <si>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</si>
  <si>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 xml:space="preserve">ВСЕГО ДОХОДОВ </t>
  </si>
  <si>
    <t>ВСЕГО безвозмездных поступлений</t>
  </si>
  <si>
    <t>2 02 35118 00 0000 151</t>
  </si>
  <si>
    <t>Субсидии на создание условий для обеспечения поселений и жителей городских округов услугами торговли</t>
  </si>
  <si>
    <t>2 02 30000 00 0000 151</t>
  </si>
  <si>
    <t>2 02 20000 00 0000 151</t>
  </si>
  <si>
    <t>2 02 30024 05 0000 151</t>
  </si>
  <si>
    <t>2 02 30029 05 0000 151</t>
  </si>
  <si>
    <t>2 02 10000 00 0000 151</t>
  </si>
  <si>
    <t>Субсидии на мероприятия по проведению оздоровительной кампании детей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</si>
  <si>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</si>
  <si>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</si>
  <si>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</si>
  <si>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</si>
  <si>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</si>
  <si>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Иные межбюджетные трансферты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</si>
  <si>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</si>
  <si>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</si>
  <si>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</si>
  <si>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2 02 35082 05 0000 151</t>
  </si>
  <si>
    <t>2 02 40000 00 0000 151</t>
  </si>
  <si>
    <t>2 02 49999 05 0000 151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</si>
  <si>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</si>
  <si>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</si>
  <si>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</si>
  <si>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</si>
  <si>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</si>
  <si>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Прочие безвозмездные поступления</t>
  </si>
  <si>
    <t>Прочие безвозмездные поступления в бюджеты муниципальных районов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</si>
  <si>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</si>
  <si>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</si>
  <si>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Возврат остатков, имеющих целевое назначение, прошлых лет</t>
  </si>
  <si>
    <t>2 19 00000 00 0000 000</t>
  </si>
  <si>
    <t>2 19 60010 05 0000 151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</si>
  <si>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</si>
  <si>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2 18 60010 05 0000 151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</si>
  <si>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</si>
  <si>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20705030050000180</t>
  </si>
  <si>
    <t>2 07 00000 00 0000 000</t>
  </si>
  <si>
    <t xml:space="preserve">Субсидия для возмещения расходов, по предоставлению мер социальной поддержки по компенсации расходов на оплату жилых помещений, отопления и освещения педработникам образовательных организаций  в сельских населенных пунктах, рабочих посёлках </t>
  </si>
  <si>
    <t>Дотации  бюджетам субъектов  Российской Федерации и муниципальных образований</t>
  </si>
  <si>
    <t>Прочие безвозмездные поступления от других бюджетов бюджетной системы</t>
  </si>
  <si>
    <t>2 02 20216 05 0000 151</t>
  </si>
  <si>
    <t>2 02 29999 05 0000 151</t>
  </si>
  <si>
    <t>2 02 04014 05 0000 151</t>
  </si>
  <si>
    <t>Субсидии бюджетам муниципальных районов на поддержку отрасли культуры</t>
  </si>
  <si>
    <t>2 02 25519 05 0000 151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</si>
  <si>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</si>
  <si>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</si>
  <si>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Субсидии на общественно-значимые культурные мероприятия в рамках проекта "ЛЮБО-ДОРОГО</t>
  </si>
  <si>
    <t xml:space="preserve">Средства, передаваемые бюджетам муниципальных районов из бюджетов поселений по соглашениями </t>
  </si>
  <si>
    <t>2 02 20051 05 0000 151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</si>
  <si>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</si>
  <si>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2 02 25027 05 0000 151</t>
  </si>
  <si>
    <t>Субсидии бюджетам муниципальных районов на мероприятия по реализации молодежной политики в муниципальных образованиях</t>
  </si>
  <si>
    <t>2 02 25555 05 0000 151</t>
  </si>
  <si>
    <t>Субсидии бюджетам муниципальных районов на реализацию федеральных целевых программ: на реализацию ФЦП "Устойчивое развитие сельских территорий"обеспечение жильем граждан, прожив.в с/местности. Улучшение жилищных условий</t>
  </si>
  <si>
    <t>Субсидии бюджету МО на реализацию мероприятий ФЦП "Устойчивое развитие сельских территорий"обеспечение жильем граждан,прожив.в с/местности. Обеспечение жильем молодых семей и молод.спец.</t>
  </si>
  <si>
    <t>Субсидии бюджетам муниципальных районов на создание в общеобразовательных организациях, расположенных в сельской местности условий для занятий физкультурой и спортом</t>
  </si>
  <si>
    <t>2 02 25097 05 0000 151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</si>
  <si>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среды, ФБ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</si>
  <si>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среды, ОБ</t>
  </si>
  <si>
    <t>Субсидии на реализацию муниципальных программ поддержки социально ориентированных некоммерческих организаций</t>
  </si>
  <si>
    <t>Субсидии бюджетам МО на реализацию ФЦП "Жилище" на 2015-2020гг. ПП "Обеспечение жильем молодых семей"</t>
  </si>
  <si>
    <t>Субсидии бюджетам муниципальных районов на повышение средней заработной платы работников учреждений культуры ГП "Культура Русского Севера"</t>
  </si>
  <si>
    <t>Дотации бюджетам муниципальных районов на поддержку мер по обеспечению сбалансированности бюджетов</t>
  </si>
  <si>
    <t>2 02 15002 05 0000 151</t>
  </si>
  <si>
    <t>Межбюджетные трансферты: резервный фонд ПАО и НАО (Ремонт системы водоснабжения в п.Кизема)</t>
  </si>
  <si>
    <t>Межбюджетные трансферты: резервный фонд ПАО и НАО (для управления культуры)</t>
  </si>
  <si>
    <t>Межбюджетные трансферты: резервный фонд ПАО и НАО (для МО "Дмитриевское" ремонт подвес.моста)</t>
  </si>
  <si>
    <t>Межбюджетные трансферты: резервный фонд ПАО и НАО (Ремонт полов ДОЛ "Колос")</t>
  </si>
  <si>
    <t>Межбюджетные трансферты: резервный фонд ПАО и НАО (Ремонт кровли МБОУ УСШ)</t>
  </si>
  <si>
    <t>Межбюджетные трансферты: резервный фонд ПАО и НАО (Ремонт колодца и артез.скважины)</t>
  </si>
  <si>
    <t>Межбюджетные трансферты: резервный фонд ПАО и НАО (Приобретение стр.материалов для Березницкого ДК 3 000 000=)</t>
  </si>
  <si>
    <t>Межбюджетные трансферты,передаваемые бюджету муниц.района на решение вопросов дорожной деятельности (дорожный фонд- остатки) МО: Бер.-233940,66; Шанг-119842,47</t>
  </si>
  <si>
    <t>Прогнозируемое поступление доходов бюджета                                                                                                            МО "Устьянский муниципальный район" на 2017 год.</t>
  </si>
  <si>
    <t>Прогнозируемое поступление доходов бюджета                                                                                                                              МО "Устьянский муниципальный район" на 2017 год.</t>
  </si>
  <si>
    <t>2 02 25527 05 0000 151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</si>
  <si>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</si>
  <si>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Субсидии на оздоровление муниципальных финансов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</si>
  <si>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 (областной бюджет)</t>
  </si>
  <si>
    <t>Иные межбюджетные трансферты для выплаты грантов в целях поощрения наилучших показателей деятельности ОМСУ муниципального района</t>
  </si>
  <si>
    <t>Межбюджетные трансферты: резервный фонд ПАО и НАО (Кап.ремонт кровли здания Квазеньгской школы)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</si>
  <si>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</t>
  </si>
  <si>
    <t>1 13 01000 00 0000 130</t>
  </si>
  <si>
    <t>Доходы от оказания платных услуг (работ) получателями средств бюджетов муниципальных районов</t>
  </si>
  <si>
    <t>Приложение № 1 к решению сессии пятого созыва Собрания депутатов № 485 от 30.06.2017 года</t>
  </si>
  <si>
    <t>Приложение № 1 к решению сессии пятого созыва Собрания депутатов № 525 от 27.10.2017 года</t>
  </si>
  <si>
    <t>Приложение № 1 к решению сессии пятого созыва Собрания депутатов № 489 от 25.08.2017 года</t>
  </si>
  <si>
    <t>Приложение № 1 к решению сессии пятого созыва Собрания депутатов № 462 от 28.04.2017 года</t>
  </si>
  <si>
    <t>Приложение № 1 к решению сессии пятого созыва Собрания депутатов № 452 от 31.03.2017 года</t>
  </si>
  <si>
    <t>Приложение № 1 к решению сессии пятого созыва Собрания депутатов № 436 от 17.02.2017 года</t>
  </si>
  <si>
    <t>Приложение № 4 к решению сессии пятого созыва Собрания депутатов № 426 от 23.12.2016 года</t>
  </si>
  <si>
    <t>Приложение № 2 к решению сессии пятого созыва Собрания депутатов №544 от 22.12.2017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</si>
</sst>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[Red]\-#,##0.00\ "/>
  </numFmts>
  <fonts count="1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21">
    <xf numFmtId="0" fontId="0" fillId="0" borderId="0" xfId="0"/>
    <xf numFmtId="0" fontId="4" fillId="2" borderId="2" xfId="1" applyFont="1" applyFill="1" applyBorder="1" applyAlignment="1">
      <alignment horizontal="center" vertical="center"/>
    </xf>
    <xf numFmtId="4" fontId="9" fillId="2" borderId="2" xfId="2" applyNumberFormat="1" applyFont="1" applyFill="1" applyBorder="1" applyAlignment="1">
      <alignment vertical="center" wrapText="1"/>
    </xf>
    <xf numFmtId="4" fontId="9" fillId="2" borderId="2" xfId="2" applyNumberFormat="1" applyFont="1" applyFill="1" applyBorder="1" applyAlignment="1"/>
    <xf numFmtId="4" fontId="4" fillId="2" borderId="2" xfId="2" applyNumberFormat="1" applyFont="1" applyFill="1" applyBorder="1" applyAlignment="1"/>
    <xf numFmtId="4" fontId="6" fillId="2" borderId="2" xfId="2" applyNumberFormat="1" applyFont="1" applyFill="1" applyBorder="1" applyAlignment="1"/>
    <xf numFmtId="4" fontId="6" fillId="2" borderId="2" xfId="2" applyNumberFormat="1" applyFont="1" applyFill="1" applyBorder="1" applyAlignment="1">
      <alignment wrapText="1"/>
    </xf>
    <xf numFmtId="4" fontId="4" fillId="2" borderId="2" xfId="2" applyNumberFormat="1" applyFont="1" applyFill="1" applyBorder="1" applyAlignment="1">
      <alignment wrapText="1"/>
    </xf>
    <xf numFmtId="4" fontId="4" fillId="2" borderId="0" xfId="2" applyNumberFormat="1" applyFont="1" applyFill="1" applyAlignment="1">
      <alignment wrapText="1"/>
    </xf>
    <xf numFmtId="4" fontId="9" fillId="2" borderId="2" xfId="2" applyNumberFormat="1" applyFont="1" applyFill="1" applyBorder="1" applyAlignment="1">
      <alignment wrapText="1"/>
    </xf>
    <xf numFmtId="4" fontId="9" fillId="2" borderId="2" xfId="2" applyNumberFormat="1" applyFont="1" applyFill="1" applyBorder="1" applyAlignment="1">
      <alignment vertical="center"/>
    </xf>
    <xf numFmtId="4" fontId="9" fillId="2" borderId="2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wrapText="1"/>
    </xf>
    <xf numFmtId="0" fontId="6" fillId="2" borderId="0" xfId="1" applyFont="1" applyFill="1"/>
    <xf numFmtId="4" fontId="5" fillId="2" borderId="0" xfId="1" applyNumberFormat="1" applyFont="1" applyFill="1" applyBorder="1" applyAlignment="1">
      <alignment horizontal="right"/>
    </xf>
    <xf numFmtId="0" fontId="4" fillId="2" borderId="0" xfId="1" applyFont="1" applyFill="1"/>
    <xf numFmtId="0" fontId="10" fillId="2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0" xfId="1" applyFont="1" applyFill="1"/>
    <xf numFmtId="0" fontId="9" fillId="2" borderId="2" xfId="1" applyFont="1" applyFill="1" applyBorder="1" applyAlignment="1">
      <alignment horizontal="left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justify"/>
    </xf>
    <xf numFmtId="49" fontId="5" fillId="2" borderId="2" xfId="1" applyNumberFormat="1" applyFont="1" applyFill="1" applyBorder="1" applyAlignment="1">
      <alignment horizontal="center" wrapText="1"/>
    </xf>
    <xf numFmtId="0" fontId="4" fillId="2" borderId="2" xfId="1" applyFont="1" applyFill="1" applyBorder="1" applyAlignment="1">
      <alignment wrapText="1"/>
    </xf>
    <xf numFmtId="0" fontId="4" fillId="2" borderId="2" xfId="1" applyNumberFormat="1" applyFont="1" applyFill="1" applyBorder="1" applyAlignment="1">
      <alignment horizontal="justify" wrapText="1"/>
    </xf>
    <xf numFmtId="49" fontId="4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/>
    </xf>
    <xf numFmtId="49" fontId="4" fillId="2" borderId="2" xfId="3" applyNumberFormat="1" applyFont="1" applyFill="1" applyBorder="1" applyAlignment="1">
      <alignment vertical="center" wrapText="1"/>
    </xf>
    <xf numFmtId="49" fontId="5" fillId="2" borderId="2" xfId="3" applyNumberFormat="1" applyFont="1" applyFill="1" applyBorder="1" applyAlignment="1">
      <alignment horizontal="center"/>
    </xf>
    <xf numFmtId="0" fontId="4" fillId="2" borderId="2" xfId="3" applyNumberFormat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wrapText="1"/>
    </xf>
    <xf numFmtId="0" fontId="12" fillId="2" borderId="2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wrapText="1"/>
    </xf>
    <xf numFmtId="0" fontId="9" fillId="2" borderId="0" xfId="1" applyFont="1" applyFill="1" applyAlignment="1">
      <alignment horizontal="center"/>
    </xf>
    <xf numFmtId="0" fontId="4" fillId="2" borderId="2" xfId="3" applyFont="1" applyFill="1" applyBorder="1" applyAlignment="1">
      <alignment horizontal="left" vertical="center" wrapText="1"/>
    </xf>
    <xf numFmtId="0" fontId="5" fillId="2" borderId="2" xfId="4" applyFont="1" applyFill="1" applyBorder="1" applyAlignment="1">
      <alignment horizontal="center" wrapText="1"/>
    </xf>
    <xf numFmtId="2" fontId="14" fillId="2" borderId="2" xfId="0" applyNumberFormat="1" applyFont="1" applyFill="1" applyBorder="1" applyAlignment="1">
      <alignment vertical="top" wrapText="1"/>
    </xf>
    <xf numFmtId="0" fontId="9" fillId="2" borderId="2" xfId="1" applyFont="1" applyFill="1" applyBorder="1" applyAlignment="1">
      <alignment horizontal="justify" vertical="center" wrapText="1"/>
    </xf>
    <xf numFmtId="0" fontId="9" fillId="2" borderId="0" xfId="1" applyFont="1" applyFill="1" applyAlignment="1">
      <alignment vertical="center"/>
    </xf>
    <xf numFmtId="0" fontId="4" fillId="2" borderId="2" xfId="3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0" fontId="4" fillId="2" borderId="2" xfId="1" applyFont="1" applyFill="1" applyBorder="1" applyAlignment="1">
      <alignment horizontal="justify" vertical="center" wrapText="1"/>
    </xf>
    <xf numFmtId="1" fontId="5" fillId="2" borderId="2" xfId="4" applyNumberFormat="1" applyFont="1" applyFill="1" applyBorder="1" applyAlignment="1">
      <alignment horizontal="center" wrapText="1"/>
    </xf>
    <xf numFmtId="0" fontId="4" fillId="2" borderId="2" xfId="4" applyFont="1" applyFill="1" applyBorder="1" applyAlignment="1">
      <alignment vertical="top" wrapText="1"/>
    </xf>
    <xf numFmtId="0" fontId="4" fillId="2" borderId="2" xfId="1" applyFont="1" applyFill="1" applyBorder="1" applyAlignment="1">
      <alignment vertical="top" wrapText="1"/>
    </xf>
    <xf numFmtId="0" fontId="9" fillId="2" borderId="2" xfId="1" applyFont="1" applyFill="1" applyBorder="1" applyAlignment="1">
      <alignment vertical="center"/>
    </xf>
    <xf numFmtId="0" fontId="5" fillId="2" borderId="0" xfId="1" applyFont="1" applyFill="1" applyAlignment="1">
      <alignment horizontal="center"/>
    </xf>
    <xf numFmtId="0" fontId="13" fillId="2" borderId="2" xfId="10" applyFont="1" applyFill="1" applyBorder="1" applyAlignment="1">
      <alignment horizontal="center"/>
    </xf>
    <xf numFmtId="0" fontId="13" fillId="2" borderId="2" xfId="10" applyFont="1" applyFill="1" applyBorder="1" applyAlignment="1">
      <alignment horizontal="center" vertical="center"/>
    </xf>
    <xf numFmtId="4" fontId="4" fillId="2" borderId="2" xfId="1" applyNumberFormat="1" applyFont="1" applyFill="1" applyBorder="1"/>
    <xf numFmtId="2" fontId="9" fillId="2" borderId="2" xfId="0" applyNumberFormat="1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wrapText="1"/>
    </xf>
    <xf numFmtId="4" fontId="9" fillId="2" borderId="2" xfId="1" applyNumberFormat="1" applyFont="1" applyFill="1" applyBorder="1"/>
    <xf numFmtId="4" fontId="16" fillId="2" borderId="2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/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wrapText="1"/>
    </xf>
    <xf numFmtId="0" fontId="9" fillId="2" borderId="2" xfId="1" applyFont="1" applyFill="1" applyBorder="1"/>
    <xf numFmtId="0" fontId="9" fillId="2" borderId="0" xfId="1" applyFont="1" applyFill="1"/>
    <xf numFmtId="4" fontId="4" fillId="2" borderId="2" xfId="3" applyNumberFormat="1" applyFont="1" applyFill="1" applyBorder="1" applyAlignment="1"/>
    <xf numFmtId="4" fontId="9" fillId="2" borderId="2" xfId="3" applyNumberFormat="1" applyFont="1" applyFill="1" applyBorder="1" applyAlignment="1"/>
    <xf numFmtId="4" fontId="4" fillId="2" borderId="0" xfId="1" applyNumberFormat="1" applyFont="1" applyFill="1" applyBorder="1" applyAlignment="1"/>
    <xf numFmtId="4" fontId="4" fillId="2" borderId="0" xfId="1" applyNumberFormat="1" applyFont="1" applyFill="1"/>
    <xf numFmtId="0" fontId="4" fillId="2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vertical="center" wrapText="1"/>
    </xf>
    <xf numFmtId="1" fontId="10" fillId="2" borderId="2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5" fillId="0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wrapText="1"/>
    </xf>
    <xf numFmtId="4" fontId="4" fillId="2" borderId="2" xfId="0" applyNumberFormat="1" applyFont="1" applyFill="1" applyBorder="1" applyAlignment="1">
      <alignment horizontal="right"/>
    </xf>
    <xf numFmtId="4" fontId="9" fillId="2" borderId="0" xfId="1" applyNumberFormat="1" applyFont="1" applyFill="1" applyAlignment="1">
      <alignment vertical="center"/>
    </xf>
    <xf numFmtId="4" fontId="9" fillId="2" borderId="0" xfId="1" applyNumberFormat="1" applyFont="1" applyFill="1"/>
    <xf numFmtId="0" fontId="4" fillId="2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justify" vertical="top" wrapText="1"/>
    </xf>
    <xf numFmtId="4" fontId="4" fillId="2" borderId="2" xfId="1" applyNumberFormat="1" applyFont="1" applyFill="1" applyBorder="1" applyAlignment="1">
      <alignment wrapText="1"/>
    </xf>
    <xf numFmtId="0" fontId="4" fillId="2" borderId="0" xfId="1" applyFont="1" applyFill="1" applyBorder="1" applyAlignment="1">
      <alignment wrapText="1"/>
    </xf>
    <xf numFmtId="0" fontId="0" fillId="0" borderId="0" xfId="0" applyAlignment="1">
      <alignment wrapText="1"/>
    </xf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wrapText="1"/>
    </xf>
    <xf numFmtId="0" fontId="5" fillId="2" borderId="0" xfId="1" applyFont="1" applyFill="1"/>
    <xf numFmtId="0" fontId="16" fillId="2" borderId="2" xfId="1" applyFont="1" applyFill="1" applyBorder="1" applyAlignment="1">
      <alignment horizontal="center" vertical="center"/>
    </xf>
    <xf numFmtId="4" fontId="16" fillId="2" borderId="2" xfId="1" applyNumberFormat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43" fontId="4" fillId="2" borderId="0" xfId="12" applyFont="1" applyFill="1"/>
    <xf numFmtId="4" fontId="9" fillId="2" borderId="0" xfId="1" applyNumberFormat="1" applyFont="1" applyFill="1" applyAlignment="1">
      <alignment vertical="top"/>
    </xf>
    <xf numFmtId="0" fontId="7" fillId="2" borderId="0" xfId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vertical="top"/>
    </xf>
    <xf numFmtId="0" fontId="4" fillId="2" borderId="0" xfId="1" applyNumberFormat="1" applyFont="1" applyFill="1" applyAlignment="1">
      <alignment horizontal="left" vertical="top"/>
    </xf>
    <xf numFmtId="0" fontId="9" fillId="2" borderId="2" xfId="1" applyFont="1" applyFill="1" applyBorder="1" applyAlignment="1">
      <alignment horizontal="center" vertical="top"/>
    </xf>
    <xf numFmtId="0" fontId="4" fillId="2" borderId="2" xfId="1" applyFont="1" applyFill="1" applyBorder="1" applyAlignment="1">
      <alignment horizontal="center" vertical="top"/>
    </xf>
    <xf numFmtId="0" fontId="9" fillId="2" borderId="2" xfId="1" applyFont="1" applyFill="1" applyBorder="1" applyAlignment="1">
      <alignment horizontal="left" vertical="top" wrapText="1"/>
    </xf>
    <xf numFmtId="0" fontId="4" fillId="2" borderId="2" xfId="1" applyNumberFormat="1" applyFont="1" applyFill="1" applyBorder="1" applyAlignment="1">
      <alignment horizontal="justify" vertical="top"/>
    </xf>
    <xf numFmtId="0" fontId="4" fillId="2" borderId="2" xfId="1" applyNumberFormat="1" applyFont="1" applyFill="1" applyBorder="1" applyAlignment="1">
      <alignment horizontal="justify" vertical="top" wrapText="1"/>
    </xf>
    <xf numFmtId="49" fontId="4" fillId="2" borderId="2" xfId="0" applyNumberFormat="1" applyFont="1" applyFill="1" applyBorder="1" applyAlignment="1">
      <alignment vertical="top" wrapText="1"/>
    </xf>
    <xf numFmtId="49" fontId="4" fillId="2" borderId="2" xfId="3" applyNumberFormat="1" applyFont="1" applyFill="1" applyBorder="1" applyAlignment="1">
      <alignment vertical="top" wrapText="1"/>
    </xf>
    <xf numFmtId="0" fontId="4" fillId="2" borderId="2" xfId="3" applyNumberFormat="1" applyFont="1" applyFill="1" applyBorder="1" applyAlignment="1">
      <alignment vertical="top" wrapText="1"/>
    </xf>
    <xf numFmtId="0" fontId="4" fillId="2" borderId="2" xfId="1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vertical="top" wrapText="1"/>
    </xf>
    <xf numFmtId="0" fontId="9" fillId="2" borderId="2" xfId="1" applyFont="1" applyFill="1" applyBorder="1" applyAlignment="1">
      <alignment horizontal="justify" vertical="top" wrapText="1"/>
    </xf>
    <xf numFmtId="0" fontId="4" fillId="2" borderId="2" xfId="1" applyFont="1" applyFill="1" applyBorder="1" applyAlignment="1">
      <alignment horizontal="justify" vertical="top" wrapText="1"/>
    </xf>
    <xf numFmtId="2" fontId="9" fillId="2" borderId="2" xfId="0" applyNumberFormat="1" applyFont="1" applyFill="1" applyBorder="1" applyAlignment="1">
      <alignment vertical="top" wrapText="1"/>
    </xf>
    <xf numFmtId="0" fontId="9" fillId="2" borderId="2" xfId="1" applyFont="1" applyFill="1" applyBorder="1" applyAlignment="1">
      <alignment vertical="top"/>
    </xf>
    <xf numFmtId="0" fontId="4" fillId="2" borderId="0" xfId="1" applyFont="1" applyFill="1" applyAlignment="1">
      <alignment vertical="top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/>
    <xf numFmtId="4" fontId="4" fillId="2" borderId="0" xfId="1" applyNumberFormat="1" applyFont="1" applyFill="1" applyAlignment="1">
      <alignment vertical="center"/>
    </xf>
    <xf numFmtId="0" fontId="4" fillId="2" borderId="0" xfId="1" applyFont="1" applyFill="1" applyBorder="1" applyAlignment="1">
      <alignment horizontal="right" wrapText="1"/>
    </xf>
    <xf numFmtId="0" fontId="6" fillId="2" borderId="0" xfId="1" applyFont="1" applyFill="1" applyAlignment="1">
      <alignment horizontal="right" wrapText="1"/>
    </xf>
    <xf numFmtId="0" fontId="7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4" fillId="2" borderId="0" xfId="1" applyFont="1" applyFill="1" applyAlignment="1">
      <alignment horizontal="right" wrapText="1"/>
    </xf>
  </cellXfs>
  <cellStyles count="13">
    <cellStyle name="Обычный" xfId="0" builtinId="0"/>
    <cellStyle name="Обычный 2" xfId="3"/>
    <cellStyle name="Обычный 3" xfId="5"/>
    <cellStyle name="Обычный 3 2" xfId="6"/>
    <cellStyle name="Обычный 3 3" xfId="10"/>
    <cellStyle name="Обычный_Приложение 5 - прогноз доходов" xfId="1"/>
    <cellStyle name="Обычный_Таб.к пояснительной записке 2013г.МР" xfId="4"/>
    <cellStyle name="Процентный 2" xfId="7"/>
    <cellStyle name="Процентный 3" xfId="8"/>
    <cellStyle name="Финансовый" xfId="12" builtinId="3"/>
    <cellStyle name="Финансовый 2" xfId="2"/>
    <cellStyle name="Финансовый 3" xfId="9"/>
    <cellStyle name="Финансовый 3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7"/>
  <sheetViews>
    <sheetView view="pageBreakPreview" topLeftCell="A5" zoomScale="60" workbookViewId="0">
      <selection activeCell="AN16" sqref="AN11:AU16"/>
    </sheetView>
  </sheetViews>
  <sheetFormatPr defaultColWidth="8" defaultRowHeight="12.75"/>
  <cols>
    <col min="1" max="1" width="44" style="111" customWidth="1"/>
    <col min="2" max="2" width="18.5703125" style="49" customWidth="1"/>
    <col min="3" max="4" width="16.140625" style="8" hidden="1" customWidth="1"/>
    <col min="5" max="5" width="15.140625" style="8" hidden="1" customWidth="1"/>
    <col min="6" max="6" width="12" style="8" hidden="1" customWidth="1"/>
    <col min="7" max="7" width="14.42578125" style="8" hidden="1" customWidth="1"/>
    <col min="8" max="8" width="12.5703125" style="8" hidden="1" customWidth="1"/>
    <col min="9" max="9" width="14.42578125" style="8" hidden="1" customWidth="1"/>
    <col min="10" max="10" width="12.5703125" style="8" hidden="1" customWidth="1"/>
    <col min="11" max="11" width="14.42578125" style="8" hidden="1" customWidth="1"/>
    <col min="12" max="12" width="13.5703125" style="8" hidden="1" customWidth="1"/>
    <col min="13" max="13" width="14.42578125" style="8" hidden="1" customWidth="1"/>
    <col min="14" max="14" width="13.5703125" style="8" hidden="1" customWidth="1"/>
    <col min="15" max="15" width="14.42578125" style="8" customWidth="1"/>
    <col min="16" max="16" width="13.5703125" style="8" customWidth="1"/>
    <col min="17" max="17" width="14.42578125" style="8" customWidth="1"/>
    <col min="18" max="18" width="17.5703125" style="15" customWidth="1"/>
    <col min="19" max="19" width="8" style="15" customWidth="1"/>
    <col min="20" max="229" width="8" style="15"/>
    <col min="230" max="230" width="69.85546875" style="15" customWidth="1"/>
    <col min="231" max="231" width="21.7109375" style="15" customWidth="1"/>
    <col min="232" max="232" width="0" style="15" hidden="1" customWidth="1"/>
    <col min="233" max="233" width="15.5703125" style="15" customWidth="1"/>
    <col min="234" max="237" width="0" style="15" hidden="1" customWidth="1"/>
    <col min="238" max="238" width="8" style="15"/>
    <col min="239" max="239" width="13.7109375" style="15" customWidth="1"/>
    <col min="240" max="485" width="8" style="15"/>
    <col min="486" max="486" width="69.85546875" style="15" customWidth="1"/>
    <col min="487" max="487" width="21.7109375" style="15" customWidth="1"/>
    <col min="488" max="488" width="0" style="15" hidden="1" customWidth="1"/>
    <col min="489" max="489" width="15.5703125" style="15" customWidth="1"/>
    <col min="490" max="493" width="0" style="15" hidden="1" customWidth="1"/>
    <col min="494" max="494" width="8" style="15"/>
    <col min="495" max="495" width="13.7109375" style="15" customWidth="1"/>
    <col min="496" max="741" width="8" style="15"/>
    <col min="742" max="742" width="69.85546875" style="15" customWidth="1"/>
    <col min="743" max="743" width="21.7109375" style="15" customWidth="1"/>
    <col min="744" max="744" width="0" style="15" hidden="1" customWidth="1"/>
    <col min="745" max="745" width="15.5703125" style="15" customWidth="1"/>
    <col min="746" max="749" width="0" style="15" hidden="1" customWidth="1"/>
    <col min="750" max="750" width="8" style="15"/>
    <col min="751" max="751" width="13.7109375" style="15" customWidth="1"/>
    <col min="752" max="997" width="8" style="15"/>
    <col min="998" max="998" width="69.85546875" style="15" customWidth="1"/>
    <col min="999" max="999" width="21.7109375" style="15" customWidth="1"/>
    <col min="1000" max="1000" width="0" style="15" hidden="1" customWidth="1"/>
    <col min="1001" max="1001" width="15.5703125" style="15" customWidth="1"/>
    <col min="1002" max="1005" width="0" style="15" hidden="1" customWidth="1"/>
    <col min="1006" max="1006" width="8" style="15"/>
    <col min="1007" max="1007" width="13.7109375" style="15" customWidth="1"/>
    <col min="1008" max="1253" width="8" style="15"/>
    <col min="1254" max="1254" width="69.85546875" style="15" customWidth="1"/>
    <col min="1255" max="1255" width="21.7109375" style="15" customWidth="1"/>
    <col min="1256" max="1256" width="0" style="15" hidden="1" customWidth="1"/>
    <col min="1257" max="1257" width="15.5703125" style="15" customWidth="1"/>
    <col min="1258" max="1261" width="0" style="15" hidden="1" customWidth="1"/>
    <col min="1262" max="1262" width="8" style="15"/>
    <col min="1263" max="1263" width="13.7109375" style="15" customWidth="1"/>
    <col min="1264" max="1509" width="8" style="15"/>
    <col min="1510" max="1510" width="69.85546875" style="15" customWidth="1"/>
    <col min="1511" max="1511" width="21.7109375" style="15" customWidth="1"/>
    <col min="1512" max="1512" width="0" style="15" hidden="1" customWidth="1"/>
    <col min="1513" max="1513" width="15.5703125" style="15" customWidth="1"/>
    <col min="1514" max="1517" width="0" style="15" hidden="1" customWidth="1"/>
    <col min="1518" max="1518" width="8" style="15"/>
    <col min="1519" max="1519" width="13.7109375" style="15" customWidth="1"/>
    <col min="1520" max="1765" width="8" style="15"/>
    <col min="1766" max="1766" width="69.85546875" style="15" customWidth="1"/>
    <col min="1767" max="1767" width="21.7109375" style="15" customWidth="1"/>
    <col min="1768" max="1768" width="0" style="15" hidden="1" customWidth="1"/>
    <col min="1769" max="1769" width="15.5703125" style="15" customWidth="1"/>
    <col min="1770" max="1773" width="0" style="15" hidden="1" customWidth="1"/>
    <col min="1774" max="1774" width="8" style="15"/>
    <col min="1775" max="1775" width="13.7109375" style="15" customWidth="1"/>
    <col min="1776" max="2021" width="8" style="15"/>
    <col min="2022" max="2022" width="69.85546875" style="15" customWidth="1"/>
    <col min="2023" max="2023" width="21.7109375" style="15" customWidth="1"/>
    <col min="2024" max="2024" width="0" style="15" hidden="1" customWidth="1"/>
    <col min="2025" max="2025" width="15.5703125" style="15" customWidth="1"/>
    <col min="2026" max="2029" width="0" style="15" hidden="1" customWidth="1"/>
    <col min="2030" max="2030" width="8" style="15"/>
    <col min="2031" max="2031" width="13.7109375" style="15" customWidth="1"/>
    <col min="2032" max="2277" width="8" style="15"/>
    <col min="2278" max="2278" width="69.85546875" style="15" customWidth="1"/>
    <col min="2279" max="2279" width="21.7109375" style="15" customWidth="1"/>
    <col min="2280" max="2280" width="0" style="15" hidden="1" customWidth="1"/>
    <col min="2281" max="2281" width="15.5703125" style="15" customWidth="1"/>
    <col min="2282" max="2285" width="0" style="15" hidden="1" customWidth="1"/>
    <col min="2286" max="2286" width="8" style="15"/>
    <col min="2287" max="2287" width="13.7109375" style="15" customWidth="1"/>
    <col min="2288" max="2533" width="8" style="15"/>
    <col min="2534" max="2534" width="69.85546875" style="15" customWidth="1"/>
    <col min="2535" max="2535" width="21.7109375" style="15" customWidth="1"/>
    <col min="2536" max="2536" width="0" style="15" hidden="1" customWidth="1"/>
    <col min="2537" max="2537" width="15.5703125" style="15" customWidth="1"/>
    <col min="2538" max="2541" width="0" style="15" hidden="1" customWidth="1"/>
    <col min="2542" max="2542" width="8" style="15"/>
    <col min="2543" max="2543" width="13.7109375" style="15" customWidth="1"/>
    <col min="2544" max="2789" width="8" style="15"/>
    <col min="2790" max="2790" width="69.85546875" style="15" customWidth="1"/>
    <col min="2791" max="2791" width="21.7109375" style="15" customWidth="1"/>
    <col min="2792" max="2792" width="0" style="15" hidden="1" customWidth="1"/>
    <col min="2793" max="2793" width="15.5703125" style="15" customWidth="1"/>
    <col min="2794" max="2797" width="0" style="15" hidden="1" customWidth="1"/>
    <col min="2798" max="2798" width="8" style="15"/>
    <col min="2799" max="2799" width="13.7109375" style="15" customWidth="1"/>
    <col min="2800" max="3045" width="8" style="15"/>
    <col min="3046" max="3046" width="69.85546875" style="15" customWidth="1"/>
    <col min="3047" max="3047" width="21.7109375" style="15" customWidth="1"/>
    <col min="3048" max="3048" width="0" style="15" hidden="1" customWidth="1"/>
    <col min="3049" max="3049" width="15.5703125" style="15" customWidth="1"/>
    <col min="3050" max="3053" width="0" style="15" hidden="1" customWidth="1"/>
    <col min="3054" max="3054" width="8" style="15"/>
    <col min="3055" max="3055" width="13.7109375" style="15" customWidth="1"/>
    <col min="3056" max="3301" width="8" style="15"/>
    <col min="3302" max="3302" width="69.85546875" style="15" customWidth="1"/>
    <col min="3303" max="3303" width="21.7109375" style="15" customWidth="1"/>
    <col min="3304" max="3304" width="0" style="15" hidden="1" customWidth="1"/>
    <col min="3305" max="3305" width="15.5703125" style="15" customWidth="1"/>
    <col min="3306" max="3309" width="0" style="15" hidden="1" customWidth="1"/>
    <col min="3310" max="3310" width="8" style="15"/>
    <col min="3311" max="3311" width="13.7109375" style="15" customWidth="1"/>
    <col min="3312" max="3557" width="8" style="15"/>
    <col min="3558" max="3558" width="69.85546875" style="15" customWidth="1"/>
    <col min="3559" max="3559" width="21.7109375" style="15" customWidth="1"/>
    <col min="3560" max="3560" width="0" style="15" hidden="1" customWidth="1"/>
    <col min="3561" max="3561" width="15.5703125" style="15" customWidth="1"/>
    <col min="3562" max="3565" width="0" style="15" hidden="1" customWidth="1"/>
    <col min="3566" max="3566" width="8" style="15"/>
    <col min="3567" max="3567" width="13.7109375" style="15" customWidth="1"/>
    <col min="3568" max="3813" width="8" style="15"/>
    <col min="3814" max="3814" width="69.85546875" style="15" customWidth="1"/>
    <col min="3815" max="3815" width="21.7109375" style="15" customWidth="1"/>
    <col min="3816" max="3816" width="0" style="15" hidden="1" customWidth="1"/>
    <col min="3817" max="3817" width="15.5703125" style="15" customWidth="1"/>
    <col min="3818" max="3821" width="0" style="15" hidden="1" customWidth="1"/>
    <col min="3822" max="3822" width="8" style="15"/>
    <col min="3823" max="3823" width="13.7109375" style="15" customWidth="1"/>
    <col min="3824" max="4069" width="8" style="15"/>
    <col min="4070" max="4070" width="69.85546875" style="15" customWidth="1"/>
    <col min="4071" max="4071" width="21.7109375" style="15" customWidth="1"/>
    <col min="4072" max="4072" width="0" style="15" hidden="1" customWidth="1"/>
    <col min="4073" max="4073" width="15.5703125" style="15" customWidth="1"/>
    <col min="4074" max="4077" width="0" style="15" hidden="1" customWidth="1"/>
    <col min="4078" max="4078" width="8" style="15"/>
    <col min="4079" max="4079" width="13.7109375" style="15" customWidth="1"/>
    <col min="4080" max="4325" width="8" style="15"/>
    <col min="4326" max="4326" width="69.85546875" style="15" customWidth="1"/>
    <col min="4327" max="4327" width="21.7109375" style="15" customWidth="1"/>
    <col min="4328" max="4328" width="0" style="15" hidden="1" customWidth="1"/>
    <col min="4329" max="4329" width="15.5703125" style="15" customWidth="1"/>
    <col min="4330" max="4333" width="0" style="15" hidden="1" customWidth="1"/>
    <col min="4334" max="4334" width="8" style="15"/>
    <col min="4335" max="4335" width="13.7109375" style="15" customWidth="1"/>
    <col min="4336" max="4581" width="8" style="15"/>
    <col min="4582" max="4582" width="69.85546875" style="15" customWidth="1"/>
    <col min="4583" max="4583" width="21.7109375" style="15" customWidth="1"/>
    <col min="4584" max="4584" width="0" style="15" hidden="1" customWidth="1"/>
    <col min="4585" max="4585" width="15.5703125" style="15" customWidth="1"/>
    <col min="4586" max="4589" width="0" style="15" hidden="1" customWidth="1"/>
    <col min="4590" max="4590" width="8" style="15"/>
    <col min="4591" max="4591" width="13.7109375" style="15" customWidth="1"/>
    <col min="4592" max="4837" width="8" style="15"/>
    <col min="4838" max="4838" width="69.85546875" style="15" customWidth="1"/>
    <col min="4839" max="4839" width="21.7109375" style="15" customWidth="1"/>
    <col min="4840" max="4840" width="0" style="15" hidden="1" customWidth="1"/>
    <col min="4841" max="4841" width="15.5703125" style="15" customWidth="1"/>
    <col min="4842" max="4845" width="0" style="15" hidden="1" customWidth="1"/>
    <col min="4846" max="4846" width="8" style="15"/>
    <col min="4847" max="4847" width="13.7109375" style="15" customWidth="1"/>
    <col min="4848" max="5093" width="8" style="15"/>
    <col min="5094" max="5094" width="69.85546875" style="15" customWidth="1"/>
    <col min="5095" max="5095" width="21.7109375" style="15" customWidth="1"/>
    <col min="5096" max="5096" width="0" style="15" hidden="1" customWidth="1"/>
    <col min="5097" max="5097" width="15.5703125" style="15" customWidth="1"/>
    <col min="5098" max="5101" width="0" style="15" hidden="1" customWidth="1"/>
    <col min="5102" max="5102" width="8" style="15"/>
    <col min="5103" max="5103" width="13.7109375" style="15" customWidth="1"/>
    <col min="5104" max="5349" width="8" style="15"/>
    <col min="5350" max="5350" width="69.85546875" style="15" customWidth="1"/>
    <col min="5351" max="5351" width="21.7109375" style="15" customWidth="1"/>
    <col min="5352" max="5352" width="0" style="15" hidden="1" customWidth="1"/>
    <col min="5353" max="5353" width="15.5703125" style="15" customWidth="1"/>
    <col min="5354" max="5357" width="0" style="15" hidden="1" customWidth="1"/>
    <col min="5358" max="5358" width="8" style="15"/>
    <col min="5359" max="5359" width="13.7109375" style="15" customWidth="1"/>
    <col min="5360" max="5605" width="8" style="15"/>
    <col min="5606" max="5606" width="69.85546875" style="15" customWidth="1"/>
    <col min="5607" max="5607" width="21.7109375" style="15" customWidth="1"/>
    <col min="5608" max="5608" width="0" style="15" hidden="1" customWidth="1"/>
    <col min="5609" max="5609" width="15.5703125" style="15" customWidth="1"/>
    <col min="5610" max="5613" width="0" style="15" hidden="1" customWidth="1"/>
    <col min="5614" max="5614" width="8" style="15"/>
    <col min="5615" max="5615" width="13.7109375" style="15" customWidth="1"/>
    <col min="5616" max="5861" width="8" style="15"/>
    <col min="5862" max="5862" width="69.85546875" style="15" customWidth="1"/>
    <col min="5863" max="5863" width="21.7109375" style="15" customWidth="1"/>
    <col min="5864" max="5864" width="0" style="15" hidden="1" customWidth="1"/>
    <col min="5865" max="5865" width="15.5703125" style="15" customWidth="1"/>
    <col min="5866" max="5869" width="0" style="15" hidden="1" customWidth="1"/>
    <col min="5870" max="5870" width="8" style="15"/>
    <col min="5871" max="5871" width="13.7109375" style="15" customWidth="1"/>
    <col min="5872" max="6117" width="8" style="15"/>
    <col min="6118" max="6118" width="69.85546875" style="15" customWidth="1"/>
    <col min="6119" max="6119" width="21.7109375" style="15" customWidth="1"/>
    <col min="6120" max="6120" width="0" style="15" hidden="1" customWidth="1"/>
    <col min="6121" max="6121" width="15.5703125" style="15" customWidth="1"/>
    <col min="6122" max="6125" width="0" style="15" hidden="1" customWidth="1"/>
    <col min="6126" max="6126" width="8" style="15"/>
    <col min="6127" max="6127" width="13.7109375" style="15" customWidth="1"/>
    <col min="6128" max="6373" width="8" style="15"/>
    <col min="6374" max="6374" width="69.85546875" style="15" customWidth="1"/>
    <col min="6375" max="6375" width="21.7109375" style="15" customWidth="1"/>
    <col min="6376" max="6376" width="0" style="15" hidden="1" customWidth="1"/>
    <col min="6377" max="6377" width="15.5703125" style="15" customWidth="1"/>
    <col min="6378" max="6381" width="0" style="15" hidden="1" customWidth="1"/>
    <col min="6382" max="6382" width="8" style="15"/>
    <col min="6383" max="6383" width="13.7109375" style="15" customWidth="1"/>
    <col min="6384" max="6629" width="8" style="15"/>
    <col min="6630" max="6630" width="69.85546875" style="15" customWidth="1"/>
    <col min="6631" max="6631" width="21.7109375" style="15" customWidth="1"/>
    <col min="6632" max="6632" width="0" style="15" hidden="1" customWidth="1"/>
    <col min="6633" max="6633" width="15.5703125" style="15" customWidth="1"/>
    <col min="6634" max="6637" width="0" style="15" hidden="1" customWidth="1"/>
    <col min="6638" max="6638" width="8" style="15"/>
    <col min="6639" max="6639" width="13.7109375" style="15" customWidth="1"/>
    <col min="6640" max="6885" width="8" style="15"/>
    <col min="6886" max="6886" width="69.85546875" style="15" customWidth="1"/>
    <col min="6887" max="6887" width="21.7109375" style="15" customWidth="1"/>
    <col min="6888" max="6888" width="0" style="15" hidden="1" customWidth="1"/>
    <col min="6889" max="6889" width="15.5703125" style="15" customWidth="1"/>
    <col min="6890" max="6893" width="0" style="15" hidden="1" customWidth="1"/>
    <col min="6894" max="6894" width="8" style="15"/>
    <col min="6895" max="6895" width="13.7109375" style="15" customWidth="1"/>
    <col min="6896" max="7141" width="8" style="15"/>
    <col min="7142" max="7142" width="69.85546875" style="15" customWidth="1"/>
    <col min="7143" max="7143" width="21.7109375" style="15" customWidth="1"/>
    <col min="7144" max="7144" width="0" style="15" hidden="1" customWidth="1"/>
    <col min="7145" max="7145" width="15.5703125" style="15" customWidth="1"/>
    <col min="7146" max="7149" width="0" style="15" hidden="1" customWidth="1"/>
    <col min="7150" max="7150" width="8" style="15"/>
    <col min="7151" max="7151" width="13.7109375" style="15" customWidth="1"/>
    <col min="7152" max="7397" width="8" style="15"/>
    <col min="7398" max="7398" width="69.85546875" style="15" customWidth="1"/>
    <col min="7399" max="7399" width="21.7109375" style="15" customWidth="1"/>
    <col min="7400" max="7400" width="0" style="15" hidden="1" customWidth="1"/>
    <col min="7401" max="7401" width="15.5703125" style="15" customWidth="1"/>
    <col min="7402" max="7405" width="0" style="15" hidden="1" customWidth="1"/>
    <col min="7406" max="7406" width="8" style="15"/>
    <col min="7407" max="7407" width="13.7109375" style="15" customWidth="1"/>
    <col min="7408" max="7653" width="8" style="15"/>
    <col min="7654" max="7654" width="69.85546875" style="15" customWidth="1"/>
    <col min="7655" max="7655" width="21.7109375" style="15" customWidth="1"/>
    <col min="7656" max="7656" width="0" style="15" hidden="1" customWidth="1"/>
    <col min="7657" max="7657" width="15.5703125" style="15" customWidth="1"/>
    <col min="7658" max="7661" width="0" style="15" hidden="1" customWidth="1"/>
    <col min="7662" max="7662" width="8" style="15"/>
    <col min="7663" max="7663" width="13.7109375" style="15" customWidth="1"/>
    <col min="7664" max="7909" width="8" style="15"/>
    <col min="7910" max="7910" width="69.85546875" style="15" customWidth="1"/>
    <col min="7911" max="7911" width="21.7109375" style="15" customWidth="1"/>
    <col min="7912" max="7912" width="0" style="15" hidden="1" customWidth="1"/>
    <col min="7913" max="7913" width="15.5703125" style="15" customWidth="1"/>
    <col min="7914" max="7917" width="0" style="15" hidden="1" customWidth="1"/>
    <col min="7918" max="7918" width="8" style="15"/>
    <col min="7919" max="7919" width="13.7109375" style="15" customWidth="1"/>
    <col min="7920" max="8165" width="8" style="15"/>
    <col min="8166" max="8166" width="69.85546875" style="15" customWidth="1"/>
    <col min="8167" max="8167" width="21.7109375" style="15" customWidth="1"/>
    <col min="8168" max="8168" width="0" style="15" hidden="1" customWidth="1"/>
    <col min="8169" max="8169" width="15.5703125" style="15" customWidth="1"/>
    <col min="8170" max="8173" width="0" style="15" hidden="1" customWidth="1"/>
    <col min="8174" max="8174" width="8" style="15"/>
    <col min="8175" max="8175" width="13.7109375" style="15" customWidth="1"/>
    <col min="8176" max="8421" width="8" style="15"/>
    <col min="8422" max="8422" width="69.85546875" style="15" customWidth="1"/>
    <col min="8423" max="8423" width="21.7109375" style="15" customWidth="1"/>
    <col min="8424" max="8424" width="0" style="15" hidden="1" customWidth="1"/>
    <col min="8425" max="8425" width="15.5703125" style="15" customWidth="1"/>
    <col min="8426" max="8429" width="0" style="15" hidden="1" customWidth="1"/>
    <col min="8430" max="8430" width="8" style="15"/>
    <col min="8431" max="8431" width="13.7109375" style="15" customWidth="1"/>
    <col min="8432" max="8677" width="8" style="15"/>
    <col min="8678" max="8678" width="69.85546875" style="15" customWidth="1"/>
    <col min="8679" max="8679" width="21.7109375" style="15" customWidth="1"/>
    <col min="8680" max="8680" width="0" style="15" hidden="1" customWidth="1"/>
    <col min="8681" max="8681" width="15.5703125" style="15" customWidth="1"/>
    <col min="8682" max="8685" width="0" style="15" hidden="1" customWidth="1"/>
    <col min="8686" max="8686" width="8" style="15"/>
    <col min="8687" max="8687" width="13.7109375" style="15" customWidth="1"/>
    <col min="8688" max="8933" width="8" style="15"/>
    <col min="8934" max="8934" width="69.85546875" style="15" customWidth="1"/>
    <col min="8935" max="8935" width="21.7109375" style="15" customWidth="1"/>
    <col min="8936" max="8936" width="0" style="15" hidden="1" customWidth="1"/>
    <col min="8937" max="8937" width="15.5703125" style="15" customWidth="1"/>
    <col min="8938" max="8941" width="0" style="15" hidden="1" customWidth="1"/>
    <col min="8942" max="8942" width="8" style="15"/>
    <col min="8943" max="8943" width="13.7109375" style="15" customWidth="1"/>
    <col min="8944" max="9189" width="8" style="15"/>
    <col min="9190" max="9190" width="69.85546875" style="15" customWidth="1"/>
    <col min="9191" max="9191" width="21.7109375" style="15" customWidth="1"/>
    <col min="9192" max="9192" width="0" style="15" hidden="1" customWidth="1"/>
    <col min="9193" max="9193" width="15.5703125" style="15" customWidth="1"/>
    <col min="9194" max="9197" width="0" style="15" hidden="1" customWidth="1"/>
    <col min="9198" max="9198" width="8" style="15"/>
    <col min="9199" max="9199" width="13.7109375" style="15" customWidth="1"/>
    <col min="9200" max="9445" width="8" style="15"/>
    <col min="9446" max="9446" width="69.85546875" style="15" customWidth="1"/>
    <col min="9447" max="9447" width="21.7109375" style="15" customWidth="1"/>
    <col min="9448" max="9448" width="0" style="15" hidden="1" customWidth="1"/>
    <col min="9449" max="9449" width="15.5703125" style="15" customWidth="1"/>
    <col min="9450" max="9453" width="0" style="15" hidden="1" customWidth="1"/>
    <col min="9454" max="9454" width="8" style="15"/>
    <col min="9455" max="9455" width="13.7109375" style="15" customWidth="1"/>
    <col min="9456" max="9701" width="8" style="15"/>
    <col min="9702" max="9702" width="69.85546875" style="15" customWidth="1"/>
    <col min="9703" max="9703" width="21.7109375" style="15" customWidth="1"/>
    <col min="9704" max="9704" width="0" style="15" hidden="1" customWidth="1"/>
    <col min="9705" max="9705" width="15.5703125" style="15" customWidth="1"/>
    <col min="9706" max="9709" width="0" style="15" hidden="1" customWidth="1"/>
    <col min="9710" max="9710" width="8" style="15"/>
    <col min="9711" max="9711" width="13.7109375" style="15" customWidth="1"/>
    <col min="9712" max="9957" width="8" style="15"/>
    <col min="9958" max="9958" width="69.85546875" style="15" customWidth="1"/>
    <col min="9959" max="9959" width="21.7109375" style="15" customWidth="1"/>
    <col min="9960" max="9960" width="0" style="15" hidden="1" customWidth="1"/>
    <col min="9961" max="9961" width="15.5703125" style="15" customWidth="1"/>
    <col min="9962" max="9965" width="0" style="15" hidden="1" customWidth="1"/>
    <col min="9966" max="9966" width="8" style="15"/>
    <col min="9967" max="9967" width="13.7109375" style="15" customWidth="1"/>
    <col min="9968" max="10213" width="8" style="15"/>
    <col min="10214" max="10214" width="69.85546875" style="15" customWidth="1"/>
    <col min="10215" max="10215" width="21.7109375" style="15" customWidth="1"/>
    <col min="10216" max="10216" width="0" style="15" hidden="1" customWidth="1"/>
    <col min="10217" max="10217" width="15.5703125" style="15" customWidth="1"/>
    <col min="10218" max="10221" width="0" style="15" hidden="1" customWidth="1"/>
    <col min="10222" max="10222" width="8" style="15"/>
    <col min="10223" max="10223" width="13.7109375" style="15" customWidth="1"/>
    <col min="10224" max="10469" width="8" style="15"/>
    <col min="10470" max="10470" width="69.85546875" style="15" customWidth="1"/>
    <col min="10471" max="10471" width="21.7109375" style="15" customWidth="1"/>
    <col min="10472" max="10472" width="0" style="15" hidden="1" customWidth="1"/>
    <col min="10473" max="10473" width="15.5703125" style="15" customWidth="1"/>
    <col min="10474" max="10477" width="0" style="15" hidden="1" customWidth="1"/>
    <col min="10478" max="10478" width="8" style="15"/>
    <col min="10479" max="10479" width="13.7109375" style="15" customWidth="1"/>
    <col min="10480" max="10725" width="8" style="15"/>
    <col min="10726" max="10726" width="69.85546875" style="15" customWidth="1"/>
    <col min="10727" max="10727" width="21.7109375" style="15" customWidth="1"/>
    <col min="10728" max="10728" width="0" style="15" hidden="1" customWidth="1"/>
    <col min="10729" max="10729" width="15.5703125" style="15" customWidth="1"/>
    <col min="10730" max="10733" width="0" style="15" hidden="1" customWidth="1"/>
    <col min="10734" max="10734" width="8" style="15"/>
    <col min="10735" max="10735" width="13.7109375" style="15" customWidth="1"/>
    <col min="10736" max="10981" width="8" style="15"/>
    <col min="10982" max="10982" width="69.85546875" style="15" customWidth="1"/>
    <col min="10983" max="10983" width="21.7109375" style="15" customWidth="1"/>
    <col min="10984" max="10984" width="0" style="15" hidden="1" customWidth="1"/>
    <col min="10985" max="10985" width="15.5703125" style="15" customWidth="1"/>
    <col min="10986" max="10989" width="0" style="15" hidden="1" customWidth="1"/>
    <col min="10990" max="10990" width="8" style="15"/>
    <col min="10991" max="10991" width="13.7109375" style="15" customWidth="1"/>
    <col min="10992" max="11237" width="8" style="15"/>
    <col min="11238" max="11238" width="69.85546875" style="15" customWidth="1"/>
    <col min="11239" max="11239" width="21.7109375" style="15" customWidth="1"/>
    <col min="11240" max="11240" width="0" style="15" hidden="1" customWidth="1"/>
    <col min="11241" max="11241" width="15.5703125" style="15" customWidth="1"/>
    <col min="11242" max="11245" width="0" style="15" hidden="1" customWidth="1"/>
    <col min="11246" max="11246" width="8" style="15"/>
    <col min="11247" max="11247" width="13.7109375" style="15" customWidth="1"/>
    <col min="11248" max="11493" width="8" style="15"/>
    <col min="11494" max="11494" width="69.85546875" style="15" customWidth="1"/>
    <col min="11495" max="11495" width="21.7109375" style="15" customWidth="1"/>
    <col min="11496" max="11496" width="0" style="15" hidden="1" customWidth="1"/>
    <col min="11497" max="11497" width="15.5703125" style="15" customWidth="1"/>
    <col min="11498" max="11501" width="0" style="15" hidden="1" customWidth="1"/>
    <col min="11502" max="11502" width="8" style="15"/>
    <col min="11503" max="11503" width="13.7109375" style="15" customWidth="1"/>
    <col min="11504" max="11749" width="8" style="15"/>
    <col min="11750" max="11750" width="69.85546875" style="15" customWidth="1"/>
    <col min="11751" max="11751" width="21.7109375" style="15" customWidth="1"/>
    <col min="11752" max="11752" width="0" style="15" hidden="1" customWidth="1"/>
    <col min="11753" max="11753" width="15.5703125" style="15" customWidth="1"/>
    <col min="11754" max="11757" width="0" style="15" hidden="1" customWidth="1"/>
    <col min="11758" max="11758" width="8" style="15"/>
    <col min="11759" max="11759" width="13.7109375" style="15" customWidth="1"/>
    <col min="11760" max="12005" width="8" style="15"/>
    <col min="12006" max="12006" width="69.85546875" style="15" customWidth="1"/>
    <col min="12007" max="12007" width="21.7109375" style="15" customWidth="1"/>
    <col min="12008" max="12008" width="0" style="15" hidden="1" customWidth="1"/>
    <col min="12009" max="12009" width="15.5703125" style="15" customWidth="1"/>
    <col min="12010" max="12013" width="0" style="15" hidden="1" customWidth="1"/>
    <col min="12014" max="12014" width="8" style="15"/>
    <col min="12015" max="12015" width="13.7109375" style="15" customWidth="1"/>
    <col min="12016" max="12261" width="8" style="15"/>
    <col min="12262" max="12262" width="69.85546875" style="15" customWidth="1"/>
    <col min="12263" max="12263" width="21.7109375" style="15" customWidth="1"/>
    <col min="12264" max="12264" width="0" style="15" hidden="1" customWidth="1"/>
    <col min="12265" max="12265" width="15.5703125" style="15" customWidth="1"/>
    <col min="12266" max="12269" width="0" style="15" hidden="1" customWidth="1"/>
    <col min="12270" max="12270" width="8" style="15"/>
    <col min="12271" max="12271" width="13.7109375" style="15" customWidth="1"/>
    <col min="12272" max="12517" width="8" style="15"/>
    <col min="12518" max="12518" width="69.85546875" style="15" customWidth="1"/>
    <col min="12519" max="12519" width="21.7109375" style="15" customWidth="1"/>
    <col min="12520" max="12520" width="0" style="15" hidden="1" customWidth="1"/>
    <col min="12521" max="12521" width="15.5703125" style="15" customWidth="1"/>
    <col min="12522" max="12525" width="0" style="15" hidden="1" customWidth="1"/>
    <col min="12526" max="12526" width="8" style="15"/>
    <col min="12527" max="12527" width="13.7109375" style="15" customWidth="1"/>
    <col min="12528" max="12773" width="8" style="15"/>
    <col min="12774" max="12774" width="69.85546875" style="15" customWidth="1"/>
    <col min="12775" max="12775" width="21.7109375" style="15" customWidth="1"/>
    <col min="12776" max="12776" width="0" style="15" hidden="1" customWidth="1"/>
    <col min="12777" max="12777" width="15.5703125" style="15" customWidth="1"/>
    <col min="12778" max="12781" width="0" style="15" hidden="1" customWidth="1"/>
    <col min="12782" max="12782" width="8" style="15"/>
    <col min="12783" max="12783" width="13.7109375" style="15" customWidth="1"/>
    <col min="12784" max="13029" width="8" style="15"/>
    <col min="13030" max="13030" width="69.85546875" style="15" customWidth="1"/>
    <col min="13031" max="13031" width="21.7109375" style="15" customWidth="1"/>
    <col min="13032" max="13032" width="0" style="15" hidden="1" customWidth="1"/>
    <col min="13033" max="13033" width="15.5703125" style="15" customWidth="1"/>
    <col min="13034" max="13037" width="0" style="15" hidden="1" customWidth="1"/>
    <col min="13038" max="13038" width="8" style="15"/>
    <col min="13039" max="13039" width="13.7109375" style="15" customWidth="1"/>
    <col min="13040" max="13285" width="8" style="15"/>
    <col min="13286" max="13286" width="69.85546875" style="15" customWidth="1"/>
    <col min="13287" max="13287" width="21.7109375" style="15" customWidth="1"/>
    <col min="13288" max="13288" width="0" style="15" hidden="1" customWidth="1"/>
    <col min="13289" max="13289" width="15.5703125" style="15" customWidth="1"/>
    <col min="13290" max="13293" width="0" style="15" hidden="1" customWidth="1"/>
    <col min="13294" max="13294" width="8" style="15"/>
    <col min="13295" max="13295" width="13.7109375" style="15" customWidth="1"/>
    <col min="13296" max="13541" width="8" style="15"/>
    <col min="13542" max="13542" width="69.85546875" style="15" customWidth="1"/>
    <col min="13543" max="13543" width="21.7109375" style="15" customWidth="1"/>
    <col min="13544" max="13544" width="0" style="15" hidden="1" customWidth="1"/>
    <col min="13545" max="13545" width="15.5703125" style="15" customWidth="1"/>
    <col min="13546" max="13549" width="0" style="15" hidden="1" customWidth="1"/>
    <col min="13550" max="13550" width="8" style="15"/>
    <col min="13551" max="13551" width="13.7109375" style="15" customWidth="1"/>
    <col min="13552" max="13797" width="8" style="15"/>
    <col min="13798" max="13798" width="69.85546875" style="15" customWidth="1"/>
    <col min="13799" max="13799" width="21.7109375" style="15" customWidth="1"/>
    <col min="13800" max="13800" width="0" style="15" hidden="1" customWidth="1"/>
    <col min="13801" max="13801" width="15.5703125" style="15" customWidth="1"/>
    <col min="13802" max="13805" width="0" style="15" hidden="1" customWidth="1"/>
    <col min="13806" max="13806" width="8" style="15"/>
    <col min="13807" max="13807" width="13.7109375" style="15" customWidth="1"/>
    <col min="13808" max="14053" width="8" style="15"/>
    <col min="14054" max="14054" width="69.85546875" style="15" customWidth="1"/>
    <col min="14055" max="14055" width="21.7109375" style="15" customWidth="1"/>
    <col min="14056" max="14056" width="0" style="15" hidden="1" customWidth="1"/>
    <col min="14057" max="14057" width="15.5703125" style="15" customWidth="1"/>
    <col min="14058" max="14061" width="0" style="15" hidden="1" customWidth="1"/>
    <col min="14062" max="14062" width="8" style="15"/>
    <col min="14063" max="14063" width="13.7109375" style="15" customWidth="1"/>
    <col min="14064" max="14309" width="8" style="15"/>
    <col min="14310" max="14310" width="69.85546875" style="15" customWidth="1"/>
    <col min="14311" max="14311" width="21.7109375" style="15" customWidth="1"/>
    <col min="14312" max="14312" width="0" style="15" hidden="1" customWidth="1"/>
    <col min="14313" max="14313" width="15.5703125" style="15" customWidth="1"/>
    <col min="14314" max="14317" width="0" style="15" hidden="1" customWidth="1"/>
    <col min="14318" max="14318" width="8" style="15"/>
    <col min="14319" max="14319" width="13.7109375" style="15" customWidth="1"/>
    <col min="14320" max="14565" width="8" style="15"/>
    <col min="14566" max="14566" width="69.85546875" style="15" customWidth="1"/>
    <col min="14567" max="14567" width="21.7109375" style="15" customWidth="1"/>
    <col min="14568" max="14568" width="0" style="15" hidden="1" customWidth="1"/>
    <col min="14569" max="14569" width="15.5703125" style="15" customWidth="1"/>
    <col min="14570" max="14573" width="0" style="15" hidden="1" customWidth="1"/>
    <col min="14574" max="14574" width="8" style="15"/>
    <col min="14575" max="14575" width="13.7109375" style="15" customWidth="1"/>
    <col min="14576" max="14821" width="8" style="15"/>
    <col min="14822" max="14822" width="69.85546875" style="15" customWidth="1"/>
    <col min="14823" max="14823" width="21.7109375" style="15" customWidth="1"/>
    <col min="14824" max="14824" width="0" style="15" hidden="1" customWidth="1"/>
    <col min="14825" max="14825" width="15.5703125" style="15" customWidth="1"/>
    <col min="14826" max="14829" width="0" style="15" hidden="1" customWidth="1"/>
    <col min="14830" max="14830" width="8" style="15"/>
    <col min="14831" max="14831" width="13.7109375" style="15" customWidth="1"/>
    <col min="14832" max="15077" width="8" style="15"/>
    <col min="15078" max="15078" width="69.85546875" style="15" customWidth="1"/>
    <col min="15079" max="15079" width="21.7109375" style="15" customWidth="1"/>
    <col min="15080" max="15080" width="0" style="15" hidden="1" customWidth="1"/>
    <col min="15081" max="15081" width="15.5703125" style="15" customWidth="1"/>
    <col min="15082" max="15085" width="0" style="15" hidden="1" customWidth="1"/>
    <col min="15086" max="15086" width="8" style="15"/>
    <col min="15087" max="15087" width="13.7109375" style="15" customWidth="1"/>
    <col min="15088" max="15333" width="8" style="15"/>
    <col min="15334" max="15334" width="69.85546875" style="15" customWidth="1"/>
    <col min="15335" max="15335" width="21.7109375" style="15" customWidth="1"/>
    <col min="15336" max="15336" width="0" style="15" hidden="1" customWidth="1"/>
    <col min="15337" max="15337" width="15.5703125" style="15" customWidth="1"/>
    <col min="15338" max="15341" width="0" style="15" hidden="1" customWidth="1"/>
    <col min="15342" max="15342" width="8" style="15"/>
    <col min="15343" max="15343" width="13.7109375" style="15" customWidth="1"/>
    <col min="15344" max="15589" width="8" style="15"/>
    <col min="15590" max="15590" width="69.85546875" style="15" customWidth="1"/>
    <col min="15591" max="15591" width="21.7109375" style="15" customWidth="1"/>
    <col min="15592" max="15592" width="0" style="15" hidden="1" customWidth="1"/>
    <col min="15593" max="15593" width="15.5703125" style="15" customWidth="1"/>
    <col min="15594" max="15597" width="0" style="15" hidden="1" customWidth="1"/>
    <col min="15598" max="15598" width="8" style="15"/>
    <col min="15599" max="15599" width="13.7109375" style="15" customWidth="1"/>
    <col min="15600" max="15845" width="8" style="15"/>
    <col min="15846" max="15846" width="69.85546875" style="15" customWidth="1"/>
    <col min="15847" max="15847" width="21.7109375" style="15" customWidth="1"/>
    <col min="15848" max="15848" width="0" style="15" hidden="1" customWidth="1"/>
    <col min="15849" max="15849" width="15.5703125" style="15" customWidth="1"/>
    <col min="15850" max="15853" width="0" style="15" hidden="1" customWidth="1"/>
    <col min="15854" max="15854" width="8" style="15"/>
    <col min="15855" max="15855" width="13.7109375" style="15" customWidth="1"/>
    <col min="15856" max="16101" width="8" style="15"/>
    <col min="16102" max="16102" width="69.85546875" style="15" customWidth="1"/>
    <col min="16103" max="16103" width="21.7109375" style="15" customWidth="1"/>
    <col min="16104" max="16104" width="0" style="15" hidden="1" customWidth="1"/>
    <col min="16105" max="16105" width="15.5703125" style="15" customWidth="1"/>
    <col min="16106" max="16109" width="0" style="15" hidden="1" customWidth="1"/>
    <col min="16110" max="16110" width="8" style="15"/>
    <col min="16111" max="16111" width="13.7109375" style="15" customWidth="1"/>
    <col min="16112" max="16384" width="8" style="15"/>
  </cols>
  <sheetData>
    <row r="1" spans="1:17" s="13" customFormat="1" hidden="1">
      <c r="A1" s="116"/>
      <c r="B1" s="116"/>
      <c r="C1" s="116"/>
    </row>
    <row r="2" spans="1:17" s="13" customFormat="1" hidden="1">
      <c r="A2" s="116"/>
      <c r="B2" s="116"/>
      <c r="C2" s="116"/>
    </row>
    <row r="3" spans="1:17" s="13" customFormat="1" ht="27" hidden="1" customHeight="1">
      <c r="A3" s="94"/>
      <c r="B3" s="65"/>
      <c r="C3" s="117"/>
      <c r="D3" s="117"/>
      <c r="E3" s="117"/>
    </row>
    <row r="4" spans="1:17" s="13" customFormat="1" hidden="1">
      <c r="A4" s="95"/>
      <c r="B4" s="14"/>
    </row>
    <row r="5" spans="1:17" ht="33" customHeight="1">
      <c r="A5" s="118" t="s">
        <v>145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93"/>
      <c r="Q5" s="93"/>
    </row>
    <row r="6" spans="1:17" s="17" customFormat="1" ht="35.25" customHeight="1">
      <c r="A6" s="96" t="s">
        <v>0</v>
      </c>
      <c r="B6" s="16" t="s">
        <v>1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11" t="s">
        <v>2</v>
      </c>
      <c r="L6" s="11" t="s">
        <v>2</v>
      </c>
      <c r="M6" s="11" t="s">
        <v>2</v>
      </c>
      <c r="N6" s="11" t="s">
        <v>2</v>
      </c>
      <c r="O6" s="11" t="s">
        <v>2</v>
      </c>
      <c r="P6" s="11" t="s">
        <v>2</v>
      </c>
      <c r="Q6" s="11" t="s">
        <v>2</v>
      </c>
    </row>
    <row r="7" spans="1:17" s="19" customFormat="1">
      <c r="A7" s="97">
        <v>1</v>
      </c>
      <c r="B7" s="18">
        <v>2</v>
      </c>
      <c r="C7" s="1">
        <v>3</v>
      </c>
      <c r="D7" s="1">
        <v>3</v>
      </c>
      <c r="E7" s="1">
        <v>3</v>
      </c>
      <c r="F7" s="1">
        <v>3</v>
      </c>
      <c r="G7" s="1">
        <v>3</v>
      </c>
      <c r="H7" s="1">
        <v>3</v>
      </c>
      <c r="I7" s="1">
        <v>3</v>
      </c>
      <c r="J7" s="1">
        <v>3</v>
      </c>
      <c r="K7" s="1">
        <v>3</v>
      </c>
      <c r="L7" s="1">
        <v>3</v>
      </c>
      <c r="M7" s="1">
        <v>3</v>
      </c>
      <c r="N7" s="1">
        <v>3</v>
      </c>
      <c r="O7" s="1">
        <v>3</v>
      </c>
      <c r="P7" s="1">
        <v>3</v>
      </c>
      <c r="Q7" s="1">
        <v>3</v>
      </c>
    </row>
    <row r="8" spans="1:17" s="17" customFormat="1">
      <c r="A8" s="98" t="s">
        <v>3</v>
      </c>
      <c r="B8" s="21" t="s">
        <v>4</v>
      </c>
      <c r="C8" s="2">
        <f>C9+C11+C13+C17+C20+C26+C28+C31+C34</f>
        <v>181390854</v>
      </c>
      <c r="D8" s="2">
        <f>D9+D11+D13+D17+D20+D26+D28+D31+D34</f>
        <v>-326406</v>
      </c>
      <c r="E8" s="2">
        <f>SUM(C8:D8)</f>
        <v>181064448</v>
      </c>
      <c r="F8" s="2">
        <f>F9+F11+F13+F17+F20+F26+F28+F31+F34</f>
        <v>0</v>
      </c>
      <c r="G8" s="2">
        <f>SUM(E8:F8)</f>
        <v>181064448</v>
      </c>
      <c r="H8" s="2">
        <f>H9+H11+H13+H17+H20+H26+H28+H31+H34</f>
        <v>1580000</v>
      </c>
      <c r="I8" s="2">
        <f>SUM(G8:H8)</f>
        <v>182644448</v>
      </c>
      <c r="J8" s="2">
        <f>J9+J11+J13+J17+J20+J26+J28+J31+J34</f>
        <v>0</v>
      </c>
      <c r="K8" s="2">
        <f>SUM(I8:J8)</f>
        <v>182644448</v>
      </c>
      <c r="L8" s="2">
        <f t="shared" ref="L8:Q8" si="0">L9+L11+L13+L17+L20+L26+L28+L31+L34</f>
        <v>12214114.619999999</v>
      </c>
      <c r="M8" s="2">
        <f t="shared" si="0"/>
        <v>194858562.62</v>
      </c>
      <c r="N8" s="2">
        <f t="shared" si="0"/>
        <v>5500000</v>
      </c>
      <c r="O8" s="2">
        <f t="shared" si="0"/>
        <v>200358562.62</v>
      </c>
      <c r="P8" s="2">
        <f t="shared" si="0"/>
        <v>26819.38</v>
      </c>
      <c r="Q8" s="2">
        <f t="shared" si="0"/>
        <v>200385382</v>
      </c>
    </row>
    <row r="9" spans="1:17" ht="14.25" customHeight="1">
      <c r="A9" s="99" t="s">
        <v>5</v>
      </c>
      <c r="B9" s="23" t="s">
        <v>6</v>
      </c>
      <c r="C9" s="3">
        <f>C10</f>
        <v>114927784</v>
      </c>
      <c r="D9" s="3">
        <f t="shared" ref="D9:J9" si="1">D10</f>
        <v>0</v>
      </c>
      <c r="E9" s="3">
        <f t="shared" ref="E9:E80" si="2">SUM(C9:D9)</f>
        <v>114927784</v>
      </c>
      <c r="F9" s="3">
        <f t="shared" si="1"/>
        <v>0</v>
      </c>
      <c r="G9" s="3">
        <f t="shared" ref="G9:G34" si="3">SUM(E9:F9)</f>
        <v>114927784</v>
      </c>
      <c r="H9" s="3">
        <f t="shared" si="1"/>
        <v>0</v>
      </c>
      <c r="I9" s="3">
        <f t="shared" ref="I9:I34" si="4">SUM(G9:H9)</f>
        <v>114927784</v>
      </c>
      <c r="J9" s="3">
        <f t="shared" si="1"/>
        <v>0</v>
      </c>
      <c r="K9" s="3">
        <f t="shared" ref="K9:K34" si="5">SUM(I9:J9)</f>
        <v>114927784</v>
      </c>
      <c r="L9" s="3">
        <f t="shared" ref="L9:P9" si="6">L10</f>
        <v>12214114.619999999</v>
      </c>
      <c r="M9" s="3">
        <f>M10</f>
        <v>127141898.62</v>
      </c>
      <c r="N9" s="3">
        <f t="shared" si="6"/>
        <v>5000000</v>
      </c>
      <c r="O9" s="3">
        <f>O10</f>
        <v>132141898.62</v>
      </c>
      <c r="P9" s="3">
        <f t="shared" si="6"/>
        <v>0</v>
      </c>
      <c r="Q9" s="3">
        <f>Q10</f>
        <v>132141898.62</v>
      </c>
    </row>
    <row r="10" spans="1:17" ht="15.75" customHeight="1">
      <c r="A10" s="99" t="s">
        <v>7</v>
      </c>
      <c r="B10" s="23" t="s">
        <v>8</v>
      </c>
      <c r="C10" s="4">
        <v>114927784</v>
      </c>
      <c r="D10" s="4"/>
      <c r="E10" s="4">
        <f t="shared" si="2"/>
        <v>114927784</v>
      </c>
      <c r="F10" s="4"/>
      <c r="G10" s="4">
        <f t="shared" si="3"/>
        <v>114927784</v>
      </c>
      <c r="H10" s="4"/>
      <c r="I10" s="4">
        <f t="shared" si="4"/>
        <v>114927784</v>
      </c>
      <c r="J10" s="4"/>
      <c r="K10" s="4">
        <f t="shared" si="5"/>
        <v>114927784</v>
      </c>
      <c r="L10" s="4">
        <v>12214114.619999999</v>
      </c>
      <c r="M10" s="4">
        <f>SUM(K10:L10)</f>
        <v>127141898.62</v>
      </c>
      <c r="N10" s="4">
        <v>5000000</v>
      </c>
      <c r="O10" s="4">
        <f>SUM(M10:N10)</f>
        <v>132141898.62</v>
      </c>
      <c r="P10" s="4"/>
      <c r="Q10" s="4">
        <f>SUM(O10:P10)</f>
        <v>132141898.62</v>
      </c>
    </row>
    <row r="11" spans="1:17" ht="38.25">
      <c r="A11" s="47" t="s">
        <v>9</v>
      </c>
      <c r="B11" s="23" t="s">
        <v>10</v>
      </c>
      <c r="C11" s="3">
        <f>C12</f>
        <v>17770595</v>
      </c>
      <c r="D11" s="3">
        <f t="shared" ref="D11:J11" si="7">D12</f>
        <v>-326406</v>
      </c>
      <c r="E11" s="3">
        <f t="shared" si="2"/>
        <v>17444189</v>
      </c>
      <c r="F11" s="3">
        <f t="shared" si="7"/>
        <v>0</v>
      </c>
      <c r="G11" s="3">
        <f t="shared" si="3"/>
        <v>17444189</v>
      </c>
      <c r="H11" s="3">
        <f t="shared" si="7"/>
        <v>0</v>
      </c>
      <c r="I11" s="3">
        <f t="shared" si="4"/>
        <v>17444189</v>
      </c>
      <c r="J11" s="3">
        <f t="shared" si="7"/>
        <v>0</v>
      </c>
      <c r="K11" s="3">
        <f t="shared" si="5"/>
        <v>17444189</v>
      </c>
      <c r="L11" s="3">
        <f t="shared" ref="L11:P11" si="8">L12</f>
        <v>0</v>
      </c>
      <c r="M11" s="3">
        <f>M12</f>
        <v>17444189</v>
      </c>
      <c r="N11" s="3">
        <f t="shared" si="8"/>
        <v>0</v>
      </c>
      <c r="O11" s="3">
        <f>O12</f>
        <v>17444189</v>
      </c>
      <c r="P11" s="3">
        <f t="shared" si="8"/>
        <v>0</v>
      </c>
      <c r="Q11" s="3">
        <f>Q12</f>
        <v>17444189</v>
      </c>
    </row>
    <row r="12" spans="1:17" ht="38.25">
      <c r="A12" s="100" t="s">
        <v>11</v>
      </c>
      <c r="B12" s="23" t="s">
        <v>12</v>
      </c>
      <c r="C12" s="4">
        <v>17770595</v>
      </c>
      <c r="D12" s="4">
        <v>-326406</v>
      </c>
      <c r="E12" s="4">
        <f t="shared" si="2"/>
        <v>17444189</v>
      </c>
      <c r="F12" s="4"/>
      <c r="G12" s="4">
        <f t="shared" si="3"/>
        <v>17444189</v>
      </c>
      <c r="H12" s="4"/>
      <c r="I12" s="4">
        <f t="shared" si="4"/>
        <v>17444189</v>
      </c>
      <c r="J12" s="4"/>
      <c r="K12" s="4">
        <f t="shared" si="5"/>
        <v>17444189</v>
      </c>
      <c r="L12" s="4"/>
      <c r="M12" s="4">
        <f>SUM(K12:L12)</f>
        <v>17444189</v>
      </c>
      <c r="N12" s="4"/>
      <c r="O12" s="4">
        <f>SUM(M12:N12)</f>
        <v>17444189</v>
      </c>
      <c r="P12" s="4"/>
      <c r="Q12" s="4">
        <f>SUM(O12:P12)</f>
        <v>17444189</v>
      </c>
    </row>
    <row r="13" spans="1:17">
      <c r="A13" s="99" t="s">
        <v>13</v>
      </c>
      <c r="B13" s="23" t="s">
        <v>14</v>
      </c>
      <c r="C13" s="3">
        <f>SUM(C14:C16)</f>
        <v>23616653</v>
      </c>
      <c r="D13" s="3">
        <f t="shared" ref="D13:F13" si="9">SUM(D14:D16)</f>
        <v>0</v>
      </c>
      <c r="E13" s="3">
        <f t="shared" si="2"/>
        <v>23616653</v>
      </c>
      <c r="F13" s="3">
        <f t="shared" si="9"/>
        <v>0</v>
      </c>
      <c r="G13" s="3">
        <f t="shared" si="3"/>
        <v>23616653</v>
      </c>
      <c r="H13" s="3">
        <f t="shared" ref="H13:J13" si="10">SUM(H14:H16)</f>
        <v>0</v>
      </c>
      <c r="I13" s="3">
        <f t="shared" si="4"/>
        <v>23616653</v>
      </c>
      <c r="J13" s="3">
        <f t="shared" si="10"/>
        <v>0</v>
      </c>
      <c r="K13" s="3">
        <f t="shared" si="5"/>
        <v>23616653</v>
      </c>
      <c r="L13" s="3">
        <f t="shared" ref="L13:N13" si="11">SUM(L14:L16)</f>
        <v>0</v>
      </c>
      <c r="M13" s="3">
        <f>SUM(M14:M16)</f>
        <v>23616653</v>
      </c>
      <c r="N13" s="3">
        <f t="shared" si="11"/>
        <v>0</v>
      </c>
      <c r="O13" s="3">
        <f>SUM(O14:O16)</f>
        <v>23616653</v>
      </c>
      <c r="P13" s="3">
        <f t="shared" ref="P13" si="12">SUM(P14:P16)</f>
        <v>0</v>
      </c>
      <c r="Q13" s="3">
        <f>SUM(Q14:Q16)</f>
        <v>23616653</v>
      </c>
    </row>
    <row r="14" spans="1:17" ht="25.5">
      <c r="A14" s="101" t="s">
        <v>15</v>
      </c>
      <c r="B14" s="27" t="s">
        <v>16</v>
      </c>
      <c r="C14" s="4">
        <v>23393000</v>
      </c>
      <c r="D14" s="4"/>
      <c r="E14" s="4">
        <f t="shared" si="2"/>
        <v>23393000</v>
      </c>
      <c r="F14" s="4"/>
      <c r="G14" s="4">
        <f t="shared" si="3"/>
        <v>23393000</v>
      </c>
      <c r="H14" s="4"/>
      <c r="I14" s="4">
        <f t="shared" si="4"/>
        <v>23393000</v>
      </c>
      <c r="J14" s="4"/>
      <c r="K14" s="4">
        <f t="shared" si="5"/>
        <v>23393000</v>
      </c>
      <c r="L14" s="4"/>
      <c r="M14" s="4">
        <f>SUM(K14:L14)</f>
        <v>23393000</v>
      </c>
      <c r="N14" s="4"/>
      <c r="O14" s="4">
        <f>SUM(M14:N14)</f>
        <v>23393000</v>
      </c>
      <c r="P14" s="4"/>
      <c r="Q14" s="4">
        <f>SUM(O14:P14)</f>
        <v>23393000</v>
      </c>
    </row>
    <row r="15" spans="1:17">
      <c r="A15" s="101" t="s">
        <v>17</v>
      </c>
      <c r="B15" s="27" t="s">
        <v>18</v>
      </c>
      <c r="C15" s="4">
        <v>220653</v>
      </c>
      <c r="D15" s="4"/>
      <c r="E15" s="4">
        <f t="shared" si="2"/>
        <v>220653</v>
      </c>
      <c r="F15" s="4"/>
      <c r="G15" s="4">
        <f t="shared" si="3"/>
        <v>220653</v>
      </c>
      <c r="H15" s="4"/>
      <c r="I15" s="4">
        <f t="shared" si="4"/>
        <v>220653</v>
      </c>
      <c r="J15" s="4"/>
      <c r="K15" s="4">
        <f t="shared" si="5"/>
        <v>220653</v>
      </c>
      <c r="L15" s="4"/>
      <c r="M15" s="4">
        <f t="shared" ref="M15:M16" si="13">SUM(K15:L15)</f>
        <v>220653</v>
      </c>
      <c r="N15" s="4"/>
      <c r="O15" s="4">
        <f t="shared" ref="O15:O16" si="14">SUM(M15:N15)</f>
        <v>220653</v>
      </c>
      <c r="P15" s="4"/>
      <c r="Q15" s="4">
        <f t="shared" ref="Q15:Q16" si="15">SUM(O15:P15)</f>
        <v>220653</v>
      </c>
    </row>
    <row r="16" spans="1:17" ht="25.5">
      <c r="A16" s="101" t="s">
        <v>19</v>
      </c>
      <c r="B16" s="27" t="s">
        <v>20</v>
      </c>
      <c r="C16" s="4">
        <v>3000</v>
      </c>
      <c r="D16" s="4"/>
      <c r="E16" s="4">
        <f t="shared" si="2"/>
        <v>3000</v>
      </c>
      <c r="F16" s="4"/>
      <c r="G16" s="4">
        <f t="shared" si="3"/>
        <v>3000</v>
      </c>
      <c r="H16" s="4"/>
      <c r="I16" s="4">
        <f t="shared" si="4"/>
        <v>3000</v>
      </c>
      <c r="J16" s="4"/>
      <c r="K16" s="4">
        <f t="shared" si="5"/>
        <v>3000</v>
      </c>
      <c r="L16" s="4"/>
      <c r="M16" s="4">
        <f t="shared" si="13"/>
        <v>3000</v>
      </c>
      <c r="N16" s="4"/>
      <c r="O16" s="4">
        <f t="shared" si="14"/>
        <v>3000</v>
      </c>
      <c r="P16" s="4"/>
      <c r="Q16" s="4">
        <f t="shared" si="15"/>
        <v>3000</v>
      </c>
    </row>
    <row r="17" spans="1:17" ht="13.5" customHeight="1">
      <c r="A17" s="99" t="s">
        <v>21</v>
      </c>
      <c r="B17" s="23" t="s">
        <v>22</v>
      </c>
      <c r="C17" s="3">
        <f>C18+C19</f>
        <v>3624822</v>
      </c>
      <c r="D17" s="3">
        <f t="shared" ref="D17:F17" si="16">D18+D19</f>
        <v>0</v>
      </c>
      <c r="E17" s="3">
        <f t="shared" si="2"/>
        <v>3624822</v>
      </c>
      <c r="F17" s="3">
        <f t="shared" si="16"/>
        <v>0</v>
      </c>
      <c r="G17" s="3">
        <f t="shared" si="3"/>
        <v>3624822</v>
      </c>
      <c r="H17" s="3">
        <f t="shared" ref="H17:J17" si="17">H18+H19</f>
        <v>0</v>
      </c>
      <c r="I17" s="3">
        <f t="shared" si="4"/>
        <v>3624822</v>
      </c>
      <c r="J17" s="3">
        <f t="shared" si="17"/>
        <v>0</v>
      </c>
      <c r="K17" s="3">
        <f t="shared" si="5"/>
        <v>3624822</v>
      </c>
      <c r="L17" s="3">
        <f t="shared" ref="L17:N17" si="18">L18+L19</f>
        <v>0</v>
      </c>
      <c r="M17" s="3">
        <f>SUM(M18:M19)</f>
        <v>3624822</v>
      </c>
      <c r="N17" s="3">
        <f t="shared" si="18"/>
        <v>0</v>
      </c>
      <c r="O17" s="3">
        <f>SUM(O18:O19)</f>
        <v>3624822</v>
      </c>
      <c r="P17" s="3">
        <f t="shared" ref="P17" si="19">P18+P19</f>
        <v>0</v>
      </c>
      <c r="Q17" s="3">
        <f>SUM(Q18:Q19)</f>
        <v>3624822</v>
      </c>
    </row>
    <row r="18" spans="1:17" ht="38.25">
      <c r="A18" s="99" t="s">
        <v>23</v>
      </c>
      <c r="B18" s="23" t="s">
        <v>24</v>
      </c>
      <c r="C18" s="4">
        <f>3624822-C19</f>
        <v>2824822</v>
      </c>
      <c r="D18" s="4"/>
      <c r="E18" s="4">
        <f t="shared" si="2"/>
        <v>2824822</v>
      </c>
      <c r="F18" s="4"/>
      <c r="G18" s="4">
        <f t="shared" si="3"/>
        <v>2824822</v>
      </c>
      <c r="H18" s="4"/>
      <c r="I18" s="4">
        <f t="shared" si="4"/>
        <v>2824822</v>
      </c>
      <c r="J18" s="4"/>
      <c r="K18" s="4">
        <f t="shared" si="5"/>
        <v>2824822</v>
      </c>
      <c r="L18" s="4"/>
      <c r="M18" s="4">
        <f>SUM(K18:L18)</f>
        <v>2824822</v>
      </c>
      <c r="N18" s="4"/>
      <c r="O18" s="4">
        <f>SUM(M18:N18)</f>
        <v>2824822</v>
      </c>
      <c r="P18" s="4"/>
      <c r="Q18" s="4">
        <f>SUM(O18:P18)</f>
        <v>2824822</v>
      </c>
    </row>
    <row r="19" spans="1:17" ht="38.25">
      <c r="A19" s="102" t="s">
        <v>25</v>
      </c>
      <c r="B19" s="29" t="s">
        <v>26</v>
      </c>
      <c r="C19" s="4">
        <v>800000</v>
      </c>
      <c r="D19" s="4"/>
      <c r="E19" s="4">
        <f t="shared" si="2"/>
        <v>800000</v>
      </c>
      <c r="F19" s="4"/>
      <c r="G19" s="4">
        <f t="shared" si="3"/>
        <v>800000</v>
      </c>
      <c r="H19" s="4"/>
      <c r="I19" s="4">
        <f t="shared" si="4"/>
        <v>800000</v>
      </c>
      <c r="J19" s="4"/>
      <c r="K19" s="4">
        <f t="shared" si="5"/>
        <v>800000</v>
      </c>
      <c r="L19" s="4"/>
      <c r="M19" s="4">
        <f>SUM(K19:L19)</f>
        <v>800000</v>
      </c>
      <c r="N19" s="4"/>
      <c r="O19" s="4">
        <f>SUM(M19:N19)</f>
        <v>800000</v>
      </c>
      <c r="P19" s="4"/>
      <c r="Q19" s="4">
        <f>SUM(O19:P19)</f>
        <v>800000</v>
      </c>
    </row>
    <row r="20" spans="1:17" ht="28.5" customHeight="1">
      <c r="A20" s="99" t="s">
        <v>27</v>
      </c>
      <c r="B20" s="23" t="s">
        <v>28</v>
      </c>
      <c r="C20" s="3">
        <f>SUM(C21:C25)</f>
        <v>14391000</v>
      </c>
      <c r="D20" s="3">
        <f t="shared" ref="D20:F20" si="20">SUM(D21:D25)</f>
        <v>0</v>
      </c>
      <c r="E20" s="3">
        <f t="shared" si="2"/>
        <v>14391000</v>
      </c>
      <c r="F20" s="3">
        <f t="shared" si="20"/>
        <v>0</v>
      </c>
      <c r="G20" s="3">
        <f t="shared" si="3"/>
        <v>14391000</v>
      </c>
      <c r="H20" s="3">
        <f t="shared" ref="H20:J20" si="21">SUM(H21:H25)</f>
        <v>0</v>
      </c>
      <c r="I20" s="3">
        <f t="shared" si="4"/>
        <v>14391000</v>
      </c>
      <c r="J20" s="3">
        <f t="shared" si="21"/>
        <v>0</v>
      </c>
      <c r="K20" s="3">
        <f t="shared" si="5"/>
        <v>14391000</v>
      </c>
      <c r="L20" s="3">
        <f t="shared" ref="L20:N20" si="22">SUM(L21:L25)</f>
        <v>0</v>
      </c>
      <c r="M20" s="3">
        <f>SUM(M21:M25)</f>
        <v>14391000</v>
      </c>
      <c r="N20" s="3">
        <f t="shared" si="22"/>
        <v>0</v>
      </c>
      <c r="O20" s="3">
        <f>SUM(O21:O25)</f>
        <v>14391000</v>
      </c>
      <c r="P20" s="3">
        <f t="shared" ref="P20" si="23">SUM(P21:P25)</f>
        <v>0</v>
      </c>
      <c r="Q20" s="3">
        <f>SUM(Q21:Q25)</f>
        <v>14391000</v>
      </c>
    </row>
    <row r="21" spans="1:17" s="13" customFormat="1" ht="38.25">
      <c r="A21" s="103" t="s">
        <v>29</v>
      </c>
      <c r="B21" s="29" t="s">
        <v>30</v>
      </c>
      <c r="C21" s="5">
        <v>10460000</v>
      </c>
      <c r="D21" s="5"/>
      <c r="E21" s="5">
        <f t="shared" si="2"/>
        <v>10460000</v>
      </c>
      <c r="F21" s="5"/>
      <c r="G21" s="5">
        <f t="shared" si="3"/>
        <v>10460000</v>
      </c>
      <c r="H21" s="5"/>
      <c r="I21" s="5">
        <f t="shared" si="4"/>
        <v>10460000</v>
      </c>
      <c r="J21" s="5"/>
      <c r="K21" s="5">
        <f t="shared" si="5"/>
        <v>10460000</v>
      </c>
      <c r="L21" s="5"/>
      <c r="M21" s="5">
        <f>SUM(K21:L21)</f>
        <v>10460000</v>
      </c>
      <c r="N21" s="5"/>
      <c r="O21" s="5">
        <f>SUM(M21:N21)</f>
        <v>10460000</v>
      </c>
      <c r="P21" s="5"/>
      <c r="Q21" s="5">
        <f>SUM(O21:P21)</f>
        <v>10460000</v>
      </c>
    </row>
    <row r="22" spans="1:17" s="13" customFormat="1" ht="38.25" customHeight="1">
      <c r="A22" s="103" t="s">
        <v>31</v>
      </c>
      <c r="B22" s="29" t="s">
        <v>32</v>
      </c>
      <c r="C22" s="5">
        <v>243000</v>
      </c>
      <c r="D22" s="5"/>
      <c r="E22" s="5">
        <f t="shared" si="2"/>
        <v>243000</v>
      </c>
      <c r="F22" s="5"/>
      <c r="G22" s="5">
        <f t="shared" si="3"/>
        <v>243000</v>
      </c>
      <c r="H22" s="5"/>
      <c r="I22" s="5">
        <f t="shared" si="4"/>
        <v>243000</v>
      </c>
      <c r="J22" s="5"/>
      <c r="K22" s="5">
        <f t="shared" si="5"/>
        <v>243000</v>
      </c>
      <c r="L22" s="5"/>
      <c r="M22" s="5">
        <f t="shared" ref="M22:M25" si="24">SUM(K22:L22)</f>
        <v>243000</v>
      </c>
      <c r="N22" s="5"/>
      <c r="O22" s="5">
        <f t="shared" ref="O22:O25" si="25">SUM(M22:N22)</f>
        <v>243000</v>
      </c>
      <c r="P22" s="5"/>
      <c r="Q22" s="5">
        <f t="shared" ref="Q22:Q25" si="26">SUM(O22:P22)</f>
        <v>243000</v>
      </c>
    </row>
    <row r="23" spans="1:17" s="13" customFormat="1" ht="38.25">
      <c r="A23" s="103" t="s">
        <v>33</v>
      </c>
      <c r="B23" s="29" t="s">
        <v>34</v>
      </c>
      <c r="C23" s="5">
        <v>1114000</v>
      </c>
      <c r="D23" s="5"/>
      <c r="E23" s="5">
        <f t="shared" si="2"/>
        <v>1114000</v>
      </c>
      <c r="F23" s="5"/>
      <c r="G23" s="5">
        <f t="shared" si="3"/>
        <v>1114000</v>
      </c>
      <c r="H23" s="5"/>
      <c r="I23" s="5">
        <f t="shared" si="4"/>
        <v>1114000</v>
      </c>
      <c r="J23" s="5"/>
      <c r="K23" s="5">
        <f t="shared" si="5"/>
        <v>1114000</v>
      </c>
      <c r="L23" s="5"/>
      <c r="M23" s="5">
        <f t="shared" si="24"/>
        <v>1114000</v>
      </c>
      <c r="N23" s="5"/>
      <c r="O23" s="5">
        <f t="shared" si="25"/>
        <v>1114000</v>
      </c>
      <c r="P23" s="5"/>
      <c r="Q23" s="5">
        <f t="shared" si="26"/>
        <v>1114000</v>
      </c>
    </row>
    <row r="24" spans="1:17" s="12" customFormat="1" ht="63.75">
      <c r="A24" s="102" t="s">
        <v>35</v>
      </c>
      <c r="B24" s="29" t="s">
        <v>36</v>
      </c>
      <c r="C24" s="6">
        <v>1000</v>
      </c>
      <c r="D24" s="6"/>
      <c r="E24" s="6">
        <f t="shared" si="2"/>
        <v>1000</v>
      </c>
      <c r="F24" s="6"/>
      <c r="G24" s="6">
        <f t="shared" si="3"/>
        <v>1000</v>
      </c>
      <c r="H24" s="6"/>
      <c r="I24" s="6">
        <f t="shared" si="4"/>
        <v>1000</v>
      </c>
      <c r="J24" s="6"/>
      <c r="K24" s="6">
        <f t="shared" si="5"/>
        <v>1000</v>
      </c>
      <c r="L24" s="6"/>
      <c r="M24" s="5">
        <f t="shared" si="24"/>
        <v>1000</v>
      </c>
      <c r="N24" s="6"/>
      <c r="O24" s="5">
        <f t="shared" si="25"/>
        <v>1000</v>
      </c>
      <c r="P24" s="6"/>
      <c r="Q24" s="5">
        <f t="shared" si="26"/>
        <v>1000</v>
      </c>
    </row>
    <row r="25" spans="1:17" s="12" customFormat="1" ht="51.75" customHeight="1">
      <c r="A25" s="102" t="s">
        <v>37</v>
      </c>
      <c r="B25" s="31" t="s">
        <v>38</v>
      </c>
      <c r="C25" s="6">
        <v>2573000</v>
      </c>
      <c r="D25" s="6"/>
      <c r="E25" s="6">
        <f t="shared" si="2"/>
        <v>2573000</v>
      </c>
      <c r="F25" s="6"/>
      <c r="G25" s="6">
        <f t="shared" si="3"/>
        <v>2573000</v>
      </c>
      <c r="H25" s="6"/>
      <c r="I25" s="6">
        <f t="shared" si="4"/>
        <v>2573000</v>
      </c>
      <c r="J25" s="6"/>
      <c r="K25" s="6">
        <f t="shared" si="5"/>
        <v>2573000</v>
      </c>
      <c r="L25" s="6"/>
      <c r="M25" s="5">
        <f t="shared" si="24"/>
        <v>2573000</v>
      </c>
      <c r="N25" s="6"/>
      <c r="O25" s="5">
        <f t="shared" si="25"/>
        <v>2573000</v>
      </c>
      <c r="P25" s="6"/>
      <c r="Q25" s="5">
        <f t="shared" si="26"/>
        <v>2573000</v>
      </c>
    </row>
    <row r="26" spans="1:17" ht="14.25" customHeight="1">
      <c r="A26" s="99" t="s">
        <v>39</v>
      </c>
      <c r="B26" s="23" t="s">
        <v>40</v>
      </c>
      <c r="C26" s="3">
        <f>C27</f>
        <v>1254000</v>
      </c>
      <c r="D26" s="3">
        <f t="shared" ref="D26:J26" si="27">D27</f>
        <v>0</v>
      </c>
      <c r="E26" s="3">
        <f t="shared" si="2"/>
        <v>1254000</v>
      </c>
      <c r="F26" s="3">
        <f t="shared" si="27"/>
        <v>0</v>
      </c>
      <c r="G26" s="3">
        <f t="shared" si="3"/>
        <v>1254000</v>
      </c>
      <c r="H26" s="3">
        <f t="shared" si="27"/>
        <v>0</v>
      </c>
      <c r="I26" s="3">
        <f t="shared" si="4"/>
        <v>1254000</v>
      </c>
      <c r="J26" s="3">
        <f t="shared" si="27"/>
        <v>0</v>
      </c>
      <c r="K26" s="3">
        <f t="shared" si="5"/>
        <v>1254000</v>
      </c>
      <c r="L26" s="3">
        <f t="shared" ref="L26:P26" si="28">L27</f>
        <v>0</v>
      </c>
      <c r="M26" s="3">
        <f>M27</f>
        <v>1254000</v>
      </c>
      <c r="N26" s="3">
        <f t="shared" si="28"/>
        <v>0</v>
      </c>
      <c r="O26" s="3">
        <f>O27</f>
        <v>1254000</v>
      </c>
      <c r="P26" s="3">
        <f t="shared" si="28"/>
        <v>0</v>
      </c>
      <c r="Q26" s="3">
        <f>Q27</f>
        <v>1254000</v>
      </c>
    </row>
    <row r="27" spans="1:17" s="13" customFormat="1" ht="12.75" customHeight="1">
      <c r="A27" s="99" t="s">
        <v>41</v>
      </c>
      <c r="B27" s="23" t="s">
        <v>42</v>
      </c>
      <c r="C27" s="5">
        <v>1254000</v>
      </c>
      <c r="D27" s="5"/>
      <c r="E27" s="5">
        <f t="shared" si="2"/>
        <v>1254000</v>
      </c>
      <c r="F27" s="5"/>
      <c r="G27" s="5">
        <f t="shared" si="3"/>
        <v>1254000</v>
      </c>
      <c r="H27" s="5"/>
      <c r="I27" s="5">
        <f t="shared" si="4"/>
        <v>1254000</v>
      </c>
      <c r="J27" s="5"/>
      <c r="K27" s="5">
        <f t="shared" si="5"/>
        <v>1254000</v>
      </c>
      <c r="L27" s="5"/>
      <c r="M27" s="5">
        <f>SUM(K27:L27)</f>
        <v>1254000</v>
      </c>
      <c r="N27" s="5"/>
      <c r="O27" s="5">
        <f>SUM(M27:N27)</f>
        <v>1254000</v>
      </c>
      <c r="P27" s="5"/>
      <c r="Q27" s="5">
        <f>SUM(O27:P27)</f>
        <v>1254000</v>
      </c>
    </row>
    <row r="28" spans="1:17" ht="25.5">
      <c r="A28" s="99" t="s">
        <v>43</v>
      </c>
      <c r="B28" s="32" t="s">
        <v>44</v>
      </c>
      <c r="C28" s="3">
        <f>C30</f>
        <v>0</v>
      </c>
      <c r="D28" s="3">
        <f t="shared" ref="D28:J28" si="29">D30</f>
        <v>0</v>
      </c>
      <c r="E28" s="3">
        <f t="shared" si="2"/>
        <v>0</v>
      </c>
      <c r="F28" s="3">
        <f t="shared" si="29"/>
        <v>0</v>
      </c>
      <c r="G28" s="3">
        <f t="shared" si="3"/>
        <v>0</v>
      </c>
      <c r="H28" s="3">
        <f t="shared" si="29"/>
        <v>0</v>
      </c>
      <c r="I28" s="3">
        <f t="shared" si="4"/>
        <v>0</v>
      </c>
      <c r="J28" s="3">
        <f t="shared" si="29"/>
        <v>0</v>
      </c>
      <c r="K28" s="3">
        <f t="shared" si="5"/>
        <v>0</v>
      </c>
      <c r="L28" s="3">
        <f t="shared" ref="L28:N28" si="30">L30</f>
        <v>0</v>
      </c>
      <c r="M28" s="3">
        <f>M30</f>
        <v>0</v>
      </c>
      <c r="N28" s="3">
        <f t="shared" si="30"/>
        <v>500000</v>
      </c>
      <c r="O28" s="3">
        <f>O30</f>
        <v>500000</v>
      </c>
      <c r="P28" s="3">
        <f>SUM(P29:P30)</f>
        <v>26819.38</v>
      </c>
      <c r="Q28" s="3">
        <f>SUM(Q29:Q30)</f>
        <v>526819.38</v>
      </c>
    </row>
    <row r="29" spans="1:17" ht="26.25" customHeight="1">
      <c r="A29" s="113" t="s">
        <v>154</v>
      </c>
      <c r="B29" s="29" t="s">
        <v>153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4">
        <v>26819.38</v>
      </c>
      <c r="Q29" s="4">
        <f>P29</f>
        <v>26819.38</v>
      </c>
    </row>
    <row r="30" spans="1:17" ht="15" customHeight="1">
      <c r="A30" s="102" t="s">
        <v>45</v>
      </c>
      <c r="B30" s="29" t="s">
        <v>46</v>
      </c>
      <c r="C30" s="4"/>
      <c r="D30" s="4"/>
      <c r="E30" s="4">
        <f t="shared" si="2"/>
        <v>0</v>
      </c>
      <c r="F30" s="4"/>
      <c r="G30" s="4">
        <f t="shared" si="3"/>
        <v>0</v>
      </c>
      <c r="H30" s="4"/>
      <c r="I30" s="4">
        <f t="shared" si="4"/>
        <v>0</v>
      </c>
      <c r="J30" s="4"/>
      <c r="K30" s="4">
        <f t="shared" si="5"/>
        <v>0</v>
      </c>
      <c r="L30" s="4"/>
      <c r="M30" s="4">
        <f>SUM(K30:L30)</f>
        <v>0</v>
      </c>
      <c r="N30" s="4">
        <v>500000</v>
      </c>
      <c r="O30" s="4">
        <f>SUM(M30:N30)</f>
        <v>500000</v>
      </c>
      <c r="P30" s="4"/>
      <c r="Q30" s="4">
        <f>SUM(O30:P30)</f>
        <v>500000</v>
      </c>
    </row>
    <row r="31" spans="1:17" ht="25.5">
      <c r="A31" s="99" t="s">
        <v>47</v>
      </c>
      <c r="B31" s="32" t="s">
        <v>48</v>
      </c>
      <c r="C31" s="3">
        <f>SUM(C32:C33)</f>
        <v>2795000</v>
      </c>
      <c r="D31" s="3">
        <f t="shared" ref="D31:F31" si="31">SUM(D32:D33)</f>
        <v>0</v>
      </c>
      <c r="E31" s="3">
        <f t="shared" si="2"/>
        <v>2795000</v>
      </c>
      <c r="F31" s="3">
        <f t="shared" si="31"/>
        <v>0</v>
      </c>
      <c r="G31" s="3">
        <f t="shared" si="3"/>
        <v>2795000</v>
      </c>
      <c r="H31" s="3">
        <f t="shared" ref="H31:J31" si="32">SUM(H32:H33)</f>
        <v>1580000</v>
      </c>
      <c r="I31" s="3">
        <f t="shared" si="4"/>
        <v>4375000</v>
      </c>
      <c r="J31" s="3">
        <f t="shared" si="32"/>
        <v>0</v>
      </c>
      <c r="K31" s="3">
        <f t="shared" si="5"/>
        <v>4375000</v>
      </c>
      <c r="L31" s="3">
        <f t="shared" ref="L31:N31" si="33">SUM(L32:L33)</f>
        <v>0</v>
      </c>
      <c r="M31" s="3">
        <f>SUM(M32:M33)</f>
        <v>4375000</v>
      </c>
      <c r="N31" s="3">
        <f t="shared" si="33"/>
        <v>0</v>
      </c>
      <c r="O31" s="3">
        <f>SUM(O32:O33)</f>
        <v>4375000</v>
      </c>
      <c r="P31" s="3">
        <f t="shared" ref="P31" si="34">SUM(P32:P33)</f>
        <v>0</v>
      </c>
      <c r="Q31" s="3">
        <f>SUM(Q32:Q33)</f>
        <v>4375000</v>
      </c>
    </row>
    <row r="32" spans="1:17" ht="76.5">
      <c r="A32" s="102" t="s">
        <v>49</v>
      </c>
      <c r="B32" s="29" t="s">
        <v>50</v>
      </c>
      <c r="C32" s="4">
        <v>2070000</v>
      </c>
      <c r="D32" s="4"/>
      <c r="E32" s="4">
        <f t="shared" si="2"/>
        <v>2070000</v>
      </c>
      <c r="F32" s="4"/>
      <c r="G32" s="4">
        <f t="shared" si="3"/>
        <v>2070000</v>
      </c>
      <c r="H32" s="4">
        <v>663400</v>
      </c>
      <c r="I32" s="4">
        <f t="shared" si="4"/>
        <v>2733400</v>
      </c>
      <c r="J32" s="4"/>
      <c r="K32" s="4">
        <f t="shared" si="5"/>
        <v>2733400</v>
      </c>
      <c r="L32" s="4"/>
      <c r="M32" s="4">
        <f>SUM(K32:L32)</f>
        <v>2733400</v>
      </c>
      <c r="N32" s="4"/>
      <c r="O32" s="4">
        <f>SUM(M32:N32)</f>
        <v>2733400</v>
      </c>
      <c r="P32" s="4"/>
      <c r="Q32" s="4">
        <f>SUM(O32:P32)</f>
        <v>2733400</v>
      </c>
    </row>
    <row r="33" spans="1:18" ht="51">
      <c r="A33" s="102" t="s">
        <v>51</v>
      </c>
      <c r="B33" s="29" t="s">
        <v>52</v>
      </c>
      <c r="C33" s="4">
        <v>725000</v>
      </c>
      <c r="D33" s="4"/>
      <c r="E33" s="4">
        <f t="shared" si="2"/>
        <v>725000</v>
      </c>
      <c r="F33" s="4"/>
      <c r="G33" s="4">
        <f t="shared" si="3"/>
        <v>725000</v>
      </c>
      <c r="H33" s="4">
        <v>916600</v>
      </c>
      <c r="I33" s="4">
        <f t="shared" si="4"/>
        <v>1641600</v>
      </c>
      <c r="J33" s="4"/>
      <c r="K33" s="4">
        <f t="shared" si="5"/>
        <v>1641600</v>
      </c>
      <c r="L33" s="4"/>
      <c r="M33" s="4">
        <f t="shared" ref="M33:M34" si="35">SUM(K33:L33)</f>
        <v>1641600</v>
      </c>
      <c r="N33" s="4"/>
      <c r="O33" s="4">
        <f t="shared" ref="O33:O34" si="36">SUM(M33:N33)</f>
        <v>1641600</v>
      </c>
      <c r="P33" s="4"/>
      <c r="Q33" s="4">
        <f t="shared" ref="Q33:Q34" si="37">SUM(O33:P33)</f>
        <v>1641600</v>
      </c>
    </row>
    <row r="34" spans="1:18" ht="14.25" customHeight="1">
      <c r="A34" s="99" t="s">
        <v>53</v>
      </c>
      <c r="B34" s="32" t="s">
        <v>54</v>
      </c>
      <c r="C34" s="4">
        <v>3011000</v>
      </c>
      <c r="D34" s="4"/>
      <c r="E34" s="4">
        <f t="shared" si="2"/>
        <v>3011000</v>
      </c>
      <c r="F34" s="4"/>
      <c r="G34" s="4">
        <f t="shared" si="3"/>
        <v>3011000</v>
      </c>
      <c r="H34" s="4"/>
      <c r="I34" s="4">
        <f t="shared" si="4"/>
        <v>3011000</v>
      </c>
      <c r="J34" s="4"/>
      <c r="K34" s="3">
        <f t="shared" si="5"/>
        <v>3011000</v>
      </c>
      <c r="L34" s="3"/>
      <c r="M34" s="3">
        <f t="shared" si="35"/>
        <v>3011000</v>
      </c>
      <c r="N34" s="3"/>
      <c r="O34" s="3">
        <f t="shared" si="36"/>
        <v>3011000</v>
      </c>
      <c r="P34" s="3"/>
      <c r="Q34" s="3">
        <f t="shared" si="37"/>
        <v>3011000</v>
      </c>
    </row>
    <row r="35" spans="1:18" s="17" customFormat="1" ht="16.5" customHeight="1">
      <c r="A35" s="98" t="s">
        <v>55</v>
      </c>
      <c r="B35" s="33" t="s">
        <v>56</v>
      </c>
      <c r="C35" s="2">
        <f t="shared" ref="C35:K35" si="38">C36+C94+C96+C98</f>
        <v>667512400</v>
      </c>
      <c r="D35" s="2">
        <f t="shared" si="38"/>
        <v>4221128</v>
      </c>
      <c r="E35" s="2">
        <f t="shared" si="38"/>
        <v>671733528</v>
      </c>
      <c r="F35" s="2">
        <f t="shared" si="38"/>
        <v>8193678.7700000014</v>
      </c>
      <c r="G35" s="2">
        <f t="shared" si="38"/>
        <v>681465406.76999998</v>
      </c>
      <c r="H35" s="2">
        <f t="shared" si="38"/>
        <v>19206447.149999999</v>
      </c>
      <c r="I35" s="2">
        <f t="shared" si="38"/>
        <v>700671853.91999996</v>
      </c>
      <c r="J35" s="2">
        <f t="shared" si="38"/>
        <v>11039174.199999999</v>
      </c>
      <c r="K35" s="2">
        <f t="shared" si="38"/>
        <v>711711028.12</v>
      </c>
      <c r="L35" s="2">
        <f>L36+L94+L96+L98</f>
        <v>30184645.859999999</v>
      </c>
      <c r="M35" s="2">
        <f t="shared" ref="M35:N35" si="39">M36+M94+M96+M98</f>
        <v>741895673.98000002</v>
      </c>
      <c r="N35" s="2">
        <f t="shared" si="39"/>
        <v>13059548.239999998</v>
      </c>
      <c r="O35" s="2">
        <f>O36+O94+O96+O98</f>
        <v>754955222.21999991</v>
      </c>
      <c r="P35" s="2">
        <f t="shared" ref="P35" si="40">P36+P94+P96+P98</f>
        <v>28496965.889999997</v>
      </c>
      <c r="Q35" s="2">
        <f>Q36+Q94+Q96+Q98</f>
        <v>783452188.1099999</v>
      </c>
      <c r="R35" s="71"/>
    </row>
    <row r="36" spans="1:18" s="35" customFormat="1" ht="25.5">
      <c r="A36" s="104" t="s">
        <v>86</v>
      </c>
      <c r="B36" s="31" t="s">
        <v>57</v>
      </c>
      <c r="C36" s="7">
        <f t="shared" ref="C36:K36" si="41">C37+C40+C67+C81</f>
        <v>667512400</v>
      </c>
      <c r="D36" s="7">
        <f t="shared" si="41"/>
        <v>4221128</v>
      </c>
      <c r="E36" s="7">
        <f t="shared" si="41"/>
        <v>671733528</v>
      </c>
      <c r="F36" s="7">
        <f t="shared" si="41"/>
        <v>9152190</v>
      </c>
      <c r="G36" s="7">
        <f t="shared" si="41"/>
        <v>682423918</v>
      </c>
      <c r="H36" s="7">
        <f t="shared" si="41"/>
        <v>16933497</v>
      </c>
      <c r="I36" s="7">
        <f t="shared" si="41"/>
        <v>699357415</v>
      </c>
      <c r="J36" s="7">
        <f t="shared" si="41"/>
        <v>9419318</v>
      </c>
      <c r="K36" s="7">
        <f t="shared" si="41"/>
        <v>708776733</v>
      </c>
      <c r="L36" s="7">
        <f t="shared" ref="L36" si="42">L37+L40+L67+L81</f>
        <v>29368799.009999998</v>
      </c>
      <c r="M36" s="7">
        <f>M37+M40+M67+M81</f>
        <v>738145532.00999999</v>
      </c>
      <c r="N36" s="7">
        <f>N37+N40+N67+N81</f>
        <v>13740451.439999999</v>
      </c>
      <c r="O36" s="7">
        <f>O37+O40+O67+O81</f>
        <v>751885983.44999993</v>
      </c>
      <c r="P36" s="7">
        <f>P37+P40+P67+P81</f>
        <v>28496964.889999997</v>
      </c>
      <c r="Q36" s="7">
        <f>Q37+Q40+Q67+Q81</f>
        <v>780382948.33999991</v>
      </c>
    </row>
    <row r="37" spans="1:18" s="17" customFormat="1" ht="25.5">
      <c r="A37" s="98" t="s">
        <v>109</v>
      </c>
      <c r="B37" s="33" t="s">
        <v>77</v>
      </c>
      <c r="C37" s="2">
        <f>C38</f>
        <v>45601200</v>
      </c>
      <c r="D37" s="2">
        <f t="shared" ref="D37:H37" si="43">D38</f>
        <v>0</v>
      </c>
      <c r="E37" s="2">
        <f t="shared" si="2"/>
        <v>45601200</v>
      </c>
      <c r="F37" s="2">
        <f t="shared" si="43"/>
        <v>0</v>
      </c>
      <c r="G37" s="2">
        <f t="shared" ref="G37:G38" si="44">SUM(E37:F37)</f>
        <v>45601200</v>
      </c>
      <c r="H37" s="2">
        <f t="shared" si="43"/>
        <v>0</v>
      </c>
      <c r="I37" s="2">
        <f t="shared" ref="I37:I38" si="45">SUM(G37:H37)</f>
        <v>45601200</v>
      </c>
      <c r="J37" s="2">
        <f>SUM(J38:J38)</f>
        <v>0</v>
      </c>
      <c r="K37" s="2">
        <f>SUM(K38:K38)</f>
        <v>45601200</v>
      </c>
      <c r="L37" s="2">
        <f t="shared" ref="L37:Q37" si="46">SUM(L38:L39)</f>
        <v>28342400</v>
      </c>
      <c r="M37" s="2">
        <f t="shared" si="46"/>
        <v>73943600</v>
      </c>
      <c r="N37" s="2">
        <f t="shared" si="46"/>
        <v>0</v>
      </c>
      <c r="O37" s="2">
        <f t="shared" si="46"/>
        <v>73943600</v>
      </c>
      <c r="P37" s="2">
        <f t="shared" si="46"/>
        <v>0</v>
      </c>
      <c r="Q37" s="2">
        <f t="shared" si="46"/>
        <v>73943600</v>
      </c>
    </row>
    <row r="38" spans="1:18" s="35" customFormat="1" ht="25.5">
      <c r="A38" s="47" t="s">
        <v>79</v>
      </c>
      <c r="B38" s="50" t="s">
        <v>85</v>
      </c>
      <c r="C38" s="7">
        <v>45601200</v>
      </c>
      <c r="D38" s="7"/>
      <c r="E38" s="7">
        <f t="shared" si="2"/>
        <v>45601200</v>
      </c>
      <c r="F38" s="7"/>
      <c r="G38" s="7">
        <f t="shared" si="44"/>
        <v>45601200</v>
      </c>
      <c r="H38" s="7"/>
      <c r="I38" s="7">
        <f t="shared" si="45"/>
        <v>45601200</v>
      </c>
      <c r="J38" s="7"/>
      <c r="K38" s="7">
        <f t="shared" ref="K38" si="47">SUM(I38:J38)</f>
        <v>45601200</v>
      </c>
      <c r="L38" s="7"/>
      <c r="M38" s="7">
        <f>SUM(K38:L38)</f>
        <v>45601200</v>
      </c>
      <c r="N38" s="7"/>
      <c r="O38" s="7">
        <f>SUM(M38:N38)</f>
        <v>45601200</v>
      </c>
      <c r="P38" s="7"/>
      <c r="Q38" s="7">
        <f>SUM(O38:P38)</f>
        <v>45601200</v>
      </c>
    </row>
    <row r="39" spans="1:18" s="35" customFormat="1" ht="29.25" customHeight="1">
      <c r="A39" s="105" t="s">
        <v>134</v>
      </c>
      <c r="B39" s="58" t="s">
        <v>135</v>
      </c>
      <c r="C39" s="7"/>
      <c r="D39" s="7"/>
      <c r="E39" s="7"/>
      <c r="F39" s="7"/>
      <c r="G39" s="7"/>
      <c r="H39" s="7"/>
      <c r="I39" s="7"/>
      <c r="J39" s="7"/>
      <c r="K39" s="7"/>
      <c r="L39" s="7">
        <v>28342400</v>
      </c>
      <c r="M39" s="7">
        <f>SUM(K39:L39)</f>
        <v>28342400</v>
      </c>
      <c r="N39" s="7"/>
      <c r="O39" s="7">
        <f>SUM(M39:N39)</f>
        <v>28342400</v>
      </c>
      <c r="P39" s="7"/>
      <c r="Q39" s="7">
        <f>SUM(O39:P39)</f>
        <v>28342400</v>
      </c>
    </row>
    <row r="40" spans="1:18" s="17" customFormat="1" ht="25.5">
      <c r="A40" s="98" t="s">
        <v>58</v>
      </c>
      <c r="B40" s="33" t="s">
        <v>74</v>
      </c>
      <c r="C40" s="2">
        <f>SUM(C48:C65)</f>
        <v>123513000</v>
      </c>
      <c r="D40" s="2">
        <f>SUM(D48:D65)</f>
        <v>3548300</v>
      </c>
      <c r="E40" s="2">
        <f>SUM(C40:D40)</f>
        <v>127061300</v>
      </c>
      <c r="F40" s="2">
        <f>SUM(F48:F65)</f>
        <v>5506090</v>
      </c>
      <c r="G40" s="2">
        <f t="shared" ref="G40:M40" si="48">SUM(G41:G65)</f>
        <v>134105590</v>
      </c>
      <c r="H40" s="2">
        <f t="shared" si="48"/>
        <v>17283897</v>
      </c>
      <c r="I40" s="2">
        <f t="shared" si="48"/>
        <v>151389487</v>
      </c>
      <c r="J40" s="2">
        <f t="shared" si="48"/>
        <v>9419318</v>
      </c>
      <c r="K40" s="2">
        <f t="shared" si="48"/>
        <v>160808805</v>
      </c>
      <c r="L40" s="2">
        <f t="shared" si="48"/>
        <v>-607034.46000000089</v>
      </c>
      <c r="M40" s="2">
        <f t="shared" si="48"/>
        <v>160201770.53999999</v>
      </c>
      <c r="N40" s="2">
        <f t="shared" ref="N40:O40" si="49">SUM(N41:N65)</f>
        <v>10128609</v>
      </c>
      <c r="O40" s="2">
        <f t="shared" si="49"/>
        <v>170330379.53999999</v>
      </c>
      <c r="P40" s="2">
        <f>SUM(P41:P66)</f>
        <v>22672153.759999998</v>
      </c>
      <c r="Q40" s="2">
        <f>SUM(Q41:Q66)</f>
        <v>193002533.29999998</v>
      </c>
      <c r="R40" s="71"/>
    </row>
    <row r="41" spans="1:18" s="17" customFormat="1" ht="51" customHeight="1">
      <c r="A41" s="72" t="s">
        <v>125</v>
      </c>
      <c r="B41" s="31" t="s">
        <v>120</v>
      </c>
      <c r="C41" s="2"/>
      <c r="D41" s="2"/>
      <c r="E41" s="2"/>
      <c r="F41" s="2"/>
      <c r="G41" s="9"/>
      <c r="H41" s="7">
        <v>2280167</v>
      </c>
      <c r="I41" s="7">
        <f>H41</f>
        <v>2280167</v>
      </c>
      <c r="J41" s="7"/>
      <c r="K41" s="7">
        <f t="shared" ref="K41:K47" si="50">SUM(I41:J41)</f>
        <v>2280167</v>
      </c>
      <c r="L41" s="7"/>
      <c r="M41" s="7">
        <f>SUM(K41:L41)</f>
        <v>2280167</v>
      </c>
      <c r="N41" s="7">
        <v>0</v>
      </c>
      <c r="O41" s="7">
        <f>SUM(M41:N41)</f>
        <v>2280167</v>
      </c>
      <c r="P41" s="7">
        <v>0</v>
      </c>
      <c r="Q41" s="7">
        <f>SUM(O41:P41)</f>
        <v>2280167</v>
      </c>
    </row>
    <row r="42" spans="1:18" s="17" customFormat="1" ht="39" customHeight="1">
      <c r="A42" s="72" t="s">
        <v>126</v>
      </c>
      <c r="B42" s="31" t="s">
        <v>120</v>
      </c>
      <c r="C42" s="2"/>
      <c r="D42" s="2"/>
      <c r="E42" s="2"/>
      <c r="F42" s="2"/>
      <c r="G42" s="2"/>
      <c r="H42" s="7">
        <v>2496855</v>
      </c>
      <c r="I42" s="7">
        <f>H42</f>
        <v>2496855</v>
      </c>
      <c r="J42" s="7"/>
      <c r="K42" s="7">
        <f t="shared" si="50"/>
        <v>2496855</v>
      </c>
      <c r="L42" s="7"/>
      <c r="M42" s="7">
        <f t="shared" ref="M42:M64" si="51">SUM(K42:L42)</f>
        <v>2496855</v>
      </c>
      <c r="N42" s="7">
        <f>1941340+1684124-M42</f>
        <v>1128609</v>
      </c>
      <c r="O42" s="7">
        <f t="shared" ref="O42:O65" si="52">SUM(M42:N42)</f>
        <v>3625464</v>
      </c>
      <c r="P42" s="7">
        <f>1941340+1684124-O42</f>
        <v>0</v>
      </c>
      <c r="Q42" s="7">
        <f t="shared" ref="Q42:Q65" si="53">SUM(O42:P42)</f>
        <v>3625464</v>
      </c>
      <c r="R42" s="71"/>
    </row>
    <row r="43" spans="1:18" s="17" customFormat="1" ht="29.25" customHeight="1">
      <c r="A43" s="80" t="s">
        <v>132</v>
      </c>
      <c r="B43" s="31" t="s">
        <v>120</v>
      </c>
      <c r="C43" s="2"/>
      <c r="D43" s="2"/>
      <c r="E43" s="2"/>
      <c r="F43" s="2"/>
      <c r="G43" s="2"/>
      <c r="H43" s="7"/>
      <c r="I43" s="7"/>
      <c r="J43" s="7"/>
      <c r="K43" s="7"/>
      <c r="L43" s="7">
        <v>12063462</v>
      </c>
      <c r="M43" s="7">
        <f>L43</f>
        <v>12063462</v>
      </c>
      <c r="N43" s="7">
        <v>0</v>
      </c>
      <c r="O43" s="7">
        <f t="shared" si="52"/>
        <v>12063462</v>
      </c>
      <c r="P43" s="7">
        <v>0</v>
      </c>
      <c r="Q43" s="7">
        <f t="shared" si="53"/>
        <v>12063462</v>
      </c>
      <c r="R43" s="71"/>
    </row>
    <row r="44" spans="1:18" ht="114.75">
      <c r="A44" s="41" t="s">
        <v>92</v>
      </c>
      <c r="B44" s="37" t="s">
        <v>111</v>
      </c>
      <c r="C44" s="7">
        <v>1538200</v>
      </c>
      <c r="D44" s="7"/>
      <c r="E44" s="7">
        <f t="shared" ref="E44" si="54">SUM(C44:D44)</f>
        <v>1538200</v>
      </c>
      <c r="F44" s="7"/>
      <c r="G44" s="7">
        <f t="shared" ref="G44" si="55">SUM(E44:F44)</f>
        <v>1538200</v>
      </c>
      <c r="H44" s="7"/>
      <c r="I44" s="7">
        <v>1538200</v>
      </c>
      <c r="J44" s="7"/>
      <c r="K44" s="7">
        <f t="shared" si="50"/>
        <v>1538200</v>
      </c>
      <c r="L44" s="7"/>
      <c r="M44" s="7">
        <f t="shared" si="51"/>
        <v>1538200</v>
      </c>
      <c r="N44" s="7"/>
      <c r="O44" s="7">
        <f t="shared" si="52"/>
        <v>1538200</v>
      </c>
      <c r="P44" s="7"/>
      <c r="Q44" s="7">
        <f t="shared" si="53"/>
        <v>1538200</v>
      </c>
    </row>
    <row r="45" spans="1:18" s="17" customFormat="1" ht="38.25" customHeight="1">
      <c r="A45" s="106" t="s">
        <v>121</v>
      </c>
      <c r="B45" s="75" t="s">
        <v>122</v>
      </c>
      <c r="C45" s="2"/>
      <c r="D45" s="2"/>
      <c r="E45" s="2"/>
      <c r="F45" s="2"/>
      <c r="G45" s="2"/>
      <c r="H45" s="7">
        <v>1538000</v>
      </c>
      <c r="I45" s="7">
        <f>H45</f>
        <v>1538000</v>
      </c>
      <c r="J45" s="7"/>
      <c r="K45" s="7">
        <f t="shared" si="50"/>
        <v>1538000</v>
      </c>
      <c r="L45" s="7"/>
      <c r="M45" s="7">
        <f t="shared" si="51"/>
        <v>1538000</v>
      </c>
      <c r="N45" s="7"/>
      <c r="O45" s="7">
        <f t="shared" si="52"/>
        <v>1538000</v>
      </c>
      <c r="P45" s="7"/>
      <c r="Q45" s="7">
        <f t="shared" si="53"/>
        <v>1538000</v>
      </c>
    </row>
    <row r="46" spans="1:18" s="17" customFormat="1" ht="57" customHeight="1">
      <c r="A46" s="106" t="s">
        <v>127</v>
      </c>
      <c r="B46" s="73" t="s">
        <v>128</v>
      </c>
      <c r="C46" s="2"/>
      <c r="D46" s="2"/>
      <c r="E46" s="2"/>
      <c r="F46" s="2"/>
      <c r="G46" s="2"/>
      <c r="H46" s="7"/>
      <c r="I46" s="7"/>
      <c r="J46" s="7">
        <v>882207.75</v>
      </c>
      <c r="K46" s="7">
        <f t="shared" si="50"/>
        <v>882207.75</v>
      </c>
      <c r="L46" s="7"/>
      <c r="M46" s="7">
        <f t="shared" si="51"/>
        <v>882207.75</v>
      </c>
      <c r="N46" s="7"/>
      <c r="O46" s="7">
        <f t="shared" si="52"/>
        <v>882207.75</v>
      </c>
      <c r="P46" s="7"/>
      <c r="Q46" s="7">
        <f t="shared" si="53"/>
        <v>882207.75</v>
      </c>
    </row>
    <row r="47" spans="1:18" s="17" customFormat="1" ht="51" customHeight="1">
      <c r="A47" s="106" t="s">
        <v>127</v>
      </c>
      <c r="B47" s="73" t="s">
        <v>128</v>
      </c>
      <c r="C47" s="2"/>
      <c r="D47" s="2"/>
      <c r="E47" s="2"/>
      <c r="F47" s="2"/>
      <c r="G47" s="2"/>
      <c r="H47" s="7"/>
      <c r="I47" s="7"/>
      <c r="J47" s="7">
        <v>210792.25</v>
      </c>
      <c r="K47" s="7">
        <f t="shared" si="50"/>
        <v>210792.25</v>
      </c>
      <c r="L47" s="7"/>
      <c r="M47" s="7">
        <f t="shared" si="51"/>
        <v>210792.25</v>
      </c>
      <c r="N47" s="7"/>
      <c r="O47" s="7">
        <f t="shared" si="52"/>
        <v>210792.25</v>
      </c>
      <c r="P47" s="7"/>
      <c r="Q47" s="7">
        <f t="shared" si="53"/>
        <v>210792.25</v>
      </c>
    </row>
    <row r="48" spans="1:18" ht="31.5" customHeight="1">
      <c r="A48" s="41" t="s">
        <v>114</v>
      </c>
      <c r="B48" s="37" t="s">
        <v>115</v>
      </c>
      <c r="C48" s="7"/>
      <c r="D48" s="7"/>
      <c r="E48" s="7">
        <f t="shared" ref="E48:E56" si="56">SUM(C48:D48)</f>
        <v>0</v>
      </c>
      <c r="F48" s="7">
        <v>37760</v>
      </c>
      <c r="G48" s="7">
        <f t="shared" ref="G48:G56" si="57">SUM(E48:F48)</f>
        <v>37760</v>
      </c>
      <c r="H48" s="7"/>
      <c r="I48" s="7">
        <f>SUM(G48:H48)</f>
        <v>37760</v>
      </c>
      <c r="J48" s="7"/>
      <c r="K48" s="7">
        <f>SUM(I48:J48)</f>
        <v>37760</v>
      </c>
      <c r="L48" s="7"/>
      <c r="M48" s="7">
        <f t="shared" si="51"/>
        <v>37760</v>
      </c>
      <c r="N48" s="7"/>
      <c r="O48" s="7">
        <f t="shared" si="52"/>
        <v>37760</v>
      </c>
      <c r="P48" s="7"/>
      <c r="Q48" s="7">
        <f t="shared" si="53"/>
        <v>37760</v>
      </c>
    </row>
    <row r="49" spans="1:17" ht="55.5" customHeight="1">
      <c r="A49" s="74" t="s">
        <v>147</v>
      </c>
      <c r="B49" s="112" t="s">
        <v>146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>
        <v>3584753.93</v>
      </c>
      <c r="Q49" s="7">
        <f>P49</f>
        <v>3584753.93</v>
      </c>
    </row>
    <row r="50" spans="1:17" ht="55.5" customHeight="1">
      <c r="A50" s="74" t="s">
        <v>149</v>
      </c>
      <c r="B50" s="112" t="s">
        <v>146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>
        <v>959663.83</v>
      </c>
      <c r="Q50" s="7">
        <f>P50</f>
        <v>959663.83</v>
      </c>
    </row>
    <row r="51" spans="1:17" ht="44.25" customHeight="1">
      <c r="A51" s="105" t="s">
        <v>129</v>
      </c>
      <c r="B51" s="73" t="s">
        <v>124</v>
      </c>
      <c r="C51" s="7"/>
      <c r="D51" s="7"/>
      <c r="E51" s="7"/>
      <c r="F51" s="7"/>
      <c r="G51" s="7"/>
      <c r="H51" s="7">
        <v>5424100</v>
      </c>
      <c r="I51" s="7">
        <f t="shared" ref="I51:I53" si="58">SUM(G51:H51)</f>
        <v>5424100</v>
      </c>
      <c r="J51" s="7"/>
      <c r="K51" s="7">
        <f t="shared" ref="K51:K54" si="59">SUM(I51:J51)</f>
        <v>5424100</v>
      </c>
      <c r="L51" s="7"/>
      <c r="M51" s="7">
        <f t="shared" si="51"/>
        <v>5424100</v>
      </c>
      <c r="N51" s="7"/>
      <c r="O51" s="7">
        <f t="shared" si="52"/>
        <v>5424100</v>
      </c>
      <c r="P51" s="7"/>
      <c r="Q51" s="7">
        <f t="shared" si="53"/>
        <v>5424100</v>
      </c>
    </row>
    <row r="52" spans="1:17" ht="44.25" customHeight="1">
      <c r="A52" s="105" t="s">
        <v>130</v>
      </c>
      <c r="B52" s="73" t="s">
        <v>124</v>
      </c>
      <c r="C52" s="7"/>
      <c r="D52" s="7"/>
      <c r="E52" s="7"/>
      <c r="F52" s="7"/>
      <c r="G52" s="7"/>
      <c r="H52" s="7">
        <v>957200</v>
      </c>
      <c r="I52" s="7">
        <f t="shared" si="58"/>
        <v>957200</v>
      </c>
      <c r="J52" s="7"/>
      <c r="K52" s="7">
        <f t="shared" si="59"/>
        <v>957200</v>
      </c>
      <c r="L52" s="7"/>
      <c r="M52" s="7">
        <f t="shared" si="51"/>
        <v>957200</v>
      </c>
      <c r="N52" s="7"/>
      <c r="O52" s="7">
        <f t="shared" si="52"/>
        <v>957200</v>
      </c>
      <c r="P52" s="7"/>
      <c r="Q52" s="7">
        <f t="shared" si="53"/>
        <v>957200</v>
      </c>
    </row>
    <row r="53" spans="1:17" ht="53.25" customHeight="1">
      <c r="A53" s="41" t="s">
        <v>116</v>
      </c>
      <c r="B53" s="37" t="s">
        <v>117</v>
      </c>
      <c r="C53" s="7"/>
      <c r="D53" s="7"/>
      <c r="E53" s="7">
        <f t="shared" si="56"/>
        <v>0</v>
      </c>
      <c r="F53" s="7">
        <v>262130</v>
      </c>
      <c r="G53" s="7">
        <f t="shared" si="57"/>
        <v>262130</v>
      </c>
      <c r="H53" s="7"/>
      <c r="I53" s="7">
        <f t="shared" si="58"/>
        <v>262130</v>
      </c>
      <c r="J53" s="7"/>
      <c r="K53" s="7">
        <f t="shared" si="59"/>
        <v>262130</v>
      </c>
      <c r="L53" s="7"/>
      <c r="M53" s="7">
        <f t="shared" si="51"/>
        <v>262130</v>
      </c>
      <c r="N53" s="7"/>
      <c r="O53" s="7">
        <f t="shared" si="52"/>
        <v>262130</v>
      </c>
      <c r="P53" s="7"/>
      <c r="Q53" s="7">
        <f t="shared" si="53"/>
        <v>262130</v>
      </c>
    </row>
    <row r="54" spans="1:17" s="17" customFormat="1" ht="31.5" customHeight="1">
      <c r="A54" s="105" t="s">
        <v>131</v>
      </c>
      <c r="B54" s="37" t="s">
        <v>112</v>
      </c>
      <c r="C54" s="2"/>
      <c r="D54" s="2"/>
      <c r="E54" s="2"/>
      <c r="F54" s="2"/>
      <c r="G54" s="2"/>
      <c r="H54" s="7"/>
      <c r="I54" s="7"/>
      <c r="J54" s="7">
        <v>201318</v>
      </c>
      <c r="K54" s="7">
        <f t="shared" si="59"/>
        <v>201318</v>
      </c>
      <c r="L54" s="7"/>
      <c r="M54" s="7">
        <f t="shared" si="51"/>
        <v>201318</v>
      </c>
      <c r="N54" s="7"/>
      <c r="O54" s="7">
        <f t="shared" si="52"/>
        <v>201318</v>
      </c>
      <c r="P54" s="7"/>
      <c r="Q54" s="7">
        <f t="shared" si="53"/>
        <v>201318</v>
      </c>
    </row>
    <row r="55" spans="1:17" ht="28.5" customHeight="1">
      <c r="A55" s="74" t="s">
        <v>123</v>
      </c>
      <c r="B55" s="37" t="s">
        <v>112</v>
      </c>
      <c r="C55" s="7"/>
      <c r="D55" s="7"/>
      <c r="E55" s="7"/>
      <c r="F55" s="7"/>
      <c r="G55" s="7"/>
      <c r="H55" s="7">
        <v>497775</v>
      </c>
      <c r="I55" s="7">
        <f>H55</f>
        <v>497775</v>
      </c>
      <c r="J55" s="7">
        <v>125000</v>
      </c>
      <c r="K55" s="7">
        <f t="shared" ref="K55:K65" si="60">SUM(I55:J55)</f>
        <v>622775</v>
      </c>
      <c r="L55" s="7"/>
      <c r="M55" s="7">
        <f t="shared" si="51"/>
        <v>622775</v>
      </c>
      <c r="N55" s="7"/>
      <c r="O55" s="7">
        <f t="shared" si="52"/>
        <v>622775</v>
      </c>
      <c r="P55" s="7"/>
      <c r="Q55" s="7">
        <f t="shared" si="53"/>
        <v>622775</v>
      </c>
    </row>
    <row r="56" spans="1:17" ht="25.5">
      <c r="A56" s="41" t="s">
        <v>118</v>
      </c>
      <c r="B56" s="37" t="s">
        <v>112</v>
      </c>
      <c r="C56" s="7"/>
      <c r="D56" s="7"/>
      <c r="E56" s="7">
        <f t="shared" si="56"/>
        <v>0</v>
      </c>
      <c r="F56" s="7">
        <v>206200</v>
      </c>
      <c r="G56" s="7">
        <f t="shared" si="57"/>
        <v>206200</v>
      </c>
      <c r="H56" s="7"/>
      <c r="I56" s="7">
        <f t="shared" ref="I56:I99" si="61">SUM(G56:H56)</f>
        <v>206200</v>
      </c>
      <c r="J56" s="7"/>
      <c r="K56" s="7">
        <f t="shared" si="60"/>
        <v>206200</v>
      </c>
      <c r="L56" s="7"/>
      <c r="M56" s="7">
        <f t="shared" si="51"/>
        <v>206200</v>
      </c>
      <c r="N56" s="7"/>
      <c r="O56" s="7">
        <f t="shared" si="52"/>
        <v>206200</v>
      </c>
      <c r="P56" s="7"/>
      <c r="Q56" s="7">
        <f t="shared" si="53"/>
        <v>206200</v>
      </c>
    </row>
    <row r="57" spans="1:17" ht="41.25" customHeight="1">
      <c r="A57" s="72" t="s">
        <v>133</v>
      </c>
      <c r="B57" s="37" t="s">
        <v>112</v>
      </c>
      <c r="C57" s="7"/>
      <c r="D57" s="7"/>
      <c r="E57" s="7"/>
      <c r="F57" s="7"/>
      <c r="G57" s="7"/>
      <c r="H57" s="7"/>
      <c r="I57" s="7"/>
      <c r="J57" s="7"/>
      <c r="K57" s="7"/>
      <c r="L57" s="114">
        <v>17674000</v>
      </c>
      <c r="M57" s="7">
        <f>L57</f>
        <v>17674000</v>
      </c>
      <c r="N57" s="7"/>
      <c r="O57" s="7">
        <f t="shared" si="52"/>
        <v>17674000</v>
      </c>
      <c r="P57" s="7">
        <v>2850796</v>
      </c>
      <c r="Q57" s="7">
        <f t="shared" si="53"/>
        <v>20524796</v>
      </c>
    </row>
    <row r="58" spans="1:17" ht="41.25" customHeight="1">
      <c r="A58" s="72" t="s">
        <v>152</v>
      </c>
      <c r="B58" s="37" t="s">
        <v>112</v>
      </c>
      <c r="C58" s="7"/>
      <c r="D58" s="7"/>
      <c r="E58" s="7"/>
      <c r="F58" s="7"/>
      <c r="G58" s="7"/>
      <c r="H58" s="7"/>
      <c r="I58" s="7"/>
      <c r="J58" s="7"/>
      <c r="K58" s="7"/>
      <c r="L58" s="114">
        <v>3137031</v>
      </c>
      <c r="M58" s="7">
        <f>L58</f>
        <v>3137031</v>
      </c>
      <c r="N58" s="7"/>
      <c r="O58" s="7">
        <f t="shared" si="52"/>
        <v>3137031</v>
      </c>
      <c r="P58" s="7">
        <v>246700</v>
      </c>
      <c r="Q58" s="7">
        <f t="shared" si="53"/>
        <v>3383731</v>
      </c>
    </row>
    <row r="59" spans="1:17" ht="39.75" customHeight="1">
      <c r="A59" s="41" t="s">
        <v>108</v>
      </c>
      <c r="B59" s="37" t="s">
        <v>112</v>
      </c>
      <c r="C59" s="7"/>
      <c r="D59" s="7">
        <v>3000000</v>
      </c>
      <c r="E59" s="7">
        <f t="shared" si="2"/>
        <v>3000000</v>
      </c>
      <c r="F59" s="7">
        <v>5000000</v>
      </c>
      <c r="G59" s="7">
        <f t="shared" ref="G59:G99" si="62">SUM(E59:F59)</f>
        <v>8000000</v>
      </c>
      <c r="H59" s="7">
        <v>5000000</v>
      </c>
      <c r="I59" s="7">
        <f t="shared" si="61"/>
        <v>13000000</v>
      </c>
      <c r="J59" s="7">
        <f>21000000-I59</f>
        <v>8000000</v>
      </c>
      <c r="K59" s="7">
        <f t="shared" si="60"/>
        <v>21000000</v>
      </c>
      <c r="L59" s="7">
        <v>8000000</v>
      </c>
      <c r="M59" s="7">
        <f t="shared" si="51"/>
        <v>29000000</v>
      </c>
      <c r="N59" s="7">
        <f>38000000-M59</f>
        <v>9000000</v>
      </c>
      <c r="O59" s="7">
        <f t="shared" si="52"/>
        <v>38000000</v>
      </c>
      <c r="P59" s="7">
        <v>10000000</v>
      </c>
      <c r="Q59" s="7">
        <f t="shared" si="53"/>
        <v>48000000</v>
      </c>
    </row>
    <row r="60" spans="1:17" ht="40.5" customHeight="1">
      <c r="A60" s="41" t="s">
        <v>80</v>
      </c>
      <c r="B60" s="37" t="s">
        <v>112</v>
      </c>
      <c r="C60" s="7">
        <v>23700</v>
      </c>
      <c r="D60" s="7"/>
      <c r="E60" s="7">
        <f t="shared" si="2"/>
        <v>23700</v>
      </c>
      <c r="F60" s="7"/>
      <c r="G60" s="7">
        <f t="shared" si="62"/>
        <v>23700</v>
      </c>
      <c r="H60" s="7"/>
      <c r="I60" s="7">
        <f t="shared" si="61"/>
        <v>23700</v>
      </c>
      <c r="J60" s="7"/>
      <c r="K60" s="7">
        <f t="shared" si="60"/>
        <v>23700</v>
      </c>
      <c r="L60" s="7"/>
      <c r="M60" s="7">
        <f t="shared" si="51"/>
        <v>23700</v>
      </c>
      <c r="N60" s="7"/>
      <c r="O60" s="7">
        <f t="shared" si="52"/>
        <v>23700</v>
      </c>
      <c r="P60" s="7"/>
      <c r="Q60" s="7">
        <f t="shared" si="53"/>
        <v>23700</v>
      </c>
    </row>
    <row r="61" spans="1:17" ht="38.25">
      <c r="A61" s="38" t="s">
        <v>72</v>
      </c>
      <c r="B61" s="37" t="s">
        <v>112</v>
      </c>
      <c r="C61" s="7">
        <v>50400</v>
      </c>
      <c r="D61" s="7"/>
      <c r="E61" s="7">
        <f t="shared" si="2"/>
        <v>50400</v>
      </c>
      <c r="F61" s="7"/>
      <c r="G61" s="7">
        <f t="shared" si="62"/>
        <v>50400</v>
      </c>
      <c r="H61" s="7"/>
      <c r="I61" s="7">
        <f t="shared" si="61"/>
        <v>50400</v>
      </c>
      <c r="J61" s="7"/>
      <c r="K61" s="7">
        <f t="shared" si="60"/>
        <v>50400</v>
      </c>
      <c r="L61" s="7"/>
      <c r="M61" s="7">
        <f t="shared" si="51"/>
        <v>50400</v>
      </c>
      <c r="N61" s="7"/>
      <c r="O61" s="7">
        <f t="shared" si="52"/>
        <v>50400</v>
      </c>
      <c r="P61" s="7">
        <v>30240</v>
      </c>
      <c r="Q61" s="7">
        <f t="shared" si="53"/>
        <v>80640</v>
      </c>
    </row>
    <row r="62" spans="1:17" s="17" customFormat="1" ht="26.25" customHeight="1">
      <c r="A62" s="41" t="s">
        <v>78</v>
      </c>
      <c r="B62" s="37" t="s">
        <v>112</v>
      </c>
      <c r="C62" s="7">
        <v>5716000</v>
      </c>
      <c r="D62" s="7"/>
      <c r="E62" s="7">
        <f t="shared" si="2"/>
        <v>5716000</v>
      </c>
      <c r="F62" s="7"/>
      <c r="G62" s="7">
        <f t="shared" si="62"/>
        <v>5716000</v>
      </c>
      <c r="H62" s="7">
        <v>-910200</v>
      </c>
      <c r="I62" s="7">
        <f t="shared" si="61"/>
        <v>4805800</v>
      </c>
      <c r="J62" s="7"/>
      <c r="K62" s="7">
        <f t="shared" si="60"/>
        <v>4805800</v>
      </c>
      <c r="L62" s="7"/>
      <c r="M62" s="7">
        <f t="shared" si="51"/>
        <v>4805800</v>
      </c>
      <c r="N62" s="7"/>
      <c r="O62" s="7">
        <f t="shared" si="52"/>
        <v>4805800</v>
      </c>
      <c r="P62" s="7"/>
      <c r="Q62" s="7">
        <f t="shared" si="53"/>
        <v>4805800</v>
      </c>
    </row>
    <row r="63" spans="1:17" s="17" customFormat="1" ht="39.75" customHeight="1">
      <c r="A63" s="41" t="s">
        <v>59</v>
      </c>
      <c r="B63" s="37" t="s">
        <v>112</v>
      </c>
      <c r="C63" s="7">
        <v>278900</v>
      </c>
      <c r="D63" s="7"/>
      <c r="E63" s="7">
        <f t="shared" si="2"/>
        <v>278900</v>
      </c>
      <c r="F63" s="7"/>
      <c r="G63" s="7">
        <f t="shared" si="62"/>
        <v>278900</v>
      </c>
      <c r="H63" s="7"/>
      <c r="I63" s="7">
        <f t="shared" si="61"/>
        <v>278900</v>
      </c>
      <c r="J63" s="7"/>
      <c r="K63" s="7">
        <f t="shared" si="60"/>
        <v>278900</v>
      </c>
      <c r="L63" s="7"/>
      <c r="M63" s="7">
        <f t="shared" si="51"/>
        <v>278900</v>
      </c>
      <c r="N63" s="7"/>
      <c r="O63" s="7">
        <f t="shared" si="52"/>
        <v>278900</v>
      </c>
      <c r="P63" s="7"/>
      <c r="Q63" s="7">
        <f t="shared" si="53"/>
        <v>278900</v>
      </c>
    </row>
    <row r="64" spans="1:17" ht="38.25">
      <c r="A64" s="41" t="s">
        <v>60</v>
      </c>
      <c r="B64" s="37" t="s">
        <v>112</v>
      </c>
      <c r="C64" s="7">
        <v>223000</v>
      </c>
      <c r="D64" s="7">
        <f>771300-C64</f>
        <v>548300</v>
      </c>
      <c r="E64" s="7">
        <f t="shared" si="2"/>
        <v>771300</v>
      </c>
      <c r="F64" s="7">
        <f>771300-E64</f>
        <v>0</v>
      </c>
      <c r="G64" s="7">
        <f t="shared" si="62"/>
        <v>771300</v>
      </c>
      <c r="H64" s="7">
        <f>771300-G64</f>
        <v>0</v>
      </c>
      <c r="I64" s="7">
        <f t="shared" si="61"/>
        <v>771300</v>
      </c>
      <c r="J64" s="7"/>
      <c r="K64" s="7">
        <f t="shared" si="60"/>
        <v>771300</v>
      </c>
      <c r="L64" s="7"/>
      <c r="M64" s="7">
        <f t="shared" si="51"/>
        <v>771300</v>
      </c>
      <c r="N64" s="7"/>
      <c r="O64" s="7">
        <f t="shared" si="52"/>
        <v>771300</v>
      </c>
      <c r="P64" s="7"/>
      <c r="Q64" s="7">
        <f t="shared" si="53"/>
        <v>771300</v>
      </c>
    </row>
    <row r="65" spans="1:18" ht="18" customHeight="1">
      <c r="A65" s="41" t="s">
        <v>61</v>
      </c>
      <c r="B65" s="37" t="s">
        <v>112</v>
      </c>
      <c r="C65" s="7">
        <v>117221000</v>
      </c>
      <c r="D65" s="7"/>
      <c r="E65" s="7">
        <f t="shared" si="2"/>
        <v>117221000</v>
      </c>
      <c r="F65" s="7"/>
      <c r="G65" s="7">
        <f t="shared" si="62"/>
        <v>117221000</v>
      </c>
      <c r="H65" s="7"/>
      <c r="I65" s="7">
        <f t="shared" si="61"/>
        <v>117221000</v>
      </c>
      <c r="J65" s="7"/>
      <c r="K65" s="7">
        <f t="shared" si="60"/>
        <v>117221000</v>
      </c>
      <c r="L65" s="7">
        <v>-41481527.460000001</v>
      </c>
      <c r="M65" s="7">
        <f>SUM(K65:L65)</f>
        <v>75739472.539999992</v>
      </c>
      <c r="N65" s="7"/>
      <c r="O65" s="7">
        <f t="shared" si="52"/>
        <v>75739472.539999992</v>
      </c>
      <c r="P65" s="7"/>
      <c r="Q65" s="7">
        <f t="shared" si="53"/>
        <v>75739472.539999992</v>
      </c>
    </row>
    <row r="66" spans="1:18" ht="19.5" customHeight="1">
      <c r="A66" s="106" t="s">
        <v>148</v>
      </c>
      <c r="B66" s="37" t="s">
        <v>112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>
        <v>5000000</v>
      </c>
      <c r="Q66" s="7">
        <f>P66</f>
        <v>5000000</v>
      </c>
    </row>
    <row r="67" spans="1:18" s="40" customFormat="1" ht="25.5">
      <c r="A67" s="107" t="s">
        <v>62</v>
      </c>
      <c r="B67" s="33" t="s">
        <v>73</v>
      </c>
      <c r="C67" s="2">
        <f>SUM(C68:C80)</f>
        <v>498251500</v>
      </c>
      <c r="D67" s="2">
        <f t="shared" ref="D67:F67" si="63">SUM(D68:D80)</f>
        <v>564300</v>
      </c>
      <c r="E67" s="2">
        <f t="shared" si="2"/>
        <v>498815800</v>
      </c>
      <c r="F67" s="2">
        <f t="shared" si="63"/>
        <v>3616100</v>
      </c>
      <c r="G67" s="2">
        <f t="shared" si="62"/>
        <v>502431900</v>
      </c>
      <c r="H67" s="2">
        <f t="shared" ref="H67" si="64">SUM(H68:H80)</f>
        <v>-350400</v>
      </c>
      <c r="I67" s="2">
        <f t="shared" si="61"/>
        <v>502081500</v>
      </c>
      <c r="J67" s="2">
        <f t="shared" ref="J67" si="65">SUM(J68:J80)</f>
        <v>0</v>
      </c>
      <c r="K67" s="2">
        <f t="shared" ref="K67:K99" si="66">SUM(I67:J67)</f>
        <v>502081500</v>
      </c>
      <c r="L67" s="2">
        <f t="shared" ref="L67:N67" si="67">SUM(L68:L80)</f>
        <v>0</v>
      </c>
      <c r="M67" s="2">
        <f>SUM(M68:M80)</f>
        <v>502081500</v>
      </c>
      <c r="N67" s="2">
        <f t="shared" si="67"/>
        <v>0</v>
      </c>
      <c r="O67" s="2">
        <f>SUM(O68:O80)</f>
        <v>502081500</v>
      </c>
      <c r="P67" s="2">
        <f t="shared" ref="P67" si="68">SUM(P68:P80)</f>
        <v>2669201.13</v>
      </c>
      <c r="Q67" s="2">
        <f>SUM(Q68:Q80)</f>
        <v>504750701.13</v>
      </c>
      <c r="R67" s="78"/>
    </row>
    <row r="68" spans="1:18" s="43" customFormat="1" ht="27.75" customHeight="1">
      <c r="A68" s="41" t="s">
        <v>83</v>
      </c>
      <c r="B68" s="42" t="s">
        <v>75</v>
      </c>
      <c r="C68" s="7">
        <v>5786000</v>
      </c>
      <c r="D68" s="7"/>
      <c r="E68" s="7">
        <f t="shared" si="2"/>
        <v>5786000</v>
      </c>
      <c r="F68" s="7"/>
      <c r="G68" s="7">
        <f t="shared" si="62"/>
        <v>5786000</v>
      </c>
      <c r="H68" s="7"/>
      <c r="I68" s="7">
        <f t="shared" si="61"/>
        <v>5786000</v>
      </c>
      <c r="J68" s="7"/>
      <c r="K68" s="7">
        <f>SUM(I68:J68)</f>
        <v>5786000</v>
      </c>
      <c r="L68" s="7"/>
      <c r="M68" s="7">
        <f>SUM(K68:L68)</f>
        <v>5786000</v>
      </c>
      <c r="N68" s="7"/>
      <c r="O68" s="7">
        <f>SUM(M68:N68)</f>
        <v>5786000</v>
      </c>
      <c r="P68" s="7"/>
      <c r="Q68" s="7">
        <f>SUM(O68:P68)</f>
        <v>5786000</v>
      </c>
    </row>
    <row r="69" spans="1:18" s="43" customFormat="1" ht="27" customHeight="1">
      <c r="A69" s="108" t="s">
        <v>81</v>
      </c>
      <c r="B69" s="42" t="s">
        <v>75</v>
      </c>
      <c r="C69" s="7">
        <v>3134300</v>
      </c>
      <c r="D69" s="7"/>
      <c r="E69" s="7">
        <f t="shared" si="2"/>
        <v>3134300</v>
      </c>
      <c r="F69" s="7"/>
      <c r="G69" s="7">
        <f t="shared" si="62"/>
        <v>3134300</v>
      </c>
      <c r="H69" s="7"/>
      <c r="I69" s="7">
        <f t="shared" si="61"/>
        <v>3134300</v>
      </c>
      <c r="J69" s="7"/>
      <c r="K69" s="7">
        <f t="shared" ref="K69:K80" si="69">SUM(I69:J69)</f>
        <v>3134300</v>
      </c>
      <c r="L69" s="7"/>
      <c r="M69" s="7">
        <f t="shared" ref="M69:M80" si="70">SUM(K69:L69)</f>
        <v>3134300</v>
      </c>
      <c r="N69" s="7"/>
      <c r="O69" s="7">
        <f t="shared" ref="O69:O80" si="71">SUM(M69:N69)</f>
        <v>3134300</v>
      </c>
      <c r="P69" s="7"/>
      <c r="Q69" s="7">
        <f t="shared" ref="Q69:Q80" si="72">SUM(O69:P69)</f>
        <v>3134300</v>
      </c>
    </row>
    <row r="70" spans="1:18" ht="27" customHeight="1">
      <c r="A70" s="41" t="s">
        <v>63</v>
      </c>
      <c r="B70" s="42" t="s">
        <v>75</v>
      </c>
      <c r="C70" s="7">
        <v>964400</v>
      </c>
      <c r="D70" s="7"/>
      <c r="E70" s="7">
        <f t="shared" si="2"/>
        <v>964400</v>
      </c>
      <c r="F70" s="7"/>
      <c r="G70" s="7">
        <f t="shared" si="62"/>
        <v>964400</v>
      </c>
      <c r="H70" s="7"/>
      <c r="I70" s="7">
        <f t="shared" si="61"/>
        <v>964400</v>
      </c>
      <c r="J70" s="7"/>
      <c r="K70" s="7">
        <f t="shared" si="69"/>
        <v>964400</v>
      </c>
      <c r="L70" s="7"/>
      <c r="M70" s="7">
        <f t="shared" si="70"/>
        <v>964400</v>
      </c>
      <c r="N70" s="7"/>
      <c r="O70" s="7">
        <f t="shared" si="71"/>
        <v>964400</v>
      </c>
      <c r="P70" s="7"/>
      <c r="Q70" s="7">
        <f t="shared" si="72"/>
        <v>964400</v>
      </c>
    </row>
    <row r="71" spans="1:18" ht="27" customHeight="1">
      <c r="A71" s="41" t="s">
        <v>64</v>
      </c>
      <c r="B71" s="42" t="s">
        <v>75</v>
      </c>
      <c r="C71" s="7">
        <v>241100</v>
      </c>
      <c r="D71" s="7"/>
      <c r="E71" s="7">
        <f t="shared" si="2"/>
        <v>241100</v>
      </c>
      <c r="F71" s="7"/>
      <c r="G71" s="7">
        <f t="shared" si="62"/>
        <v>241100</v>
      </c>
      <c r="H71" s="7"/>
      <c r="I71" s="7">
        <f t="shared" si="61"/>
        <v>241100</v>
      </c>
      <c r="J71" s="7"/>
      <c r="K71" s="7">
        <f t="shared" si="69"/>
        <v>241100</v>
      </c>
      <c r="L71" s="7"/>
      <c r="M71" s="7">
        <f t="shared" si="70"/>
        <v>241100</v>
      </c>
      <c r="N71" s="7"/>
      <c r="O71" s="7">
        <f t="shared" si="71"/>
        <v>241100</v>
      </c>
      <c r="P71" s="7"/>
      <c r="Q71" s="7">
        <f t="shared" si="72"/>
        <v>241100</v>
      </c>
    </row>
    <row r="72" spans="1:18" ht="27.75" customHeight="1">
      <c r="A72" s="41" t="s">
        <v>65</v>
      </c>
      <c r="B72" s="42" t="s">
        <v>75</v>
      </c>
      <c r="C72" s="7">
        <v>1012500</v>
      </c>
      <c r="D72" s="7"/>
      <c r="E72" s="7">
        <f t="shared" si="2"/>
        <v>1012500</v>
      </c>
      <c r="F72" s="7"/>
      <c r="G72" s="7">
        <f t="shared" si="62"/>
        <v>1012500</v>
      </c>
      <c r="H72" s="7"/>
      <c r="I72" s="7">
        <f t="shared" si="61"/>
        <v>1012500</v>
      </c>
      <c r="J72" s="7"/>
      <c r="K72" s="7">
        <f t="shared" si="69"/>
        <v>1012500</v>
      </c>
      <c r="L72" s="7"/>
      <c r="M72" s="7">
        <f t="shared" si="70"/>
        <v>1012500</v>
      </c>
      <c r="N72" s="7"/>
      <c r="O72" s="7">
        <f t="shared" si="71"/>
        <v>1012500</v>
      </c>
      <c r="P72" s="7"/>
      <c r="Q72" s="7">
        <f t="shared" si="72"/>
        <v>1012500</v>
      </c>
    </row>
    <row r="73" spans="1:18" ht="63.75">
      <c r="A73" s="41" t="s">
        <v>66</v>
      </c>
      <c r="B73" s="42" t="s">
        <v>75</v>
      </c>
      <c r="C73" s="7">
        <v>10000</v>
      </c>
      <c r="D73" s="7"/>
      <c r="E73" s="7">
        <f t="shared" si="2"/>
        <v>10000</v>
      </c>
      <c r="F73" s="7"/>
      <c r="G73" s="7">
        <f t="shared" si="62"/>
        <v>10000</v>
      </c>
      <c r="H73" s="7"/>
      <c r="I73" s="7">
        <f t="shared" si="61"/>
        <v>10000</v>
      </c>
      <c r="J73" s="7"/>
      <c r="K73" s="7">
        <f t="shared" si="69"/>
        <v>10000</v>
      </c>
      <c r="L73" s="7"/>
      <c r="M73" s="7">
        <f t="shared" si="70"/>
        <v>10000</v>
      </c>
      <c r="N73" s="7"/>
      <c r="O73" s="7">
        <f t="shared" si="71"/>
        <v>10000</v>
      </c>
      <c r="P73" s="7"/>
      <c r="Q73" s="7">
        <f t="shared" si="72"/>
        <v>10000</v>
      </c>
    </row>
    <row r="74" spans="1:18" ht="38.25">
      <c r="A74" s="41" t="s">
        <v>67</v>
      </c>
      <c r="B74" s="42" t="s">
        <v>75</v>
      </c>
      <c r="C74" s="7">
        <v>45600</v>
      </c>
      <c r="D74" s="7"/>
      <c r="E74" s="7">
        <f t="shared" si="2"/>
        <v>45600</v>
      </c>
      <c r="F74" s="7"/>
      <c r="G74" s="7">
        <f t="shared" si="62"/>
        <v>45600</v>
      </c>
      <c r="H74" s="7"/>
      <c r="I74" s="7">
        <f t="shared" si="61"/>
        <v>45600</v>
      </c>
      <c r="J74" s="7"/>
      <c r="K74" s="7">
        <f t="shared" si="69"/>
        <v>45600</v>
      </c>
      <c r="L74" s="7"/>
      <c r="M74" s="7">
        <f t="shared" si="70"/>
        <v>45600</v>
      </c>
      <c r="N74" s="7"/>
      <c r="O74" s="7">
        <f t="shared" si="71"/>
        <v>45600</v>
      </c>
      <c r="P74" s="7">
        <v>-26162.1</v>
      </c>
      <c r="Q74" s="7">
        <f t="shared" si="72"/>
        <v>19437.900000000001</v>
      </c>
    </row>
    <row r="75" spans="1:18" ht="25.5">
      <c r="A75" s="41" t="s">
        <v>68</v>
      </c>
      <c r="B75" s="42" t="s">
        <v>75</v>
      </c>
      <c r="C75" s="7">
        <v>25000</v>
      </c>
      <c r="D75" s="7"/>
      <c r="E75" s="7">
        <f t="shared" si="2"/>
        <v>25000</v>
      </c>
      <c r="F75" s="7"/>
      <c r="G75" s="7">
        <f t="shared" si="62"/>
        <v>25000</v>
      </c>
      <c r="H75" s="7"/>
      <c r="I75" s="7">
        <f t="shared" si="61"/>
        <v>25000</v>
      </c>
      <c r="J75" s="7"/>
      <c r="K75" s="7">
        <f t="shared" si="69"/>
        <v>25000</v>
      </c>
      <c r="L75" s="7"/>
      <c r="M75" s="7">
        <f t="shared" si="70"/>
        <v>25000</v>
      </c>
      <c r="N75" s="7"/>
      <c r="O75" s="7">
        <f t="shared" si="71"/>
        <v>25000</v>
      </c>
      <c r="P75" s="7"/>
      <c r="Q75" s="7">
        <f t="shared" si="72"/>
        <v>25000</v>
      </c>
    </row>
    <row r="76" spans="1:18" ht="38.25" customHeight="1">
      <c r="A76" s="41" t="s">
        <v>93</v>
      </c>
      <c r="B76" s="45" t="s">
        <v>76</v>
      </c>
      <c r="C76" s="7">
        <v>8295400</v>
      </c>
      <c r="D76" s="7">
        <f>7738400-C76</f>
        <v>-557000</v>
      </c>
      <c r="E76" s="7">
        <f t="shared" si="2"/>
        <v>7738400</v>
      </c>
      <c r="F76" s="7">
        <f>7738400-E76</f>
        <v>0</v>
      </c>
      <c r="G76" s="7">
        <f t="shared" si="62"/>
        <v>7738400</v>
      </c>
      <c r="H76" s="7">
        <f>7738400-G76</f>
        <v>0</v>
      </c>
      <c r="I76" s="7">
        <f t="shared" si="61"/>
        <v>7738400</v>
      </c>
      <c r="J76" s="7"/>
      <c r="K76" s="7">
        <f t="shared" si="69"/>
        <v>7738400</v>
      </c>
      <c r="L76" s="7"/>
      <c r="M76" s="7">
        <f t="shared" si="70"/>
        <v>7738400</v>
      </c>
      <c r="N76" s="7"/>
      <c r="O76" s="7">
        <f t="shared" si="71"/>
        <v>7738400</v>
      </c>
      <c r="P76" s="7">
        <v>2771700</v>
      </c>
      <c r="Q76" s="7">
        <f t="shared" si="72"/>
        <v>10510100</v>
      </c>
    </row>
    <row r="77" spans="1:18" ht="26.25" customHeight="1">
      <c r="A77" s="41" t="s">
        <v>94</v>
      </c>
      <c r="B77" s="45" t="s">
        <v>88</v>
      </c>
      <c r="C77" s="7">
        <v>2076200</v>
      </c>
      <c r="D77" s="7">
        <f>3197500-C77</f>
        <v>1121300</v>
      </c>
      <c r="E77" s="7">
        <f t="shared" si="2"/>
        <v>3197500</v>
      </c>
      <c r="F77" s="7">
        <f>3197500-E77</f>
        <v>0</v>
      </c>
      <c r="G77" s="7">
        <f t="shared" si="62"/>
        <v>3197500</v>
      </c>
      <c r="H77" s="7">
        <f>3197500-G77</f>
        <v>0</v>
      </c>
      <c r="I77" s="7">
        <f t="shared" si="61"/>
        <v>3197500</v>
      </c>
      <c r="J77" s="7"/>
      <c r="K77" s="7">
        <f t="shared" si="69"/>
        <v>3197500</v>
      </c>
      <c r="L77" s="7"/>
      <c r="M77" s="7">
        <f t="shared" si="70"/>
        <v>3197500</v>
      </c>
      <c r="N77" s="7"/>
      <c r="O77" s="7">
        <f t="shared" si="71"/>
        <v>3197500</v>
      </c>
      <c r="P77" s="7">
        <v>-402836.77</v>
      </c>
      <c r="Q77" s="7">
        <f t="shared" si="72"/>
        <v>2794663.23</v>
      </c>
    </row>
    <row r="78" spans="1:18" ht="26.25" customHeight="1">
      <c r="A78" s="41" t="s">
        <v>91</v>
      </c>
      <c r="B78" s="45" t="s">
        <v>88</v>
      </c>
      <c r="C78" s="7"/>
      <c r="D78" s="7">
        <v>0</v>
      </c>
      <c r="E78" s="7">
        <f t="shared" si="2"/>
        <v>0</v>
      </c>
      <c r="F78" s="7">
        <v>3616100</v>
      </c>
      <c r="G78" s="7">
        <f t="shared" si="62"/>
        <v>3616100</v>
      </c>
      <c r="H78" s="7">
        <v>-350400</v>
      </c>
      <c r="I78" s="7">
        <f t="shared" si="61"/>
        <v>3265700</v>
      </c>
      <c r="J78" s="7"/>
      <c r="K78" s="7">
        <f t="shared" si="69"/>
        <v>3265700</v>
      </c>
      <c r="L78" s="7"/>
      <c r="M78" s="7">
        <f t="shared" si="70"/>
        <v>3265700</v>
      </c>
      <c r="N78" s="7"/>
      <c r="O78" s="7">
        <f t="shared" si="71"/>
        <v>3265700</v>
      </c>
      <c r="P78" s="7">
        <v>326500</v>
      </c>
      <c r="Q78" s="7">
        <f t="shared" si="72"/>
        <v>3592200</v>
      </c>
    </row>
    <row r="79" spans="1:18" ht="26.25" customHeight="1">
      <c r="A79" s="41" t="s">
        <v>95</v>
      </c>
      <c r="B79" s="51" t="s">
        <v>71</v>
      </c>
      <c r="C79" s="7">
        <v>2144600</v>
      </c>
      <c r="D79" s="7"/>
      <c r="E79" s="7">
        <f t="shared" si="2"/>
        <v>2144600</v>
      </c>
      <c r="F79" s="7"/>
      <c r="G79" s="7">
        <f t="shared" si="62"/>
        <v>2144600</v>
      </c>
      <c r="H79" s="7"/>
      <c r="I79" s="7">
        <f t="shared" si="61"/>
        <v>2144600</v>
      </c>
      <c r="J79" s="7"/>
      <c r="K79" s="7">
        <f t="shared" si="69"/>
        <v>2144600</v>
      </c>
      <c r="L79" s="7"/>
      <c r="M79" s="7">
        <f t="shared" si="70"/>
        <v>2144600</v>
      </c>
      <c r="N79" s="7"/>
      <c r="O79" s="7">
        <f t="shared" si="71"/>
        <v>2144600</v>
      </c>
      <c r="P79" s="7"/>
      <c r="Q79" s="7">
        <f t="shared" si="72"/>
        <v>2144600</v>
      </c>
    </row>
    <row r="80" spans="1:18" ht="15" customHeight="1">
      <c r="A80" s="46" t="s">
        <v>82</v>
      </c>
      <c r="B80" s="45" t="s">
        <v>87</v>
      </c>
      <c r="C80" s="7">
        <v>474516400</v>
      </c>
      <c r="D80" s="7"/>
      <c r="E80" s="7">
        <f t="shared" si="2"/>
        <v>474516400</v>
      </c>
      <c r="F80" s="7"/>
      <c r="G80" s="7">
        <f t="shared" si="62"/>
        <v>474516400</v>
      </c>
      <c r="H80" s="7"/>
      <c r="I80" s="7">
        <f t="shared" si="61"/>
        <v>474516400</v>
      </c>
      <c r="J80" s="7"/>
      <c r="K80" s="7">
        <f t="shared" si="69"/>
        <v>474516400</v>
      </c>
      <c r="L80" s="7"/>
      <c r="M80" s="7">
        <f t="shared" si="70"/>
        <v>474516400</v>
      </c>
      <c r="N80" s="7"/>
      <c r="O80" s="7">
        <f t="shared" si="71"/>
        <v>474516400</v>
      </c>
      <c r="P80" s="7"/>
      <c r="Q80" s="7">
        <f t="shared" si="72"/>
        <v>474516400</v>
      </c>
    </row>
    <row r="81" spans="1:18" s="43" customFormat="1" ht="25.5">
      <c r="A81" s="107" t="s">
        <v>110</v>
      </c>
      <c r="B81" s="70" t="s">
        <v>89</v>
      </c>
      <c r="C81" s="9">
        <f>SUM(C84:C84)</f>
        <v>146700</v>
      </c>
      <c r="D81" s="9">
        <f>SUM(D82:D84)</f>
        <v>108528</v>
      </c>
      <c r="E81" s="9">
        <f>SUM(E82:E84)</f>
        <v>255228</v>
      </c>
      <c r="F81" s="9">
        <f>SUM(F82:F84)</f>
        <v>30000</v>
      </c>
      <c r="G81" s="9">
        <f t="shared" si="62"/>
        <v>285228</v>
      </c>
      <c r="H81" s="9">
        <f>SUM(H82:H84)</f>
        <v>0</v>
      </c>
      <c r="I81" s="9">
        <f t="shared" si="61"/>
        <v>285228</v>
      </c>
      <c r="J81" s="9">
        <f>SUM(J82:J84)</f>
        <v>0</v>
      </c>
      <c r="K81" s="9">
        <f t="shared" ref="K81:M81" si="73">SUM(K82:K92)</f>
        <v>285228</v>
      </c>
      <c r="L81" s="9">
        <f t="shared" si="73"/>
        <v>1633433.47</v>
      </c>
      <c r="M81" s="9">
        <f t="shared" si="73"/>
        <v>1918661.47</v>
      </c>
      <c r="N81" s="9">
        <f>SUM(N82:N92)</f>
        <v>3611842.44</v>
      </c>
      <c r="O81" s="9">
        <f>SUM(O82:O92)</f>
        <v>5530503.9100000001</v>
      </c>
      <c r="P81" s="9">
        <f>SUM(P82:P93)</f>
        <v>3155610</v>
      </c>
      <c r="Q81" s="9">
        <f>SUM(Q82:Q93)</f>
        <v>8686113.9100000001</v>
      </c>
      <c r="R81" s="115"/>
    </row>
    <row r="82" spans="1:18" s="43" customFormat="1" ht="26.25" customHeight="1">
      <c r="A82" s="67" t="s">
        <v>119</v>
      </c>
      <c r="B82" s="68" t="s">
        <v>113</v>
      </c>
      <c r="C82" s="9"/>
      <c r="D82" s="69">
        <v>108528</v>
      </c>
      <c r="E82" s="69">
        <f>D82</f>
        <v>108528</v>
      </c>
      <c r="F82" s="69">
        <v>30000</v>
      </c>
      <c r="G82" s="69">
        <f t="shared" si="62"/>
        <v>138528</v>
      </c>
      <c r="H82" s="69"/>
      <c r="I82" s="69">
        <f t="shared" si="61"/>
        <v>138528</v>
      </c>
      <c r="J82" s="77"/>
      <c r="K82" s="82">
        <f>SUM(I82:J82)</f>
        <v>138528</v>
      </c>
      <c r="L82" s="77"/>
      <c r="M82" s="82">
        <f>SUM(K82:L82)</f>
        <v>138528</v>
      </c>
      <c r="N82" s="77"/>
      <c r="O82" s="82">
        <f>SUM(M82:N82)</f>
        <v>138528</v>
      </c>
      <c r="P82" s="77"/>
      <c r="Q82" s="82">
        <f>SUM(O82:P82)</f>
        <v>138528</v>
      </c>
    </row>
    <row r="83" spans="1:18" s="43" customFormat="1" ht="26.25" customHeight="1">
      <c r="A83" s="113" t="s">
        <v>150</v>
      </c>
      <c r="B83" s="31" t="s">
        <v>90</v>
      </c>
      <c r="C83" s="9"/>
      <c r="D83" s="69"/>
      <c r="E83" s="69"/>
      <c r="F83" s="69"/>
      <c r="G83" s="69"/>
      <c r="H83" s="69"/>
      <c r="I83" s="69"/>
      <c r="J83" s="77"/>
      <c r="K83" s="82"/>
      <c r="L83" s="77"/>
      <c r="M83" s="82"/>
      <c r="N83" s="77"/>
      <c r="O83" s="82"/>
      <c r="P83" s="77">
        <v>780000</v>
      </c>
      <c r="Q83" s="82">
        <f>P83</f>
        <v>780000</v>
      </c>
    </row>
    <row r="84" spans="1:18" ht="26.25" customHeight="1">
      <c r="A84" s="47" t="s">
        <v>84</v>
      </c>
      <c r="B84" s="31" t="s">
        <v>90</v>
      </c>
      <c r="C84" s="63">
        <v>146700</v>
      </c>
      <c r="D84" s="63"/>
      <c r="E84" s="63">
        <f>SUM(C84:D84)</f>
        <v>146700</v>
      </c>
      <c r="F84" s="63"/>
      <c r="G84" s="63">
        <f t="shared" si="62"/>
        <v>146700</v>
      </c>
      <c r="H84" s="63"/>
      <c r="I84" s="63">
        <f t="shared" si="61"/>
        <v>146700</v>
      </c>
      <c r="J84" s="63"/>
      <c r="K84" s="63">
        <f t="shared" si="66"/>
        <v>146700</v>
      </c>
      <c r="L84" s="63"/>
      <c r="M84" s="82">
        <f>SUM(K84:L84)</f>
        <v>146700</v>
      </c>
      <c r="N84" s="63"/>
      <c r="O84" s="82">
        <f t="shared" ref="O84:O92" si="74">SUM(M84:N84)</f>
        <v>146700</v>
      </c>
      <c r="P84" s="63"/>
      <c r="Q84" s="82">
        <f t="shared" ref="Q84:Q92" si="75">SUM(O84:P84)</f>
        <v>146700</v>
      </c>
    </row>
    <row r="85" spans="1:18" ht="26.25" customHeight="1">
      <c r="A85" s="81" t="s">
        <v>136</v>
      </c>
      <c r="B85" s="31" t="s">
        <v>90</v>
      </c>
      <c r="C85" s="63"/>
      <c r="D85" s="63"/>
      <c r="E85" s="63"/>
      <c r="F85" s="63"/>
      <c r="G85" s="63"/>
      <c r="H85" s="63"/>
      <c r="I85" s="63"/>
      <c r="J85" s="63"/>
      <c r="K85" s="63"/>
      <c r="L85" s="63">
        <v>449492.81</v>
      </c>
      <c r="M85" s="82">
        <f>L85</f>
        <v>449492.81</v>
      </c>
      <c r="N85" s="63"/>
      <c r="O85" s="82">
        <f t="shared" si="74"/>
        <v>449492.81</v>
      </c>
      <c r="P85" s="63"/>
      <c r="Q85" s="82">
        <f t="shared" si="75"/>
        <v>449492.81</v>
      </c>
    </row>
    <row r="86" spans="1:18" ht="26.25" customHeight="1">
      <c r="A86" s="81" t="s">
        <v>137</v>
      </c>
      <c r="B86" s="31" t="s">
        <v>90</v>
      </c>
      <c r="C86" s="63"/>
      <c r="D86" s="63"/>
      <c r="E86" s="63"/>
      <c r="F86" s="63"/>
      <c r="G86" s="63"/>
      <c r="H86" s="63"/>
      <c r="I86" s="63"/>
      <c r="J86" s="63"/>
      <c r="K86" s="63"/>
      <c r="L86" s="63">
        <v>50000</v>
      </c>
      <c r="M86" s="82">
        <f t="shared" ref="M86:M87" si="76">L86</f>
        <v>50000</v>
      </c>
      <c r="N86" s="63"/>
      <c r="O86" s="82">
        <f t="shared" si="74"/>
        <v>50000</v>
      </c>
      <c r="P86" s="63"/>
      <c r="Q86" s="82">
        <f t="shared" si="75"/>
        <v>50000</v>
      </c>
    </row>
    <row r="87" spans="1:18" ht="26.25" customHeight="1">
      <c r="A87" s="81" t="s">
        <v>138</v>
      </c>
      <c r="B87" s="31" t="s">
        <v>90</v>
      </c>
      <c r="C87" s="63"/>
      <c r="D87" s="63"/>
      <c r="E87" s="63"/>
      <c r="F87" s="63"/>
      <c r="G87" s="63"/>
      <c r="H87" s="63"/>
      <c r="I87" s="63"/>
      <c r="J87" s="63"/>
      <c r="K87" s="63"/>
      <c r="L87" s="63">
        <v>900000</v>
      </c>
      <c r="M87" s="82">
        <f t="shared" si="76"/>
        <v>900000</v>
      </c>
      <c r="N87" s="63"/>
      <c r="O87" s="82">
        <f t="shared" si="74"/>
        <v>900000</v>
      </c>
      <c r="P87" s="63"/>
      <c r="Q87" s="82">
        <f t="shared" si="75"/>
        <v>900000</v>
      </c>
    </row>
    <row r="88" spans="1:18" ht="52.5" customHeight="1">
      <c r="A88" s="67" t="s">
        <v>143</v>
      </c>
      <c r="B88" s="31" t="s">
        <v>90</v>
      </c>
      <c r="C88" s="63"/>
      <c r="D88" s="63"/>
      <c r="E88" s="63"/>
      <c r="F88" s="63"/>
      <c r="G88" s="63"/>
      <c r="H88" s="63"/>
      <c r="I88" s="63"/>
      <c r="J88" s="63"/>
      <c r="K88" s="63"/>
      <c r="L88" s="63">
        <v>233940.66</v>
      </c>
      <c r="M88" s="82">
        <f>L88</f>
        <v>233940.66</v>
      </c>
      <c r="N88" s="63">
        <v>119842.47</v>
      </c>
      <c r="O88" s="82">
        <f t="shared" si="74"/>
        <v>353783.13</v>
      </c>
      <c r="P88" s="63"/>
      <c r="Q88" s="82">
        <f t="shared" si="75"/>
        <v>353783.13</v>
      </c>
    </row>
    <row r="89" spans="1:18" ht="27" customHeight="1">
      <c r="A89" s="81" t="s">
        <v>139</v>
      </c>
      <c r="B89" s="31" t="s">
        <v>90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82"/>
      <c r="N89" s="63">
        <v>121000</v>
      </c>
      <c r="O89" s="82">
        <f t="shared" si="74"/>
        <v>121000</v>
      </c>
      <c r="P89" s="63"/>
      <c r="Q89" s="82">
        <f t="shared" si="75"/>
        <v>121000</v>
      </c>
    </row>
    <row r="90" spans="1:18" ht="27" customHeight="1">
      <c r="A90" s="81" t="s">
        <v>140</v>
      </c>
      <c r="B90" s="31" t="s">
        <v>90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82"/>
      <c r="N90" s="63">
        <v>199999.97</v>
      </c>
      <c r="O90" s="82">
        <f t="shared" si="74"/>
        <v>199999.97</v>
      </c>
      <c r="P90" s="63"/>
      <c r="Q90" s="82">
        <f t="shared" si="75"/>
        <v>199999.97</v>
      </c>
    </row>
    <row r="91" spans="1:18" ht="27" customHeight="1">
      <c r="A91" s="81" t="s">
        <v>141</v>
      </c>
      <c r="B91" s="31" t="s">
        <v>90</v>
      </c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82"/>
      <c r="N91" s="63">
        <v>171000</v>
      </c>
      <c r="O91" s="82">
        <f t="shared" si="74"/>
        <v>171000</v>
      </c>
      <c r="P91" s="63"/>
      <c r="Q91" s="82">
        <f t="shared" si="75"/>
        <v>171000</v>
      </c>
    </row>
    <row r="92" spans="1:18" ht="27" customHeight="1">
      <c r="A92" s="81" t="s">
        <v>142</v>
      </c>
      <c r="B92" s="31" t="s">
        <v>90</v>
      </c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82"/>
      <c r="N92" s="63">
        <v>3000000</v>
      </c>
      <c r="O92" s="82">
        <f t="shared" si="74"/>
        <v>3000000</v>
      </c>
      <c r="P92" s="63"/>
      <c r="Q92" s="82">
        <f t="shared" si="75"/>
        <v>3000000</v>
      </c>
    </row>
    <row r="93" spans="1:18" ht="27" customHeight="1">
      <c r="A93" s="81" t="s">
        <v>151</v>
      </c>
      <c r="B93" s="31" t="s">
        <v>90</v>
      </c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82"/>
      <c r="N93" s="63"/>
      <c r="O93" s="82"/>
      <c r="P93" s="63">
        <v>2375610</v>
      </c>
      <c r="Q93" s="82">
        <f>P93</f>
        <v>2375610</v>
      </c>
    </row>
    <row r="94" spans="1:18" s="62" customFormat="1" ht="15.75" customHeight="1">
      <c r="A94" s="109" t="s">
        <v>96</v>
      </c>
      <c r="B94" s="54" t="s">
        <v>107</v>
      </c>
      <c r="C94" s="55">
        <f>C95</f>
        <v>0</v>
      </c>
      <c r="D94" s="61"/>
      <c r="E94" s="64">
        <f t="shared" ref="E94:E99" si="77">SUM(C94:D94)</f>
        <v>0</v>
      </c>
      <c r="F94" s="64">
        <f>F95</f>
        <v>0</v>
      </c>
      <c r="G94" s="64">
        <f t="shared" si="62"/>
        <v>0</v>
      </c>
      <c r="H94" s="64">
        <f>H95</f>
        <v>2272950.15</v>
      </c>
      <c r="I94" s="64">
        <f t="shared" si="61"/>
        <v>2272950.15</v>
      </c>
      <c r="J94" s="64">
        <f>J95</f>
        <v>1619856.2000000002</v>
      </c>
      <c r="K94" s="64">
        <f t="shared" si="66"/>
        <v>3892806.35</v>
      </c>
      <c r="L94" s="64">
        <f t="shared" ref="L94:Q94" si="78">L95</f>
        <v>815846.85</v>
      </c>
      <c r="M94" s="64">
        <f t="shared" si="78"/>
        <v>4708653.2</v>
      </c>
      <c r="N94" s="64">
        <f t="shared" si="78"/>
        <v>-680903.20000000019</v>
      </c>
      <c r="O94" s="64">
        <f t="shared" si="78"/>
        <v>4027750</v>
      </c>
      <c r="P94" s="64">
        <f t="shared" si="78"/>
        <v>1</v>
      </c>
      <c r="Q94" s="64">
        <f t="shared" si="78"/>
        <v>4027751</v>
      </c>
    </row>
    <row r="95" spans="1:18" ht="25.5">
      <c r="A95" s="105" t="s">
        <v>97</v>
      </c>
      <c r="B95" s="60" t="s">
        <v>106</v>
      </c>
      <c r="C95" s="52"/>
      <c r="D95" s="52"/>
      <c r="E95" s="63">
        <f t="shared" si="77"/>
        <v>0</v>
      </c>
      <c r="F95" s="52"/>
      <c r="G95" s="63">
        <f t="shared" si="62"/>
        <v>0</v>
      </c>
      <c r="H95" s="52">
        <v>2272950.15</v>
      </c>
      <c r="I95" s="63">
        <f t="shared" si="61"/>
        <v>2272950.15</v>
      </c>
      <c r="J95" s="52">
        <f>3704534-I95+188272.35</f>
        <v>1619856.2000000002</v>
      </c>
      <c r="K95" s="63">
        <f t="shared" si="66"/>
        <v>3892806.35</v>
      </c>
      <c r="L95" s="52">
        <v>815846.85</v>
      </c>
      <c r="M95" s="63">
        <f>SUM(K95:L95)</f>
        <v>4708653.2</v>
      </c>
      <c r="N95" s="52">
        <f>4027750-M95</f>
        <v>-680903.20000000019</v>
      </c>
      <c r="O95" s="63">
        <f>SUM(M95:N95)</f>
        <v>4027750</v>
      </c>
      <c r="P95" s="52">
        <v>1</v>
      </c>
      <c r="Q95" s="63">
        <f>SUM(O95:P95)</f>
        <v>4027751</v>
      </c>
      <c r="R95" s="91"/>
    </row>
    <row r="96" spans="1:18" s="62" customFormat="1" ht="51">
      <c r="A96" s="109" t="s">
        <v>98</v>
      </c>
      <c r="B96" s="56" t="s">
        <v>99</v>
      </c>
      <c r="C96" s="61">
        <f>C97</f>
        <v>0</v>
      </c>
      <c r="D96" s="61"/>
      <c r="E96" s="64">
        <f t="shared" si="77"/>
        <v>0</v>
      </c>
      <c r="F96" s="64">
        <f>F97</f>
        <v>2588177.12</v>
      </c>
      <c r="G96" s="64">
        <f t="shared" si="62"/>
        <v>2588177.12</v>
      </c>
      <c r="H96" s="64">
        <f>H97</f>
        <v>0</v>
      </c>
      <c r="I96" s="64">
        <f t="shared" si="61"/>
        <v>2588177.12</v>
      </c>
      <c r="J96" s="64">
        <f>J97</f>
        <v>0</v>
      </c>
      <c r="K96" s="64">
        <f t="shared" si="66"/>
        <v>2588177.12</v>
      </c>
      <c r="L96" s="64">
        <f t="shared" ref="L96:Q96" si="79">L97</f>
        <v>0</v>
      </c>
      <c r="M96" s="64">
        <f t="shared" si="79"/>
        <v>2588177.12</v>
      </c>
      <c r="N96" s="64">
        <f t="shared" si="79"/>
        <v>0</v>
      </c>
      <c r="O96" s="64">
        <f t="shared" si="79"/>
        <v>2588177.12</v>
      </c>
      <c r="P96" s="64">
        <f t="shared" si="79"/>
        <v>0</v>
      </c>
      <c r="Q96" s="64">
        <f t="shared" si="79"/>
        <v>2588177.12</v>
      </c>
      <c r="R96" s="92"/>
    </row>
    <row r="97" spans="1:18" ht="27" customHeight="1">
      <c r="A97" s="105" t="s">
        <v>105</v>
      </c>
      <c r="B97" s="58" t="s">
        <v>104</v>
      </c>
      <c r="C97" s="57"/>
      <c r="D97" s="57"/>
      <c r="E97" s="63">
        <f t="shared" si="77"/>
        <v>0</v>
      </c>
      <c r="F97" s="52">
        <v>2588177.12</v>
      </c>
      <c r="G97" s="63">
        <f t="shared" si="62"/>
        <v>2588177.12</v>
      </c>
      <c r="H97" s="52"/>
      <c r="I97" s="63">
        <f t="shared" si="61"/>
        <v>2588177.12</v>
      </c>
      <c r="J97" s="52"/>
      <c r="K97" s="63">
        <f t="shared" si="66"/>
        <v>2588177.12</v>
      </c>
      <c r="L97" s="52"/>
      <c r="M97" s="63">
        <f>SUM(K97:L97)</f>
        <v>2588177.12</v>
      </c>
      <c r="N97" s="52"/>
      <c r="O97" s="63">
        <f>SUM(M97:N97)</f>
        <v>2588177.12</v>
      </c>
      <c r="P97" s="52"/>
      <c r="Q97" s="63">
        <f>SUM(O97:P97)</f>
        <v>2588177.12</v>
      </c>
    </row>
    <row r="98" spans="1:18" s="62" customFormat="1" ht="15.75" customHeight="1">
      <c r="A98" s="109" t="s">
        <v>100</v>
      </c>
      <c r="B98" s="56" t="s">
        <v>101</v>
      </c>
      <c r="C98" s="61">
        <f>C99</f>
        <v>0</v>
      </c>
      <c r="D98" s="61"/>
      <c r="E98" s="64">
        <f t="shared" si="77"/>
        <v>0</v>
      </c>
      <c r="F98" s="64">
        <f>F99</f>
        <v>-3546688.35</v>
      </c>
      <c r="G98" s="64">
        <f t="shared" si="62"/>
        <v>-3546688.35</v>
      </c>
      <c r="H98" s="64">
        <f>H99</f>
        <v>0</v>
      </c>
      <c r="I98" s="64">
        <f t="shared" si="61"/>
        <v>-3546688.35</v>
      </c>
      <c r="J98" s="64">
        <f>J99</f>
        <v>0</v>
      </c>
      <c r="K98" s="64">
        <f t="shared" si="66"/>
        <v>-3546688.35</v>
      </c>
      <c r="L98" s="64">
        <f t="shared" ref="L98:Q98" si="80">L99</f>
        <v>0</v>
      </c>
      <c r="M98" s="64">
        <f t="shared" si="80"/>
        <v>-3546688.35</v>
      </c>
      <c r="N98" s="64">
        <f t="shared" si="80"/>
        <v>0</v>
      </c>
      <c r="O98" s="64">
        <f t="shared" si="80"/>
        <v>-3546688.35</v>
      </c>
      <c r="P98" s="64">
        <f t="shared" si="80"/>
        <v>0</v>
      </c>
      <c r="Q98" s="64">
        <f t="shared" si="80"/>
        <v>-3546688.35</v>
      </c>
    </row>
    <row r="99" spans="1:18" ht="26.25" customHeight="1">
      <c r="A99" s="105" t="s">
        <v>103</v>
      </c>
      <c r="B99" s="60" t="s">
        <v>102</v>
      </c>
      <c r="C99" s="57"/>
      <c r="D99" s="57"/>
      <c r="E99" s="63">
        <f t="shared" si="77"/>
        <v>0</v>
      </c>
      <c r="F99" s="52">
        <v>-3546688.35</v>
      </c>
      <c r="G99" s="63">
        <f t="shared" si="62"/>
        <v>-3546688.35</v>
      </c>
      <c r="H99" s="52"/>
      <c r="I99" s="63">
        <f t="shared" si="61"/>
        <v>-3546688.35</v>
      </c>
      <c r="J99" s="52"/>
      <c r="K99" s="63">
        <f t="shared" si="66"/>
        <v>-3546688.35</v>
      </c>
      <c r="L99" s="52"/>
      <c r="M99" s="63">
        <f>SUM(K99:L99)</f>
        <v>-3546688.35</v>
      </c>
      <c r="N99" s="52"/>
      <c r="O99" s="63">
        <f>SUM(M99:N99)</f>
        <v>-3546688.35</v>
      </c>
      <c r="P99" s="52"/>
      <c r="Q99" s="63">
        <f>SUM(O99:P99)</f>
        <v>-3546688.35</v>
      </c>
    </row>
    <row r="100" spans="1:18" s="40" customFormat="1">
      <c r="A100" s="110" t="s">
        <v>70</v>
      </c>
      <c r="B100" s="33"/>
      <c r="C100" s="3">
        <f>C35</f>
        <v>667512400</v>
      </c>
      <c r="D100" s="3">
        <f>D35</f>
        <v>4221128</v>
      </c>
      <c r="E100" s="3">
        <f>SUM(C100:D100)</f>
        <v>671733528</v>
      </c>
      <c r="F100" s="3">
        <f>F35</f>
        <v>8193678.7700000014</v>
      </c>
      <c r="G100" s="3">
        <f>G35</f>
        <v>681465406.76999998</v>
      </c>
      <c r="H100" s="3">
        <f>H35</f>
        <v>19206447.149999999</v>
      </c>
      <c r="I100" s="3">
        <f>SUM(G100:H100)</f>
        <v>700671853.91999996</v>
      </c>
      <c r="J100" s="3">
        <f>J35</f>
        <v>11039174.199999999</v>
      </c>
      <c r="K100" s="3">
        <f>SUM(I100:J100)</f>
        <v>711711028.12</v>
      </c>
      <c r="L100" s="3">
        <f>L35</f>
        <v>30184645.859999999</v>
      </c>
      <c r="M100" s="3">
        <f>SUM(K100:L100)</f>
        <v>741895673.98000002</v>
      </c>
      <c r="N100" s="3">
        <f>N35</f>
        <v>13059548.239999998</v>
      </c>
      <c r="O100" s="3">
        <f>SUM(M100:N100)</f>
        <v>754955222.22000003</v>
      </c>
      <c r="P100" s="3">
        <f>P35</f>
        <v>28496965.889999997</v>
      </c>
      <c r="Q100" s="3">
        <f>SUM(O100:P100)</f>
        <v>783452188.11000001</v>
      </c>
      <c r="R100" s="78"/>
    </row>
    <row r="101" spans="1:18" s="40" customFormat="1">
      <c r="A101" s="110" t="s">
        <v>69</v>
      </c>
      <c r="B101" s="16"/>
      <c r="C101" s="10">
        <f>C100+C8</f>
        <v>848903254</v>
      </c>
      <c r="D101" s="10">
        <f>D100+D8</f>
        <v>3894722</v>
      </c>
      <c r="E101" s="10">
        <f>SUM(C101:D101)</f>
        <v>852797976</v>
      </c>
      <c r="F101" s="10">
        <f>F100+F8</f>
        <v>8193678.7700000014</v>
      </c>
      <c r="G101" s="10">
        <f>G100+G8</f>
        <v>862529854.76999998</v>
      </c>
      <c r="H101" s="10">
        <f>H100+H8</f>
        <v>20786447.149999999</v>
      </c>
      <c r="I101" s="10">
        <f>SUM(G101:H101)</f>
        <v>883316301.91999996</v>
      </c>
      <c r="J101" s="10">
        <f>J100+J8</f>
        <v>11039174.199999999</v>
      </c>
      <c r="K101" s="10">
        <f>SUM(I101:J101)</f>
        <v>894355476.12</v>
      </c>
      <c r="L101" s="10">
        <f>L100+L8</f>
        <v>42398760.479999997</v>
      </c>
      <c r="M101" s="10">
        <f>SUM(K101:L101)</f>
        <v>936754236.60000002</v>
      </c>
      <c r="N101" s="10">
        <f>N100+N8</f>
        <v>18559548.239999998</v>
      </c>
      <c r="O101" s="10">
        <f>SUM(M101:N101)</f>
        <v>955313784.84000003</v>
      </c>
      <c r="P101" s="10">
        <f>P100+P8</f>
        <v>28523785.269999996</v>
      </c>
      <c r="Q101" s="10">
        <f>SUM(O101:P101)</f>
        <v>983837570.11000001</v>
      </c>
      <c r="R101" s="78"/>
    </row>
    <row r="102" spans="1:18">
      <c r="C102" s="15"/>
      <c r="D102" s="15"/>
      <c r="E102" s="66"/>
      <c r="F102" s="15"/>
      <c r="G102" s="66">
        <f>862529854.77-G101</f>
        <v>0</v>
      </c>
      <c r="H102" s="15"/>
      <c r="I102" s="66"/>
      <c r="J102" s="15"/>
      <c r="K102" s="66"/>
      <c r="L102" s="15"/>
      <c r="M102" s="66"/>
      <c r="N102" s="15"/>
      <c r="O102" s="66"/>
      <c r="P102" s="15"/>
      <c r="Q102" s="66"/>
    </row>
    <row r="103" spans="1:18" hidden="1">
      <c r="C103" s="15"/>
      <c r="D103" s="15"/>
      <c r="E103" s="15"/>
      <c r="F103" s="15"/>
      <c r="G103" s="15"/>
      <c r="H103" s="15"/>
      <c r="I103" s="66">
        <f t="shared" ref="I103:Q103" si="81">I35+I8-I101</f>
        <v>0</v>
      </c>
      <c r="J103" s="66">
        <f t="shared" si="81"/>
        <v>0</v>
      </c>
      <c r="K103" s="66">
        <f t="shared" si="81"/>
        <v>0</v>
      </c>
      <c r="L103" s="66">
        <f t="shared" si="81"/>
        <v>0</v>
      </c>
      <c r="M103" s="66">
        <f t="shared" si="81"/>
        <v>0</v>
      </c>
      <c r="N103" s="66">
        <f t="shared" si="81"/>
        <v>0</v>
      </c>
      <c r="O103" s="66">
        <f t="shared" si="81"/>
        <v>0</v>
      </c>
      <c r="P103" s="66">
        <f t="shared" si="81"/>
        <v>0</v>
      </c>
      <c r="Q103" s="66">
        <f t="shared" si="81"/>
        <v>0</v>
      </c>
    </row>
    <row r="104" spans="1:18"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1:18"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1:18"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1:18"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</sheetData>
  <mergeCells count="4">
    <mergeCell ref="A1:C1"/>
    <mergeCell ref="A2:C2"/>
    <mergeCell ref="C3:E3"/>
    <mergeCell ref="A5:O5"/>
  </mergeCells>
  <pageMargins left="0.59055118110236227" right="0.19685039370078741" top="0.19685039370078741" bottom="0.19685039370078741" header="0.19685039370078741" footer="0"/>
  <pageSetup paperSize="9" scale="85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11"/>
  <sheetViews>
    <sheetView tabSelected="1" workbookViewId="0">
      <selection activeCell="B2" sqref="B2:Q2"/>
    </sheetView>
  </sheetViews>
  <sheetFormatPr defaultColWidth="8" defaultRowHeight="12.75"/>
  <cols>
    <col min="1" max="1" width="61.28515625" style="15" customWidth="1"/>
    <col min="2" max="2" width="24.7109375" style="49" customWidth="1"/>
    <col min="3" max="4" width="16.140625" style="8" hidden="1" customWidth="1"/>
    <col min="5" max="5" width="15.140625" style="8" hidden="1" customWidth="1"/>
    <col min="6" max="6" width="12" style="8" hidden="1" customWidth="1"/>
    <col min="7" max="7" width="14.42578125" style="8" hidden="1" customWidth="1"/>
    <col min="8" max="8" width="12.5703125" style="8" hidden="1" customWidth="1"/>
    <col min="9" max="9" width="14.42578125" style="8" hidden="1" customWidth="1"/>
    <col min="10" max="10" width="12.5703125" style="8" hidden="1" customWidth="1"/>
    <col min="11" max="11" width="14.42578125" style="8" hidden="1" customWidth="1"/>
    <col min="12" max="12" width="13.5703125" style="8" hidden="1" customWidth="1"/>
    <col min="13" max="13" width="14.42578125" style="8" hidden="1" customWidth="1"/>
    <col min="14" max="14" width="13.5703125" style="8" hidden="1" customWidth="1"/>
    <col min="15" max="15" width="17" style="8" hidden="1" customWidth="1"/>
    <col min="16" max="16" width="13.5703125" style="8" hidden="1" customWidth="1"/>
    <col min="17" max="17" width="24.5703125" style="8" customWidth="1"/>
    <col min="18" max="18" width="17.5703125" style="15" customWidth="1"/>
    <col min="19" max="229" width="8" style="15"/>
    <col min="230" max="230" width="69.85546875" style="15" customWidth="1"/>
    <col min="231" max="231" width="21.7109375" style="15" customWidth="1"/>
    <col min="232" max="232" width="0" style="15" hidden="1" customWidth="1"/>
    <col min="233" max="233" width="15.5703125" style="15" customWidth="1"/>
    <col min="234" max="237" width="0" style="15" hidden="1" customWidth="1"/>
    <col min="238" max="238" width="8" style="15"/>
    <col min="239" max="239" width="13.7109375" style="15" customWidth="1"/>
    <col min="240" max="485" width="8" style="15"/>
    <col min="486" max="486" width="69.85546875" style="15" customWidth="1"/>
    <col min="487" max="487" width="21.7109375" style="15" customWidth="1"/>
    <col min="488" max="488" width="0" style="15" hidden="1" customWidth="1"/>
    <col min="489" max="489" width="15.5703125" style="15" customWidth="1"/>
    <col min="490" max="493" width="0" style="15" hidden="1" customWidth="1"/>
    <col min="494" max="494" width="8" style="15"/>
    <col min="495" max="495" width="13.7109375" style="15" customWidth="1"/>
    <col min="496" max="741" width="8" style="15"/>
    <col min="742" max="742" width="69.85546875" style="15" customWidth="1"/>
    <col min="743" max="743" width="21.7109375" style="15" customWidth="1"/>
    <col min="744" max="744" width="0" style="15" hidden="1" customWidth="1"/>
    <col min="745" max="745" width="15.5703125" style="15" customWidth="1"/>
    <col min="746" max="749" width="0" style="15" hidden="1" customWidth="1"/>
    <col min="750" max="750" width="8" style="15"/>
    <col min="751" max="751" width="13.7109375" style="15" customWidth="1"/>
    <col min="752" max="997" width="8" style="15"/>
    <col min="998" max="998" width="69.85546875" style="15" customWidth="1"/>
    <col min="999" max="999" width="21.7109375" style="15" customWidth="1"/>
    <col min="1000" max="1000" width="0" style="15" hidden="1" customWidth="1"/>
    <col min="1001" max="1001" width="15.5703125" style="15" customWidth="1"/>
    <col min="1002" max="1005" width="0" style="15" hidden="1" customWidth="1"/>
    <col min="1006" max="1006" width="8" style="15"/>
    <col min="1007" max="1007" width="13.7109375" style="15" customWidth="1"/>
    <col min="1008" max="1253" width="8" style="15"/>
    <col min="1254" max="1254" width="69.85546875" style="15" customWidth="1"/>
    <col min="1255" max="1255" width="21.7109375" style="15" customWidth="1"/>
    <col min="1256" max="1256" width="0" style="15" hidden="1" customWidth="1"/>
    <col min="1257" max="1257" width="15.5703125" style="15" customWidth="1"/>
    <col min="1258" max="1261" width="0" style="15" hidden="1" customWidth="1"/>
    <col min="1262" max="1262" width="8" style="15"/>
    <col min="1263" max="1263" width="13.7109375" style="15" customWidth="1"/>
    <col min="1264" max="1509" width="8" style="15"/>
    <col min="1510" max="1510" width="69.85546875" style="15" customWidth="1"/>
    <col min="1511" max="1511" width="21.7109375" style="15" customWidth="1"/>
    <col min="1512" max="1512" width="0" style="15" hidden="1" customWidth="1"/>
    <col min="1513" max="1513" width="15.5703125" style="15" customWidth="1"/>
    <col min="1514" max="1517" width="0" style="15" hidden="1" customWidth="1"/>
    <col min="1518" max="1518" width="8" style="15"/>
    <col min="1519" max="1519" width="13.7109375" style="15" customWidth="1"/>
    <col min="1520" max="1765" width="8" style="15"/>
    <col min="1766" max="1766" width="69.85546875" style="15" customWidth="1"/>
    <col min="1767" max="1767" width="21.7109375" style="15" customWidth="1"/>
    <col min="1768" max="1768" width="0" style="15" hidden="1" customWidth="1"/>
    <col min="1769" max="1769" width="15.5703125" style="15" customWidth="1"/>
    <col min="1770" max="1773" width="0" style="15" hidden="1" customWidth="1"/>
    <col min="1774" max="1774" width="8" style="15"/>
    <col min="1775" max="1775" width="13.7109375" style="15" customWidth="1"/>
    <col min="1776" max="2021" width="8" style="15"/>
    <col min="2022" max="2022" width="69.85546875" style="15" customWidth="1"/>
    <col min="2023" max="2023" width="21.7109375" style="15" customWidth="1"/>
    <col min="2024" max="2024" width="0" style="15" hidden="1" customWidth="1"/>
    <col min="2025" max="2025" width="15.5703125" style="15" customWidth="1"/>
    <col min="2026" max="2029" width="0" style="15" hidden="1" customWidth="1"/>
    <col min="2030" max="2030" width="8" style="15"/>
    <col min="2031" max="2031" width="13.7109375" style="15" customWidth="1"/>
    <col min="2032" max="2277" width="8" style="15"/>
    <col min="2278" max="2278" width="69.85546875" style="15" customWidth="1"/>
    <col min="2279" max="2279" width="21.7109375" style="15" customWidth="1"/>
    <col min="2280" max="2280" width="0" style="15" hidden="1" customWidth="1"/>
    <col min="2281" max="2281" width="15.5703125" style="15" customWidth="1"/>
    <col min="2282" max="2285" width="0" style="15" hidden="1" customWidth="1"/>
    <col min="2286" max="2286" width="8" style="15"/>
    <col min="2287" max="2287" width="13.7109375" style="15" customWidth="1"/>
    <col min="2288" max="2533" width="8" style="15"/>
    <col min="2534" max="2534" width="69.85546875" style="15" customWidth="1"/>
    <col min="2535" max="2535" width="21.7109375" style="15" customWidth="1"/>
    <col min="2536" max="2536" width="0" style="15" hidden="1" customWidth="1"/>
    <col min="2537" max="2537" width="15.5703125" style="15" customWidth="1"/>
    <col min="2538" max="2541" width="0" style="15" hidden="1" customWidth="1"/>
    <col min="2542" max="2542" width="8" style="15"/>
    <col min="2543" max="2543" width="13.7109375" style="15" customWidth="1"/>
    <col min="2544" max="2789" width="8" style="15"/>
    <col min="2790" max="2790" width="69.85546875" style="15" customWidth="1"/>
    <col min="2791" max="2791" width="21.7109375" style="15" customWidth="1"/>
    <col min="2792" max="2792" width="0" style="15" hidden="1" customWidth="1"/>
    <col min="2793" max="2793" width="15.5703125" style="15" customWidth="1"/>
    <col min="2794" max="2797" width="0" style="15" hidden="1" customWidth="1"/>
    <col min="2798" max="2798" width="8" style="15"/>
    <col min="2799" max="2799" width="13.7109375" style="15" customWidth="1"/>
    <col min="2800" max="3045" width="8" style="15"/>
    <col min="3046" max="3046" width="69.85546875" style="15" customWidth="1"/>
    <col min="3047" max="3047" width="21.7109375" style="15" customWidth="1"/>
    <col min="3048" max="3048" width="0" style="15" hidden="1" customWidth="1"/>
    <col min="3049" max="3049" width="15.5703125" style="15" customWidth="1"/>
    <col min="3050" max="3053" width="0" style="15" hidden="1" customWidth="1"/>
    <col min="3054" max="3054" width="8" style="15"/>
    <col min="3055" max="3055" width="13.7109375" style="15" customWidth="1"/>
    <col min="3056" max="3301" width="8" style="15"/>
    <col min="3302" max="3302" width="69.85546875" style="15" customWidth="1"/>
    <col min="3303" max="3303" width="21.7109375" style="15" customWidth="1"/>
    <col min="3304" max="3304" width="0" style="15" hidden="1" customWidth="1"/>
    <col min="3305" max="3305" width="15.5703125" style="15" customWidth="1"/>
    <col min="3306" max="3309" width="0" style="15" hidden="1" customWidth="1"/>
    <col min="3310" max="3310" width="8" style="15"/>
    <col min="3311" max="3311" width="13.7109375" style="15" customWidth="1"/>
    <col min="3312" max="3557" width="8" style="15"/>
    <col min="3558" max="3558" width="69.85546875" style="15" customWidth="1"/>
    <col min="3559" max="3559" width="21.7109375" style="15" customWidth="1"/>
    <col min="3560" max="3560" width="0" style="15" hidden="1" customWidth="1"/>
    <col min="3561" max="3561" width="15.5703125" style="15" customWidth="1"/>
    <col min="3562" max="3565" width="0" style="15" hidden="1" customWidth="1"/>
    <col min="3566" max="3566" width="8" style="15"/>
    <col min="3567" max="3567" width="13.7109375" style="15" customWidth="1"/>
    <col min="3568" max="3813" width="8" style="15"/>
    <col min="3814" max="3814" width="69.85546875" style="15" customWidth="1"/>
    <col min="3815" max="3815" width="21.7109375" style="15" customWidth="1"/>
    <col min="3816" max="3816" width="0" style="15" hidden="1" customWidth="1"/>
    <col min="3817" max="3817" width="15.5703125" style="15" customWidth="1"/>
    <col min="3818" max="3821" width="0" style="15" hidden="1" customWidth="1"/>
    <col min="3822" max="3822" width="8" style="15"/>
    <col min="3823" max="3823" width="13.7109375" style="15" customWidth="1"/>
    <col min="3824" max="4069" width="8" style="15"/>
    <col min="4070" max="4070" width="69.85546875" style="15" customWidth="1"/>
    <col min="4071" max="4071" width="21.7109375" style="15" customWidth="1"/>
    <col min="4072" max="4072" width="0" style="15" hidden="1" customWidth="1"/>
    <col min="4073" max="4073" width="15.5703125" style="15" customWidth="1"/>
    <col min="4074" max="4077" width="0" style="15" hidden="1" customWidth="1"/>
    <col min="4078" max="4078" width="8" style="15"/>
    <col min="4079" max="4079" width="13.7109375" style="15" customWidth="1"/>
    <col min="4080" max="4325" width="8" style="15"/>
    <col min="4326" max="4326" width="69.85546875" style="15" customWidth="1"/>
    <col min="4327" max="4327" width="21.7109375" style="15" customWidth="1"/>
    <col min="4328" max="4328" width="0" style="15" hidden="1" customWidth="1"/>
    <col min="4329" max="4329" width="15.5703125" style="15" customWidth="1"/>
    <col min="4330" max="4333" width="0" style="15" hidden="1" customWidth="1"/>
    <col min="4334" max="4334" width="8" style="15"/>
    <col min="4335" max="4335" width="13.7109375" style="15" customWidth="1"/>
    <col min="4336" max="4581" width="8" style="15"/>
    <col min="4582" max="4582" width="69.85546875" style="15" customWidth="1"/>
    <col min="4583" max="4583" width="21.7109375" style="15" customWidth="1"/>
    <col min="4584" max="4584" width="0" style="15" hidden="1" customWidth="1"/>
    <col min="4585" max="4585" width="15.5703125" style="15" customWidth="1"/>
    <col min="4586" max="4589" width="0" style="15" hidden="1" customWidth="1"/>
    <col min="4590" max="4590" width="8" style="15"/>
    <col min="4591" max="4591" width="13.7109375" style="15" customWidth="1"/>
    <col min="4592" max="4837" width="8" style="15"/>
    <col min="4838" max="4838" width="69.85546875" style="15" customWidth="1"/>
    <col min="4839" max="4839" width="21.7109375" style="15" customWidth="1"/>
    <col min="4840" max="4840" width="0" style="15" hidden="1" customWidth="1"/>
    <col min="4841" max="4841" width="15.5703125" style="15" customWidth="1"/>
    <col min="4842" max="4845" width="0" style="15" hidden="1" customWidth="1"/>
    <col min="4846" max="4846" width="8" style="15"/>
    <col min="4847" max="4847" width="13.7109375" style="15" customWidth="1"/>
    <col min="4848" max="5093" width="8" style="15"/>
    <col min="5094" max="5094" width="69.85546875" style="15" customWidth="1"/>
    <col min="5095" max="5095" width="21.7109375" style="15" customWidth="1"/>
    <col min="5096" max="5096" width="0" style="15" hidden="1" customWidth="1"/>
    <col min="5097" max="5097" width="15.5703125" style="15" customWidth="1"/>
    <col min="5098" max="5101" width="0" style="15" hidden="1" customWidth="1"/>
    <col min="5102" max="5102" width="8" style="15"/>
    <col min="5103" max="5103" width="13.7109375" style="15" customWidth="1"/>
    <col min="5104" max="5349" width="8" style="15"/>
    <col min="5350" max="5350" width="69.85546875" style="15" customWidth="1"/>
    <col min="5351" max="5351" width="21.7109375" style="15" customWidth="1"/>
    <col min="5352" max="5352" width="0" style="15" hidden="1" customWidth="1"/>
    <col min="5353" max="5353" width="15.5703125" style="15" customWidth="1"/>
    <col min="5354" max="5357" width="0" style="15" hidden="1" customWidth="1"/>
    <col min="5358" max="5358" width="8" style="15"/>
    <col min="5359" max="5359" width="13.7109375" style="15" customWidth="1"/>
    <col min="5360" max="5605" width="8" style="15"/>
    <col min="5606" max="5606" width="69.85546875" style="15" customWidth="1"/>
    <col min="5607" max="5607" width="21.7109375" style="15" customWidth="1"/>
    <col min="5608" max="5608" width="0" style="15" hidden="1" customWidth="1"/>
    <col min="5609" max="5609" width="15.5703125" style="15" customWidth="1"/>
    <col min="5610" max="5613" width="0" style="15" hidden="1" customWidth="1"/>
    <col min="5614" max="5614" width="8" style="15"/>
    <col min="5615" max="5615" width="13.7109375" style="15" customWidth="1"/>
    <col min="5616" max="5861" width="8" style="15"/>
    <col min="5862" max="5862" width="69.85546875" style="15" customWidth="1"/>
    <col min="5863" max="5863" width="21.7109375" style="15" customWidth="1"/>
    <col min="5864" max="5864" width="0" style="15" hidden="1" customWidth="1"/>
    <col min="5865" max="5865" width="15.5703125" style="15" customWidth="1"/>
    <col min="5866" max="5869" width="0" style="15" hidden="1" customWidth="1"/>
    <col min="5870" max="5870" width="8" style="15"/>
    <col min="5871" max="5871" width="13.7109375" style="15" customWidth="1"/>
    <col min="5872" max="6117" width="8" style="15"/>
    <col min="6118" max="6118" width="69.85546875" style="15" customWidth="1"/>
    <col min="6119" max="6119" width="21.7109375" style="15" customWidth="1"/>
    <col min="6120" max="6120" width="0" style="15" hidden="1" customWidth="1"/>
    <col min="6121" max="6121" width="15.5703125" style="15" customWidth="1"/>
    <col min="6122" max="6125" width="0" style="15" hidden="1" customWidth="1"/>
    <col min="6126" max="6126" width="8" style="15"/>
    <col min="6127" max="6127" width="13.7109375" style="15" customWidth="1"/>
    <col min="6128" max="6373" width="8" style="15"/>
    <col min="6374" max="6374" width="69.85546875" style="15" customWidth="1"/>
    <col min="6375" max="6375" width="21.7109375" style="15" customWidth="1"/>
    <col min="6376" max="6376" width="0" style="15" hidden="1" customWidth="1"/>
    <col min="6377" max="6377" width="15.5703125" style="15" customWidth="1"/>
    <col min="6378" max="6381" width="0" style="15" hidden="1" customWidth="1"/>
    <col min="6382" max="6382" width="8" style="15"/>
    <col min="6383" max="6383" width="13.7109375" style="15" customWidth="1"/>
    <col min="6384" max="6629" width="8" style="15"/>
    <col min="6630" max="6630" width="69.85546875" style="15" customWidth="1"/>
    <col min="6631" max="6631" width="21.7109375" style="15" customWidth="1"/>
    <col min="6632" max="6632" width="0" style="15" hidden="1" customWidth="1"/>
    <col min="6633" max="6633" width="15.5703125" style="15" customWidth="1"/>
    <col min="6634" max="6637" width="0" style="15" hidden="1" customWidth="1"/>
    <col min="6638" max="6638" width="8" style="15"/>
    <col min="6639" max="6639" width="13.7109375" style="15" customWidth="1"/>
    <col min="6640" max="6885" width="8" style="15"/>
    <col min="6886" max="6886" width="69.85546875" style="15" customWidth="1"/>
    <col min="6887" max="6887" width="21.7109375" style="15" customWidth="1"/>
    <col min="6888" max="6888" width="0" style="15" hidden="1" customWidth="1"/>
    <col min="6889" max="6889" width="15.5703125" style="15" customWidth="1"/>
    <col min="6890" max="6893" width="0" style="15" hidden="1" customWidth="1"/>
    <col min="6894" max="6894" width="8" style="15"/>
    <col min="6895" max="6895" width="13.7109375" style="15" customWidth="1"/>
    <col min="6896" max="7141" width="8" style="15"/>
    <col min="7142" max="7142" width="69.85546875" style="15" customWidth="1"/>
    <col min="7143" max="7143" width="21.7109375" style="15" customWidth="1"/>
    <col min="7144" max="7144" width="0" style="15" hidden="1" customWidth="1"/>
    <col min="7145" max="7145" width="15.5703125" style="15" customWidth="1"/>
    <col min="7146" max="7149" width="0" style="15" hidden="1" customWidth="1"/>
    <col min="7150" max="7150" width="8" style="15"/>
    <col min="7151" max="7151" width="13.7109375" style="15" customWidth="1"/>
    <col min="7152" max="7397" width="8" style="15"/>
    <col min="7398" max="7398" width="69.85546875" style="15" customWidth="1"/>
    <col min="7399" max="7399" width="21.7109375" style="15" customWidth="1"/>
    <col min="7400" max="7400" width="0" style="15" hidden="1" customWidth="1"/>
    <col min="7401" max="7401" width="15.5703125" style="15" customWidth="1"/>
    <col min="7402" max="7405" width="0" style="15" hidden="1" customWidth="1"/>
    <col min="7406" max="7406" width="8" style="15"/>
    <col min="7407" max="7407" width="13.7109375" style="15" customWidth="1"/>
    <col min="7408" max="7653" width="8" style="15"/>
    <col min="7654" max="7654" width="69.85546875" style="15" customWidth="1"/>
    <col min="7655" max="7655" width="21.7109375" style="15" customWidth="1"/>
    <col min="7656" max="7656" width="0" style="15" hidden="1" customWidth="1"/>
    <col min="7657" max="7657" width="15.5703125" style="15" customWidth="1"/>
    <col min="7658" max="7661" width="0" style="15" hidden="1" customWidth="1"/>
    <col min="7662" max="7662" width="8" style="15"/>
    <col min="7663" max="7663" width="13.7109375" style="15" customWidth="1"/>
    <col min="7664" max="7909" width="8" style="15"/>
    <col min="7910" max="7910" width="69.85546875" style="15" customWidth="1"/>
    <col min="7911" max="7911" width="21.7109375" style="15" customWidth="1"/>
    <col min="7912" max="7912" width="0" style="15" hidden="1" customWidth="1"/>
    <col min="7913" max="7913" width="15.5703125" style="15" customWidth="1"/>
    <col min="7914" max="7917" width="0" style="15" hidden="1" customWidth="1"/>
    <col min="7918" max="7918" width="8" style="15"/>
    <col min="7919" max="7919" width="13.7109375" style="15" customWidth="1"/>
    <col min="7920" max="8165" width="8" style="15"/>
    <col min="8166" max="8166" width="69.85546875" style="15" customWidth="1"/>
    <col min="8167" max="8167" width="21.7109375" style="15" customWidth="1"/>
    <col min="8168" max="8168" width="0" style="15" hidden="1" customWidth="1"/>
    <col min="8169" max="8169" width="15.5703125" style="15" customWidth="1"/>
    <col min="8170" max="8173" width="0" style="15" hidden="1" customWidth="1"/>
    <col min="8174" max="8174" width="8" style="15"/>
    <col min="8175" max="8175" width="13.7109375" style="15" customWidth="1"/>
    <col min="8176" max="8421" width="8" style="15"/>
    <col min="8422" max="8422" width="69.85546875" style="15" customWidth="1"/>
    <col min="8423" max="8423" width="21.7109375" style="15" customWidth="1"/>
    <col min="8424" max="8424" width="0" style="15" hidden="1" customWidth="1"/>
    <col min="8425" max="8425" width="15.5703125" style="15" customWidth="1"/>
    <col min="8426" max="8429" width="0" style="15" hidden="1" customWidth="1"/>
    <col min="8430" max="8430" width="8" style="15"/>
    <col min="8431" max="8431" width="13.7109375" style="15" customWidth="1"/>
    <col min="8432" max="8677" width="8" style="15"/>
    <col min="8678" max="8678" width="69.85546875" style="15" customWidth="1"/>
    <col min="8679" max="8679" width="21.7109375" style="15" customWidth="1"/>
    <col min="8680" max="8680" width="0" style="15" hidden="1" customWidth="1"/>
    <col min="8681" max="8681" width="15.5703125" style="15" customWidth="1"/>
    <col min="8682" max="8685" width="0" style="15" hidden="1" customWidth="1"/>
    <col min="8686" max="8686" width="8" style="15"/>
    <col min="8687" max="8687" width="13.7109375" style="15" customWidth="1"/>
    <col min="8688" max="8933" width="8" style="15"/>
    <col min="8934" max="8934" width="69.85546875" style="15" customWidth="1"/>
    <col min="8935" max="8935" width="21.7109375" style="15" customWidth="1"/>
    <col min="8936" max="8936" width="0" style="15" hidden="1" customWidth="1"/>
    <col min="8937" max="8937" width="15.5703125" style="15" customWidth="1"/>
    <col min="8938" max="8941" width="0" style="15" hidden="1" customWidth="1"/>
    <col min="8942" max="8942" width="8" style="15"/>
    <col min="8943" max="8943" width="13.7109375" style="15" customWidth="1"/>
    <col min="8944" max="9189" width="8" style="15"/>
    <col min="9190" max="9190" width="69.85546875" style="15" customWidth="1"/>
    <col min="9191" max="9191" width="21.7109375" style="15" customWidth="1"/>
    <col min="9192" max="9192" width="0" style="15" hidden="1" customWidth="1"/>
    <col min="9193" max="9193" width="15.5703125" style="15" customWidth="1"/>
    <col min="9194" max="9197" width="0" style="15" hidden="1" customWidth="1"/>
    <col min="9198" max="9198" width="8" style="15"/>
    <col min="9199" max="9199" width="13.7109375" style="15" customWidth="1"/>
    <col min="9200" max="9445" width="8" style="15"/>
    <col min="9446" max="9446" width="69.85546875" style="15" customWidth="1"/>
    <col min="9447" max="9447" width="21.7109375" style="15" customWidth="1"/>
    <col min="9448" max="9448" width="0" style="15" hidden="1" customWidth="1"/>
    <col min="9449" max="9449" width="15.5703125" style="15" customWidth="1"/>
    <col min="9450" max="9453" width="0" style="15" hidden="1" customWidth="1"/>
    <col min="9454" max="9454" width="8" style="15"/>
    <col min="9455" max="9455" width="13.7109375" style="15" customWidth="1"/>
    <col min="9456" max="9701" width="8" style="15"/>
    <col min="9702" max="9702" width="69.85546875" style="15" customWidth="1"/>
    <col min="9703" max="9703" width="21.7109375" style="15" customWidth="1"/>
    <col min="9704" max="9704" width="0" style="15" hidden="1" customWidth="1"/>
    <col min="9705" max="9705" width="15.5703125" style="15" customWidth="1"/>
    <col min="9706" max="9709" width="0" style="15" hidden="1" customWidth="1"/>
    <col min="9710" max="9710" width="8" style="15"/>
    <col min="9711" max="9711" width="13.7109375" style="15" customWidth="1"/>
    <col min="9712" max="9957" width="8" style="15"/>
    <col min="9958" max="9958" width="69.85546875" style="15" customWidth="1"/>
    <col min="9959" max="9959" width="21.7109375" style="15" customWidth="1"/>
    <col min="9960" max="9960" width="0" style="15" hidden="1" customWidth="1"/>
    <col min="9961" max="9961" width="15.5703125" style="15" customWidth="1"/>
    <col min="9962" max="9965" width="0" style="15" hidden="1" customWidth="1"/>
    <col min="9966" max="9966" width="8" style="15"/>
    <col min="9967" max="9967" width="13.7109375" style="15" customWidth="1"/>
    <col min="9968" max="10213" width="8" style="15"/>
    <col min="10214" max="10214" width="69.85546875" style="15" customWidth="1"/>
    <col min="10215" max="10215" width="21.7109375" style="15" customWidth="1"/>
    <col min="10216" max="10216" width="0" style="15" hidden="1" customWidth="1"/>
    <col min="10217" max="10217" width="15.5703125" style="15" customWidth="1"/>
    <col min="10218" max="10221" width="0" style="15" hidden="1" customWidth="1"/>
    <col min="10222" max="10222" width="8" style="15"/>
    <col min="10223" max="10223" width="13.7109375" style="15" customWidth="1"/>
    <col min="10224" max="10469" width="8" style="15"/>
    <col min="10470" max="10470" width="69.85546875" style="15" customWidth="1"/>
    <col min="10471" max="10471" width="21.7109375" style="15" customWidth="1"/>
    <col min="10472" max="10472" width="0" style="15" hidden="1" customWidth="1"/>
    <col min="10473" max="10473" width="15.5703125" style="15" customWidth="1"/>
    <col min="10474" max="10477" width="0" style="15" hidden="1" customWidth="1"/>
    <col min="10478" max="10478" width="8" style="15"/>
    <col min="10479" max="10479" width="13.7109375" style="15" customWidth="1"/>
    <col min="10480" max="10725" width="8" style="15"/>
    <col min="10726" max="10726" width="69.85546875" style="15" customWidth="1"/>
    <col min="10727" max="10727" width="21.7109375" style="15" customWidth="1"/>
    <col min="10728" max="10728" width="0" style="15" hidden="1" customWidth="1"/>
    <col min="10729" max="10729" width="15.5703125" style="15" customWidth="1"/>
    <col min="10730" max="10733" width="0" style="15" hidden="1" customWidth="1"/>
    <col min="10734" max="10734" width="8" style="15"/>
    <col min="10735" max="10735" width="13.7109375" style="15" customWidth="1"/>
    <col min="10736" max="10981" width="8" style="15"/>
    <col min="10982" max="10982" width="69.85546875" style="15" customWidth="1"/>
    <col min="10983" max="10983" width="21.7109375" style="15" customWidth="1"/>
    <col min="10984" max="10984" width="0" style="15" hidden="1" customWidth="1"/>
    <col min="10985" max="10985" width="15.5703125" style="15" customWidth="1"/>
    <col min="10986" max="10989" width="0" style="15" hidden="1" customWidth="1"/>
    <col min="10990" max="10990" width="8" style="15"/>
    <col min="10991" max="10991" width="13.7109375" style="15" customWidth="1"/>
    <col min="10992" max="11237" width="8" style="15"/>
    <col min="11238" max="11238" width="69.85546875" style="15" customWidth="1"/>
    <col min="11239" max="11239" width="21.7109375" style="15" customWidth="1"/>
    <col min="11240" max="11240" width="0" style="15" hidden="1" customWidth="1"/>
    <col min="11241" max="11241" width="15.5703125" style="15" customWidth="1"/>
    <col min="11242" max="11245" width="0" style="15" hidden="1" customWidth="1"/>
    <col min="11246" max="11246" width="8" style="15"/>
    <col min="11247" max="11247" width="13.7109375" style="15" customWidth="1"/>
    <col min="11248" max="11493" width="8" style="15"/>
    <col min="11494" max="11494" width="69.85546875" style="15" customWidth="1"/>
    <col min="11495" max="11495" width="21.7109375" style="15" customWidth="1"/>
    <col min="11496" max="11496" width="0" style="15" hidden="1" customWidth="1"/>
    <col min="11497" max="11497" width="15.5703125" style="15" customWidth="1"/>
    <col min="11498" max="11501" width="0" style="15" hidden="1" customWidth="1"/>
    <col min="11502" max="11502" width="8" style="15"/>
    <col min="11503" max="11503" width="13.7109375" style="15" customWidth="1"/>
    <col min="11504" max="11749" width="8" style="15"/>
    <col min="11750" max="11750" width="69.85546875" style="15" customWidth="1"/>
    <col min="11751" max="11751" width="21.7109375" style="15" customWidth="1"/>
    <col min="11752" max="11752" width="0" style="15" hidden="1" customWidth="1"/>
    <col min="11753" max="11753" width="15.5703125" style="15" customWidth="1"/>
    <col min="11754" max="11757" width="0" style="15" hidden="1" customWidth="1"/>
    <col min="11758" max="11758" width="8" style="15"/>
    <col min="11759" max="11759" width="13.7109375" style="15" customWidth="1"/>
    <col min="11760" max="12005" width="8" style="15"/>
    <col min="12006" max="12006" width="69.85546875" style="15" customWidth="1"/>
    <col min="12007" max="12007" width="21.7109375" style="15" customWidth="1"/>
    <col min="12008" max="12008" width="0" style="15" hidden="1" customWidth="1"/>
    <col min="12009" max="12009" width="15.5703125" style="15" customWidth="1"/>
    <col min="12010" max="12013" width="0" style="15" hidden="1" customWidth="1"/>
    <col min="12014" max="12014" width="8" style="15"/>
    <col min="12015" max="12015" width="13.7109375" style="15" customWidth="1"/>
    <col min="12016" max="12261" width="8" style="15"/>
    <col min="12262" max="12262" width="69.85546875" style="15" customWidth="1"/>
    <col min="12263" max="12263" width="21.7109375" style="15" customWidth="1"/>
    <col min="12264" max="12264" width="0" style="15" hidden="1" customWidth="1"/>
    <col min="12265" max="12265" width="15.5703125" style="15" customWidth="1"/>
    <col min="12266" max="12269" width="0" style="15" hidden="1" customWidth="1"/>
    <col min="12270" max="12270" width="8" style="15"/>
    <col min="12271" max="12271" width="13.7109375" style="15" customWidth="1"/>
    <col min="12272" max="12517" width="8" style="15"/>
    <col min="12518" max="12518" width="69.85546875" style="15" customWidth="1"/>
    <col min="12519" max="12519" width="21.7109375" style="15" customWidth="1"/>
    <col min="12520" max="12520" width="0" style="15" hidden="1" customWidth="1"/>
    <col min="12521" max="12521" width="15.5703125" style="15" customWidth="1"/>
    <col min="12522" max="12525" width="0" style="15" hidden="1" customWidth="1"/>
    <col min="12526" max="12526" width="8" style="15"/>
    <col min="12527" max="12527" width="13.7109375" style="15" customWidth="1"/>
    <col min="12528" max="12773" width="8" style="15"/>
    <col min="12774" max="12774" width="69.85546875" style="15" customWidth="1"/>
    <col min="12775" max="12775" width="21.7109375" style="15" customWidth="1"/>
    <col min="12776" max="12776" width="0" style="15" hidden="1" customWidth="1"/>
    <col min="12777" max="12777" width="15.5703125" style="15" customWidth="1"/>
    <col min="12778" max="12781" width="0" style="15" hidden="1" customWidth="1"/>
    <col min="12782" max="12782" width="8" style="15"/>
    <col min="12783" max="12783" width="13.7109375" style="15" customWidth="1"/>
    <col min="12784" max="13029" width="8" style="15"/>
    <col min="13030" max="13030" width="69.85546875" style="15" customWidth="1"/>
    <col min="13031" max="13031" width="21.7109375" style="15" customWidth="1"/>
    <col min="13032" max="13032" width="0" style="15" hidden="1" customWidth="1"/>
    <col min="13033" max="13033" width="15.5703125" style="15" customWidth="1"/>
    <col min="13034" max="13037" width="0" style="15" hidden="1" customWidth="1"/>
    <col min="13038" max="13038" width="8" style="15"/>
    <col min="13039" max="13039" width="13.7109375" style="15" customWidth="1"/>
    <col min="13040" max="13285" width="8" style="15"/>
    <col min="13286" max="13286" width="69.85546875" style="15" customWidth="1"/>
    <col min="13287" max="13287" width="21.7109375" style="15" customWidth="1"/>
    <col min="13288" max="13288" width="0" style="15" hidden="1" customWidth="1"/>
    <col min="13289" max="13289" width="15.5703125" style="15" customWidth="1"/>
    <col min="13290" max="13293" width="0" style="15" hidden="1" customWidth="1"/>
    <col min="13294" max="13294" width="8" style="15"/>
    <col min="13295" max="13295" width="13.7109375" style="15" customWidth="1"/>
    <col min="13296" max="13541" width="8" style="15"/>
    <col min="13542" max="13542" width="69.85546875" style="15" customWidth="1"/>
    <col min="13543" max="13543" width="21.7109375" style="15" customWidth="1"/>
    <col min="13544" max="13544" width="0" style="15" hidden="1" customWidth="1"/>
    <col min="13545" max="13545" width="15.5703125" style="15" customWidth="1"/>
    <col min="13546" max="13549" width="0" style="15" hidden="1" customWidth="1"/>
    <col min="13550" max="13550" width="8" style="15"/>
    <col min="13551" max="13551" width="13.7109375" style="15" customWidth="1"/>
    <col min="13552" max="13797" width="8" style="15"/>
    <col min="13798" max="13798" width="69.85546875" style="15" customWidth="1"/>
    <col min="13799" max="13799" width="21.7109375" style="15" customWidth="1"/>
    <col min="13800" max="13800" width="0" style="15" hidden="1" customWidth="1"/>
    <col min="13801" max="13801" width="15.5703125" style="15" customWidth="1"/>
    <col min="13802" max="13805" width="0" style="15" hidden="1" customWidth="1"/>
    <col min="13806" max="13806" width="8" style="15"/>
    <col min="13807" max="13807" width="13.7109375" style="15" customWidth="1"/>
    <col min="13808" max="14053" width="8" style="15"/>
    <col min="14054" max="14054" width="69.85546875" style="15" customWidth="1"/>
    <col min="14055" max="14055" width="21.7109375" style="15" customWidth="1"/>
    <col min="14056" max="14056" width="0" style="15" hidden="1" customWidth="1"/>
    <col min="14057" max="14057" width="15.5703125" style="15" customWidth="1"/>
    <col min="14058" max="14061" width="0" style="15" hidden="1" customWidth="1"/>
    <col min="14062" max="14062" width="8" style="15"/>
    <col min="14063" max="14063" width="13.7109375" style="15" customWidth="1"/>
    <col min="14064" max="14309" width="8" style="15"/>
    <col min="14310" max="14310" width="69.85546875" style="15" customWidth="1"/>
    <col min="14311" max="14311" width="21.7109375" style="15" customWidth="1"/>
    <col min="14312" max="14312" width="0" style="15" hidden="1" customWidth="1"/>
    <col min="14313" max="14313" width="15.5703125" style="15" customWidth="1"/>
    <col min="14314" max="14317" width="0" style="15" hidden="1" customWidth="1"/>
    <col min="14318" max="14318" width="8" style="15"/>
    <col min="14319" max="14319" width="13.7109375" style="15" customWidth="1"/>
    <col min="14320" max="14565" width="8" style="15"/>
    <col min="14566" max="14566" width="69.85546875" style="15" customWidth="1"/>
    <col min="14567" max="14567" width="21.7109375" style="15" customWidth="1"/>
    <col min="14568" max="14568" width="0" style="15" hidden="1" customWidth="1"/>
    <col min="14569" max="14569" width="15.5703125" style="15" customWidth="1"/>
    <col min="14570" max="14573" width="0" style="15" hidden="1" customWidth="1"/>
    <col min="14574" max="14574" width="8" style="15"/>
    <col min="14575" max="14575" width="13.7109375" style="15" customWidth="1"/>
    <col min="14576" max="14821" width="8" style="15"/>
    <col min="14822" max="14822" width="69.85546875" style="15" customWidth="1"/>
    <col min="14823" max="14823" width="21.7109375" style="15" customWidth="1"/>
    <col min="14824" max="14824" width="0" style="15" hidden="1" customWidth="1"/>
    <col min="14825" max="14825" width="15.5703125" style="15" customWidth="1"/>
    <col min="14826" max="14829" width="0" style="15" hidden="1" customWidth="1"/>
    <col min="14830" max="14830" width="8" style="15"/>
    <col min="14831" max="14831" width="13.7109375" style="15" customWidth="1"/>
    <col min="14832" max="15077" width="8" style="15"/>
    <col min="15078" max="15078" width="69.85546875" style="15" customWidth="1"/>
    <col min="15079" max="15079" width="21.7109375" style="15" customWidth="1"/>
    <col min="15080" max="15080" width="0" style="15" hidden="1" customWidth="1"/>
    <col min="15081" max="15081" width="15.5703125" style="15" customWidth="1"/>
    <col min="15082" max="15085" width="0" style="15" hidden="1" customWidth="1"/>
    <col min="15086" max="15086" width="8" style="15"/>
    <col min="15087" max="15087" width="13.7109375" style="15" customWidth="1"/>
    <col min="15088" max="15333" width="8" style="15"/>
    <col min="15334" max="15334" width="69.85546875" style="15" customWidth="1"/>
    <col min="15335" max="15335" width="21.7109375" style="15" customWidth="1"/>
    <col min="15336" max="15336" width="0" style="15" hidden="1" customWidth="1"/>
    <col min="15337" max="15337" width="15.5703125" style="15" customWidth="1"/>
    <col min="15338" max="15341" width="0" style="15" hidden="1" customWidth="1"/>
    <col min="15342" max="15342" width="8" style="15"/>
    <col min="15343" max="15343" width="13.7109375" style="15" customWidth="1"/>
    <col min="15344" max="15589" width="8" style="15"/>
    <col min="15590" max="15590" width="69.85546875" style="15" customWidth="1"/>
    <col min="15591" max="15591" width="21.7109375" style="15" customWidth="1"/>
    <col min="15592" max="15592" width="0" style="15" hidden="1" customWidth="1"/>
    <col min="15593" max="15593" width="15.5703125" style="15" customWidth="1"/>
    <col min="15594" max="15597" width="0" style="15" hidden="1" customWidth="1"/>
    <col min="15598" max="15598" width="8" style="15"/>
    <col min="15599" max="15599" width="13.7109375" style="15" customWidth="1"/>
    <col min="15600" max="15845" width="8" style="15"/>
    <col min="15846" max="15846" width="69.85546875" style="15" customWidth="1"/>
    <col min="15847" max="15847" width="21.7109375" style="15" customWidth="1"/>
    <col min="15848" max="15848" width="0" style="15" hidden="1" customWidth="1"/>
    <col min="15849" max="15849" width="15.5703125" style="15" customWidth="1"/>
    <col min="15850" max="15853" width="0" style="15" hidden="1" customWidth="1"/>
    <col min="15854" max="15854" width="8" style="15"/>
    <col min="15855" max="15855" width="13.7109375" style="15" customWidth="1"/>
    <col min="15856" max="16101" width="8" style="15"/>
    <col min="16102" max="16102" width="69.85546875" style="15" customWidth="1"/>
    <col min="16103" max="16103" width="21.7109375" style="15" customWidth="1"/>
    <col min="16104" max="16104" width="0" style="15" hidden="1" customWidth="1"/>
    <col min="16105" max="16105" width="15.5703125" style="15" customWidth="1"/>
    <col min="16106" max="16109" width="0" style="15" hidden="1" customWidth="1"/>
    <col min="16110" max="16110" width="8" style="15"/>
    <col min="16111" max="16111" width="13.7109375" style="15" customWidth="1"/>
    <col min="16112" max="16384" width="8" style="15"/>
  </cols>
  <sheetData>
    <row r="1" spans="1:28" ht="35.25" customHeight="1">
      <c r="B1" s="116" t="s">
        <v>162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9"/>
      <c r="Q1" s="119"/>
    </row>
    <row r="2" spans="1:28" ht="39" customHeight="1">
      <c r="A2" s="85"/>
      <c r="B2" s="116" t="s">
        <v>156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9"/>
      <c r="Q2" s="119"/>
    </row>
    <row r="3" spans="1:28" ht="39" customHeight="1">
      <c r="B3" s="116" t="s">
        <v>157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9"/>
      <c r="Q3" s="119"/>
      <c r="R3" s="83"/>
      <c r="S3" s="83"/>
      <c r="T3" s="83"/>
      <c r="U3" s="83"/>
      <c r="V3" s="83"/>
      <c r="W3" s="83"/>
      <c r="X3" s="83"/>
      <c r="Y3" s="83"/>
      <c r="Z3" s="83"/>
      <c r="AA3" s="84"/>
      <c r="AB3" s="84"/>
    </row>
    <row r="4" spans="1:28" ht="39" customHeight="1">
      <c r="B4" s="116" t="s">
        <v>155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9"/>
      <c r="Q4" s="119"/>
      <c r="R4" s="83"/>
      <c r="S4" s="83"/>
      <c r="T4" s="83"/>
      <c r="U4" s="83"/>
      <c r="V4" s="83"/>
      <c r="W4" s="83"/>
      <c r="X4" s="83"/>
      <c r="Y4" s="83"/>
      <c r="Z4" s="83"/>
      <c r="AA4" s="84"/>
      <c r="AB4" s="84"/>
    </row>
    <row r="5" spans="1:28" ht="39" customHeight="1">
      <c r="B5" s="116" t="s">
        <v>158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9"/>
      <c r="Q5" s="119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</row>
    <row r="6" spans="1:28" ht="39" customHeight="1">
      <c r="B6" s="116" t="s">
        <v>159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9"/>
      <c r="Q6" s="119"/>
      <c r="R6" s="83"/>
      <c r="S6" s="83"/>
      <c r="T6" s="83"/>
      <c r="U6" s="83"/>
      <c r="V6" s="83"/>
      <c r="W6" s="83"/>
      <c r="X6" s="83"/>
      <c r="Y6" s="83"/>
      <c r="Z6" s="83"/>
      <c r="AA6" s="84"/>
      <c r="AB6" s="84"/>
    </row>
    <row r="7" spans="1:28" ht="39" customHeight="1">
      <c r="B7" s="116" t="s">
        <v>160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9"/>
      <c r="Q7" s="119"/>
      <c r="R7" s="83"/>
      <c r="S7" s="83"/>
      <c r="T7" s="83"/>
      <c r="U7" s="83"/>
      <c r="V7" s="83"/>
      <c r="W7" s="83"/>
      <c r="X7" s="83"/>
      <c r="Y7" s="83"/>
      <c r="Z7" s="83"/>
      <c r="AA7" s="84"/>
      <c r="AB7" s="84"/>
    </row>
    <row r="8" spans="1:28" ht="39" customHeight="1">
      <c r="B8" s="120" t="s">
        <v>161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19"/>
      <c r="Q8" s="119"/>
      <c r="R8" s="86"/>
      <c r="S8" s="86"/>
      <c r="T8" s="86"/>
      <c r="U8" s="86"/>
      <c r="V8" s="86"/>
      <c r="W8" s="86"/>
      <c r="X8" s="86"/>
      <c r="Y8" s="86"/>
      <c r="Z8" s="86"/>
      <c r="AA8" s="84"/>
      <c r="AB8" s="84"/>
    </row>
    <row r="9" spans="1:28" ht="40.5" customHeight="1">
      <c r="A9" s="118" t="s">
        <v>144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93"/>
      <c r="Q9" s="93"/>
    </row>
    <row r="10" spans="1:28" s="90" customFormat="1" ht="13.5" customHeight="1">
      <c r="A10" s="88" t="s">
        <v>0</v>
      </c>
      <c r="B10" s="88" t="s">
        <v>1</v>
      </c>
      <c r="C10" s="89" t="s">
        <v>2</v>
      </c>
      <c r="D10" s="89" t="s">
        <v>2</v>
      </c>
      <c r="E10" s="89" t="s">
        <v>2</v>
      </c>
      <c r="F10" s="89" t="s">
        <v>2</v>
      </c>
      <c r="G10" s="89" t="s">
        <v>2</v>
      </c>
      <c r="H10" s="89" t="s">
        <v>2</v>
      </c>
      <c r="I10" s="89" t="s">
        <v>2</v>
      </c>
      <c r="J10" s="89" t="s">
        <v>2</v>
      </c>
      <c r="K10" s="89" t="s">
        <v>2</v>
      </c>
      <c r="L10" s="89" t="s">
        <v>2</v>
      </c>
      <c r="M10" s="89" t="s">
        <v>2</v>
      </c>
      <c r="N10" s="89" t="s">
        <v>2</v>
      </c>
      <c r="O10" s="89" t="s">
        <v>2</v>
      </c>
      <c r="P10" s="89" t="s">
        <v>2</v>
      </c>
      <c r="Q10" s="89" t="s">
        <v>2</v>
      </c>
    </row>
    <row r="11" spans="1:28" s="87" customFormat="1" ht="11.25">
      <c r="A11" s="18">
        <v>1</v>
      </c>
      <c r="B11" s="18">
        <v>2</v>
      </c>
      <c r="C11" s="18">
        <v>3</v>
      </c>
      <c r="D11" s="18">
        <v>3</v>
      </c>
      <c r="E11" s="18">
        <v>3</v>
      </c>
      <c r="F11" s="18">
        <v>3</v>
      </c>
      <c r="G11" s="18">
        <v>3</v>
      </c>
      <c r="H11" s="18">
        <v>3</v>
      </c>
      <c r="I11" s="18">
        <v>3</v>
      </c>
      <c r="J11" s="18">
        <v>3</v>
      </c>
      <c r="K11" s="18">
        <v>3</v>
      </c>
      <c r="L11" s="18">
        <v>3</v>
      </c>
      <c r="M11" s="18">
        <v>3</v>
      </c>
      <c r="N11" s="18">
        <v>3</v>
      </c>
      <c r="O11" s="18">
        <v>3</v>
      </c>
      <c r="P11" s="18">
        <v>3</v>
      </c>
      <c r="Q11" s="18">
        <v>3</v>
      </c>
    </row>
    <row r="12" spans="1:28" s="17" customFormat="1">
      <c r="A12" s="20" t="s">
        <v>3</v>
      </c>
      <c r="B12" s="21" t="s">
        <v>4</v>
      </c>
      <c r="C12" s="2">
        <f>C13+C15+C17+C21+C24+C30+C32+C35+C38</f>
        <v>181390854</v>
      </c>
      <c r="D12" s="2">
        <f t="shared" ref="D12:F12" si="0">D13+D15+D17+D21+D24+D30+D32+D35+D38</f>
        <v>-326406</v>
      </c>
      <c r="E12" s="2">
        <f>SUM(C12:D12)</f>
        <v>181064448</v>
      </c>
      <c r="F12" s="2">
        <f t="shared" si="0"/>
        <v>0</v>
      </c>
      <c r="G12" s="2">
        <f>SUM(E12:F12)</f>
        <v>181064448</v>
      </c>
      <c r="H12" s="2">
        <f t="shared" ref="H12:J12" si="1">H13+H15+H17+H21+H24+H30+H32+H35+H38</f>
        <v>1580000</v>
      </c>
      <c r="I12" s="2">
        <f>SUM(G12:H12)</f>
        <v>182644448</v>
      </c>
      <c r="J12" s="2">
        <f t="shared" si="1"/>
        <v>0</v>
      </c>
      <c r="K12" s="2">
        <f>SUM(I12:J12)</f>
        <v>182644448</v>
      </c>
      <c r="L12" s="2">
        <f t="shared" ref="L12:N12" si="2">L13+L15+L17+L21+L24+L30+L32+L35+L38</f>
        <v>12214114.619999999</v>
      </c>
      <c r="M12" s="2">
        <f>M13+M15+M17+M21+M24+M30+M32+M35+M38</f>
        <v>194858562.62</v>
      </c>
      <c r="N12" s="2">
        <f t="shared" si="2"/>
        <v>5500000</v>
      </c>
      <c r="O12" s="2">
        <f>O13+O15+O17+O21+O24+O30+O32+O35+O38</f>
        <v>200358562.62</v>
      </c>
      <c r="P12" s="2">
        <f t="shared" ref="P12" si="3">P13+P15+P17+P21+P24+P30+P32+P35+P38</f>
        <v>26819.38</v>
      </c>
      <c r="Q12" s="2">
        <f>Q13+Q15+Q17+Q21+Q24+Q30+Q32+Q35+Q38</f>
        <v>200385382</v>
      </c>
    </row>
    <row r="13" spans="1:28">
      <c r="A13" s="22" t="s">
        <v>5</v>
      </c>
      <c r="B13" s="23" t="s">
        <v>6</v>
      </c>
      <c r="C13" s="3">
        <f>C14</f>
        <v>114927784</v>
      </c>
      <c r="D13" s="3">
        <f t="shared" ref="D13:J13" si="4">D14</f>
        <v>0</v>
      </c>
      <c r="E13" s="3">
        <f t="shared" ref="E13:E84" si="5">SUM(C13:D13)</f>
        <v>114927784</v>
      </c>
      <c r="F13" s="3">
        <f t="shared" si="4"/>
        <v>0</v>
      </c>
      <c r="G13" s="3">
        <f t="shared" ref="G13:G38" si="6">SUM(E13:F13)</f>
        <v>114927784</v>
      </c>
      <c r="H13" s="3">
        <f t="shared" si="4"/>
        <v>0</v>
      </c>
      <c r="I13" s="3">
        <f t="shared" ref="I13:I38" si="7">SUM(G13:H13)</f>
        <v>114927784</v>
      </c>
      <c r="J13" s="3">
        <f t="shared" si="4"/>
        <v>0</v>
      </c>
      <c r="K13" s="3">
        <f t="shared" ref="K13:K38" si="8">SUM(I13:J13)</f>
        <v>114927784</v>
      </c>
      <c r="L13" s="3">
        <f t="shared" ref="L13:P13" si="9">L14</f>
        <v>12214114.619999999</v>
      </c>
      <c r="M13" s="3">
        <f>M14</f>
        <v>127141898.62</v>
      </c>
      <c r="N13" s="3">
        <f t="shared" si="9"/>
        <v>5000000</v>
      </c>
      <c r="O13" s="3">
        <f>O14</f>
        <v>132141898.62</v>
      </c>
      <c r="P13" s="3">
        <f t="shared" si="9"/>
        <v>0</v>
      </c>
      <c r="Q13" s="3">
        <f>Q14</f>
        <v>132141898.62</v>
      </c>
    </row>
    <row r="14" spans="1:28">
      <c r="A14" s="22" t="s">
        <v>7</v>
      </c>
      <c r="B14" s="23" t="s">
        <v>8</v>
      </c>
      <c r="C14" s="4">
        <v>114927784</v>
      </c>
      <c r="D14" s="4"/>
      <c r="E14" s="4">
        <f t="shared" si="5"/>
        <v>114927784</v>
      </c>
      <c r="F14" s="4"/>
      <c r="G14" s="4">
        <f t="shared" si="6"/>
        <v>114927784</v>
      </c>
      <c r="H14" s="4"/>
      <c r="I14" s="4">
        <f t="shared" si="7"/>
        <v>114927784</v>
      </c>
      <c r="J14" s="4"/>
      <c r="K14" s="4">
        <f t="shared" si="8"/>
        <v>114927784</v>
      </c>
      <c r="L14" s="4">
        <v>12214114.619999999</v>
      </c>
      <c r="M14" s="4">
        <f>SUM(K14:L14)</f>
        <v>127141898.62</v>
      </c>
      <c r="N14" s="4">
        <v>5000000</v>
      </c>
      <c r="O14" s="4">
        <f>SUM(M14:N14)</f>
        <v>132141898.62</v>
      </c>
      <c r="P14" s="4"/>
      <c r="Q14" s="4">
        <f>SUM(O14:P14)</f>
        <v>132141898.62</v>
      </c>
    </row>
    <row r="15" spans="1:28" ht="25.5">
      <c r="A15" s="24" t="s">
        <v>9</v>
      </c>
      <c r="B15" s="23" t="s">
        <v>10</v>
      </c>
      <c r="C15" s="3">
        <f>C16</f>
        <v>17770595</v>
      </c>
      <c r="D15" s="3">
        <f t="shared" ref="D15:J15" si="10">D16</f>
        <v>-326406</v>
      </c>
      <c r="E15" s="3">
        <f t="shared" si="5"/>
        <v>17444189</v>
      </c>
      <c r="F15" s="3">
        <f t="shared" si="10"/>
        <v>0</v>
      </c>
      <c r="G15" s="3">
        <f t="shared" si="6"/>
        <v>17444189</v>
      </c>
      <c r="H15" s="3">
        <f t="shared" si="10"/>
        <v>0</v>
      </c>
      <c r="I15" s="3">
        <f t="shared" si="7"/>
        <v>17444189</v>
      </c>
      <c r="J15" s="3">
        <f t="shared" si="10"/>
        <v>0</v>
      </c>
      <c r="K15" s="3">
        <f t="shared" si="8"/>
        <v>17444189</v>
      </c>
      <c r="L15" s="3">
        <f t="shared" ref="L15:P15" si="11">L16</f>
        <v>0</v>
      </c>
      <c r="M15" s="3">
        <f>M16</f>
        <v>17444189</v>
      </c>
      <c r="N15" s="3">
        <f t="shared" si="11"/>
        <v>0</v>
      </c>
      <c r="O15" s="3">
        <f>O16</f>
        <v>17444189</v>
      </c>
      <c r="P15" s="3">
        <f t="shared" si="11"/>
        <v>0</v>
      </c>
      <c r="Q15" s="3">
        <f>Q16</f>
        <v>17444189</v>
      </c>
    </row>
    <row r="16" spans="1:28" ht="25.5">
      <c r="A16" s="25" t="s">
        <v>11</v>
      </c>
      <c r="B16" s="23" t="s">
        <v>12</v>
      </c>
      <c r="C16" s="4">
        <v>17770595</v>
      </c>
      <c r="D16" s="4">
        <v>-326406</v>
      </c>
      <c r="E16" s="4">
        <f t="shared" si="5"/>
        <v>17444189</v>
      </c>
      <c r="F16" s="4"/>
      <c r="G16" s="4">
        <f t="shared" si="6"/>
        <v>17444189</v>
      </c>
      <c r="H16" s="4"/>
      <c r="I16" s="4">
        <f t="shared" si="7"/>
        <v>17444189</v>
      </c>
      <c r="J16" s="4"/>
      <c r="K16" s="4">
        <f t="shared" si="8"/>
        <v>17444189</v>
      </c>
      <c r="L16" s="4"/>
      <c r="M16" s="4">
        <f>SUM(K16:L16)</f>
        <v>17444189</v>
      </c>
      <c r="N16" s="4"/>
      <c r="O16" s="4">
        <f>SUM(M16:N16)</f>
        <v>17444189</v>
      </c>
      <c r="P16" s="4"/>
      <c r="Q16" s="4">
        <f>SUM(O16:P16)</f>
        <v>17444189</v>
      </c>
    </row>
    <row r="17" spans="1:17">
      <c r="A17" s="22" t="s">
        <v>13</v>
      </c>
      <c r="B17" s="23" t="s">
        <v>14</v>
      </c>
      <c r="C17" s="3">
        <f>SUM(C18:C20)</f>
        <v>23616653</v>
      </c>
      <c r="D17" s="3">
        <f t="shared" ref="D17:F17" si="12">SUM(D18:D20)</f>
        <v>0</v>
      </c>
      <c r="E17" s="3">
        <f t="shared" si="5"/>
        <v>23616653</v>
      </c>
      <c r="F17" s="3">
        <f t="shared" si="12"/>
        <v>0</v>
      </c>
      <c r="G17" s="3">
        <f t="shared" si="6"/>
        <v>23616653</v>
      </c>
      <c r="H17" s="3">
        <f t="shared" ref="H17:J17" si="13">SUM(H18:H20)</f>
        <v>0</v>
      </c>
      <c r="I17" s="3">
        <f t="shared" si="7"/>
        <v>23616653</v>
      </c>
      <c r="J17" s="3">
        <f t="shared" si="13"/>
        <v>0</v>
      </c>
      <c r="K17" s="3">
        <f t="shared" si="8"/>
        <v>23616653</v>
      </c>
      <c r="L17" s="3">
        <f t="shared" ref="L17:N17" si="14">SUM(L18:L20)</f>
        <v>0</v>
      </c>
      <c r="M17" s="3">
        <f>SUM(M18:M20)</f>
        <v>23616653</v>
      </c>
      <c r="N17" s="3">
        <f t="shared" si="14"/>
        <v>0</v>
      </c>
      <c r="O17" s="3">
        <f>SUM(O18:O20)</f>
        <v>23616653</v>
      </c>
      <c r="P17" s="3">
        <f t="shared" ref="P17" si="15">SUM(P18:P20)</f>
        <v>0</v>
      </c>
      <c r="Q17" s="3">
        <f>SUM(Q18:Q20)</f>
        <v>23616653</v>
      </c>
    </row>
    <row r="18" spans="1:17">
      <c r="A18" s="26" t="s">
        <v>15</v>
      </c>
      <c r="B18" s="27" t="s">
        <v>16</v>
      </c>
      <c r="C18" s="4">
        <v>23393000</v>
      </c>
      <c r="D18" s="4"/>
      <c r="E18" s="4">
        <f t="shared" si="5"/>
        <v>23393000</v>
      </c>
      <c r="F18" s="4"/>
      <c r="G18" s="4">
        <f t="shared" si="6"/>
        <v>23393000</v>
      </c>
      <c r="H18" s="4"/>
      <c r="I18" s="4">
        <f t="shared" si="7"/>
        <v>23393000</v>
      </c>
      <c r="J18" s="4"/>
      <c r="K18" s="4">
        <f t="shared" si="8"/>
        <v>23393000</v>
      </c>
      <c r="L18" s="4"/>
      <c r="M18" s="4">
        <f>SUM(K18:L18)</f>
        <v>23393000</v>
      </c>
      <c r="N18" s="4"/>
      <c r="O18" s="4">
        <f>SUM(M18:N18)</f>
        <v>23393000</v>
      </c>
      <c r="P18" s="4"/>
      <c r="Q18" s="4">
        <f>SUM(O18:P18)</f>
        <v>23393000</v>
      </c>
    </row>
    <row r="19" spans="1:17">
      <c r="A19" s="26" t="s">
        <v>17</v>
      </c>
      <c r="B19" s="27" t="s">
        <v>18</v>
      </c>
      <c r="C19" s="4">
        <v>220653</v>
      </c>
      <c r="D19" s="4"/>
      <c r="E19" s="4">
        <f t="shared" si="5"/>
        <v>220653</v>
      </c>
      <c r="F19" s="4"/>
      <c r="G19" s="4">
        <f t="shared" si="6"/>
        <v>220653</v>
      </c>
      <c r="H19" s="4"/>
      <c r="I19" s="4">
        <f t="shared" si="7"/>
        <v>220653</v>
      </c>
      <c r="J19" s="4"/>
      <c r="K19" s="4">
        <f t="shared" si="8"/>
        <v>220653</v>
      </c>
      <c r="L19" s="4"/>
      <c r="M19" s="4">
        <f t="shared" ref="M19:M20" si="16">SUM(K19:L19)</f>
        <v>220653</v>
      </c>
      <c r="N19" s="4"/>
      <c r="O19" s="4">
        <f t="shared" ref="O19:O20" si="17">SUM(M19:N19)</f>
        <v>220653</v>
      </c>
      <c r="P19" s="4"/>
      <c r="Q19" s="4">
        <f t="shared" ref="Q19:Q20" si="18">SUM(O19:P19)</f>
        <v>220653</v>
      </c>
    </row>
    <row r="20" spans="1:17" ht="25.5">
      <c r="A20" s="26" t="s">
        <v>19</v>
      </c>
      <c r="B20" s="27" t="s">
        <v>20</v>
      </c>
      <c r="C20" s="4">
        <v>3000</v>
      </c>
      <c r="D20" s="4"/>
      <c r="E20" s="4">
        <f t="shared" si="5"/>
        <v>3000</v>
      </c>
      <c r="F20" s="4"/>
      <c r="G20" s="4">
        <f t="shared" si="6"/>
        <v>3000</v>
      </c>
      <c r="H20" s="4"/>
      <c r="I20" s="4">
        <f t="shared" si="7"/>
        <v>3000</v>
      </c>
      <c r="J20" s="4"/>
      <c r="K20" s="4">
        <f t="shared" si="8"/>
        <v>3000</v>
      </c>
      <c r="L20" s="4"/>
      <c r="M20" s="4">
        <f t="shared" si="16"/>
        <v>3000</v>
      </c>
      <c r="N20" s="4"/>
      <c r="O20" s="4">
        <f t="shared" si="17"/>
        <v>3000</v>
      </c>
      <c r="P20" s="4"/>
      <c r="Q20" s="4">
        <f t="shared" si="18"/>
        <v>3000</v>
      </c>
    </row>
    <row r="21" spans="1:17">
      <c r="A21" s="22" t="s">
        <v>21</v>
      </c>
      <c r="B21" s="23" t="s">
        <v>22</v>
      </c>
      <c r="C21" s="3">
        <f>C22+C23</f>
        <v>3624822</v>
      </c>
      <c r="D21" s="3">
        <f t="shared" ref="D21:F21" si="19">D22+D23</f>
        <v>0</v>
      </c>
      <c r="E21" s="3">
        <f t="shared" si="5"/>
        <v>3624822</v>
      </c>
      <c r="F21" s="3">
        <f t="shared" si="19"/>
        <v>0</v>
      </c>
      <c r="G21" s="3">
        <f t="shared" si="6"/>
        <v>3624822</v>
      </c>
      <c r="H21" s="3">
        <f t="shared" ref="H21:J21" si="20">H22+H23</f>
        <v>0</v>
      </c>
      <c r="I21" s="3">
        <f t="shared" si="7"/>
        <v>3624822</v>
      </c>
      <c r="J21" s="3">
        <f t="shared" si="20"/>
        <v>0</v>
      </c>
      <c r="K21" s="3">
        <f t="shared" si="8"/>
        <v>3624822</v>
      </c>
      <c r="L21" s="3">
        <f t="shared" ref="L21:N21" si="21">L22+L23</f>
        <v>0</v>
      </c>
      <c r="M21" s="3">
        <f>SUM(M22:M23)</f>
        <v>3624822</v>
      </c>
      <c r="N21" s="3">
        <f t="shared" si="21"/>
        <v>0</v>
      </c>
      <c r="O21" s="3">
        <f>SUM(O22:O23)</f>
        <v>3624822</v>
      </c>
      <c r="P21" s="3">
        <f t="shared" ref="P21" si="22">P22+P23</f>
        <v>0</v>
      </c>
      <c r="Q21" s="3">
        <f>SUM(Q22:Q23)</f>
        <v>3624822</v>
      </c>
    </row>
    <row r="22" spans="1:17" ht="25.5">
      <c r="A22" s="22" t="s">
        <v>23</v>
      </c>
      <c r="B22" s="23" t="s">
        <v>24</v>
      </c>
      <c r="C22" s="4">
        <f>3624822-C23</f>
        <v>2824822</v>
      </c>
      <c r="D22" s="4"/>
      <c r="E22" s="4">
        <f t="shared" si="5"/>
        <v>2824822</v>
      </c>
      <c r="F22" s="4"/>
      <c r="G22" s="4">
        <f t="shared" si="6"/>
        <v>2824822</v>
      </c>
      <c r="H22" s="4"/>
      <c r="I22" s="4">
        <f t="shared" si="7"/>
        <v>2824822</v>
      </c>
      <c r="J22" s="4"/>
      <c r="K22" s="4">
        <f t="shared" si="8"/>
        <v>2824822</v>
      </c>
      <c r="L22" s="4"/>
      <c r="M22" s="4">
        <f>SUM(K22:L22)</f>
        <v>2824822</v>
      </c>
      <c r="N22" s="4"/>
      <c r="O22" s="4">
        <f>SUM(M22:N22)</f>
        <v>2824822</v>
      </c>
      <c r="P22" s="4"/>
      <c r="Q22" s="4">
        <f>SUM(O22:P22)</f>
        <v>2824822</v>
      </c>
    </row>
    <row r="23" spans="1:17" ht="25.5">
      <c r="A23" s="28" t="s">
        <v>25</v>
      </c>
      <c r="B23" s="29" t="s">
        <v>26</v>
      </c>
      <c r="C23" s="4">
        <v>800000</v>
      </c>
      <c r="D23" s="4"/>
      <c r="E23" s="4">
        <f t="shared" si="5"/>
        <v>800000</v>
      </c>
      <c r="F23" s="4"/>
      <c r="G23" s="4">
        <f t="shared" si="6"/>
        <v>800000</v>
      </c>
      <c r="H23" s="4"/>
      <c r="I23" s="4">
        <f t="shared" si="7"/>
        <v>800000</v>
      </c>
      <c r="J23" s="4"/>
      <c r="K23" s="4">
        <f t="shared" si="8"/>
        <v>800000</v>
      </c>
      <c r="L23" s="4"/>
      <c r="M23" s="4">
        <f>SUM(K23:L23)</f>
        <v>800000</v>
      </c>
      <c r="N23" s="4"/>
      <c r="O23" s="4">
        <f>SUM(M23:N23)</f>
        <v>800000</v>
      </c>
      <c r="P23" s="4"/>
      <c r="Q23" s="4">
        <f>SUM(O23:P23)</f>
        <v>800000</v>
      </c>
    </row>
    <row r="24" spans="1:17" ht="25.5">
      <c r="A24" s="22" t="s">
        <v>27</v>
      </c>
      <c r="B24" s="23" t="s">
        <v>28</v>
      </c>
      <c r="C24" s="3">
        <f>SUM(C25:C29)</f>
        <v>14391000</v>
      </c>
      <c r="D24" s="3">
        <f t="shared" ref="D24:F24" si="23">SUM(D25:D29)</f>
        <v>0</v>
      </c>
      <c r="E24" s="3">
        <f t="shared" si="5"/>
        <v>14391000</v>
      </c>
      <c r="F24" s="3">
        <f t="shared" si="23"/>
        <v>0</v>
      </c>
      <c r="G24" s="3">
        <f t="shared" si="6"/>
        <v>14391000</v>
      </c>
      <c r="H24" s="3">
        <f t="shared" ref="H24:J24" si="24">SUM(H25:H29)</f>
        <v>0</v>
      </c>
      <c r="I24" s="3">
        <f t="shared" si="7"/>
        <v>14391000</v>
      </c>
      <c r="J24" s="3">
        <f t="shared" si="24"/>
        <v>0</v>
      </c>
      <c r="K24" s="3">
        <f t="shared" si="8"/>
        <v>14391000</v>
      </c>
      <c r="L24" s="3">
        <f t="shared" ref="L24:N24" si="25">SUM(L25:L29)</f>
        <v>0</v>
      </c>
      <c r="M24" s="3">
        <f>SUM(M25:M29)</f>
        <v>14391000</v>
      </c>
      <c r="N24" s="3">
        <f t="shared" si="25"/>
        <v>0</v>
      </c>
      <c r="O24" s="3">
        <f>SUM(O25:O29)</f>
        <v>14391000</v>
      </c>
      <c r="P24" s="3">
        <f t="shared" ref="P24" si="26">SUM(P25:P29)</f>
        <v>0</v>
      </c>
      <c r="Q24" s="3">
        <f>SUM(Q25:Q29)</f>
        <v>14391000</v>
      </c>
    </row>
    <row r="25" spans="1:17" s="13" customFormat="1" ht="25.5">
      <c r="A25" s="30" t="s">
        <v>29</v>
      </c>
      <c r="B25" s="29" t="s">
        <v>30</v>
      </c>
      <c r="C25" s="5">
        <v>10460000</v>
      </c>
      <c r="D25" s="5"/>
      <c r="E25" s="5">
        <f t="shared" si="5"/>
        <v>10460000</v>
      </c>
      <c r="F25" s="5"/>
      <c r="G25" s="5">
        <f t="shared" si="6"/>
        <v>10460000</v>
      </c>
      <c r="H25" s="5"/>
      <c r="I25" s="5">
        <f t="shared" si="7"/>
        <v>10460000</v>
      </c>
      <c r="J25" s="5"/>
      <c r="K25" s="5">
        <f t="shared" si="8"/>
        <v>10460000</v>
      </c>
      <c r="L25" s="5"/>
      <c r="M25" s="5">
        <f>SUM(K25:L25)</f>
        <v>10460000</v>
      </c>
      <c r="N25" s="5"/>
      <c r="O25" s="5">
        <f>SUM(M25:N25)</f>
        <v>10460000</v>
      </c>
      <c r="P25" s="5"/>
      <c r="Q25" s="5">
        <f>SUM(O25:P25)</f>
        <v>10460000</v>
      </c>
    </row>
    <row r="26" spans="1:17" s="13" customFormat="1" ht="40.5" customHeight="1">
      <c r="A26" s="30" t="s">
        <v>31</v>
      </c>
      <c r="B26" s="29" t="s">
        <v>32</v>
      </c>
      <c r="C26" s="5">
        <v>243000</v>
      </c>
      <c r="D26" s="5"/>
      <c r="E26" s="5">
        <f t="shared" si="5"/>
        <v>243000</v>
      </c>
      <c r="F26" s="5"/>
      <c r="G26" s="5">
        <f t="shared" si="6"/>
        <v>243000</v>
      </c>
      <c r="H26" s="5"/>
      <c r="I26" s="5">
        <f t="shared" si="7"/>
        <v>243000</v>
      </c>
      <c r="J26" s="5"/>
      <c r="K26" s="5">
        <f t="shared" si="8"/>
        <v>243000</v>
      </c>
      <c r="L26" s="5"/>
      <c r="M26" s="5">
        <f t="shared" ref="M26:M29" si="27">SUM(K26:L26)</f>
        <v>243000</v>
      </c>
      <c r="N26" s="5"/>
      <c r="O26" s="5">
        <f t="shared" ref="O26:O29" si="28">SUM(M26:N26)</f>
        <v>243000</v>
      </c>
      <c r="P26" s="5"/>
      <c r="Q26" s="5">
        <f t="shared" ref="Q26:Q29" si="29">SUM(O26:P26)</f>
        <v>243000</v>
      </c>
    </row>
    <row r="27" spans="1:17" s="13" customFormat="1" ht="25.5">
      <c r="A27" s="30" t="s">
        <v>33</v>
      </c>
      <c r="B27" s="29" t="s">
        <v>34</v>
      </c>
      <c r="C27" s="5">
        <v>1114000</v>
      </c>
      <c r="D27" s="5"/>
      <c r="E27" s="5">
        <f t="shared" si="5"/>
        <v>1114000</v>
      </c>
      <c r="F27" s="5"/>
      <c r="G27" s="5">
        <f t="shared" si="6"/>
        <v>1114000</v>
      </c>
      <c r="H27" s="5"/>
      <c r="I27" s="5">
        <f t="shared" si="7"/>
        <v>1114000</v>
      </c>
      <c r="J27" s="5"/>
      <c r="K27" s="5">
        <f t="shared" si="8"/>
        <v>1114000</v>
      </c>
      <c r="L27" s="5"/>
      <c r="M27" s="5">
        <f t="shared" si="27"/>
        <v>1114000</v>
      </c>
      <c r="N27" s="5"/>
      <c r="O27" s="5">
        <f t="shared" si="28"/>
        <v>1114000</v>
      </c>
      <c r="P27" s="5"/>
      <c r="Q27" s="5">
        <f t="shared" si="29"/>
        <v>1114000</v>
      </c>
    </row>
    <row r="28" spans="1:17" s="12" customFormat="1" ht="38.25">
      <c r="A28" s="28" t="s">
        <v>35</v>
      </c>
      <c r="B28" s="29" t="s">
        <v>36</v>
      </c>
      <c r="C28" s="6">
        <v>1000</v>
      </c>
      <c r="D28" s="6"/>
      <c r="E28" s="6">
        <f t="shared" si="5"/>
        <v>1000</v>
      </c>
      <c r="F28" s="6"/>
      <c r="G28" s="6">
        <f t="shared" si="6"/>
        <v>1000</v>
      </c>
      <c r="H28" s="6"/>
      <c r="I28" s="6">
        <f t="shared" si="7"/>
        <v>1000</v>
      </c>
      <c r="J28" s="6"/>
      <c r="K28" s="6">
        <f t="shared" si="8"/>
        <v>1000</v>
      </c>
      <c r="L28" s="6"/>
      <c r="M28" s="5">
        <f t="shared" si="27"/>
        <v>1000</v>
      </c>
      <c r="N28" s="6"/>
      <c r="O28" s="5">
        <f t="shared" si="28"/>
        <v>1000</v>
      </c>
      <c r="P28" s="6"/>
      <c r="Q28" s="5">
        <f t="shared" si="29"/>
        <v>1000</v>
      </c>
    </row>
    <row r="29" spans="1:17" s="12" customFormat="1" ht="63.75">
      <c r="A29" s="28" t="s">
        <v>37</v>
      </c>
      <c r="B29" s="31" t="s">
        <v>38</v>
      </c>
      <c r="C29" s="6">
        <v>2573000</v>
      </c>
      <c r="D29" s="6"/>
      <c r="E29" s="6">
        <f t="shared" si="5"/>
        <v>2573000</v>
      </c>
      <c r="F29" s="6"/>
      <c r="G29" s="6">
        <f t="shared" si="6"/>
        <v>2573000</v>
      </c>
      <c r="H29" s="6"/>
      <c r="I29" s="6">
        <f t="shared" si="7"/>
        <v>2573000</v>
      </c>
      <c r="J29" s="6"/>
      <c r="K29" s="6">
        <f t="shared" si="8"/>
        <v>2573000</v>
      </c>
      <c r="L29" s="6"/>
      <c r="M29" s="5">
        <f t="shared" si="27"/>
        <v>2573000</v>
      </c>
      <c r="N29" s="6"/>
      <c r="O29" s="5">
        <f t="shared" si="28"/>
        <v>2573000</v>
      </c>
      <c r="P29" s="6"/>
      <c r="Q29" s="5">
        <f t="shared" si="29"/>
        <v>2573000</v>
      </c>
    </row>
    <row r="30" spans="1:17">
      <c r="A30" s="22" t="s">
        <v>39</v>
      </c>
      <c r="B30" s="23" t="s">
        <v>40</v>
      </c>
      <c r="C30" s="3">
        <f>C31</f>
        <v>1254000</v>
      </c>
      <c r="D30" s="3">
        <f t="shared" ref="D30:J30" si="30">D31</f>
        <v>0</v>
      </c>
      <c r="E30" s="3">
        <f t="shared" si="5"/>
        <v>1254000</v>
      </c>
      <c r="F30" s="3">
        <f t="shared" si="30"/>
        <v>0</v>
      </c>
      <c r="G30" s="3">
        <f t="shared" si="6"/>
        <v>1254000</v>
      </c>
      <c r="H30" s="3">
        <f t="shared" si="30"/>
        <v>0</v>
      </c>
      <c r="I30" s="3">
        <f t="shared" si="7"/>
        <v>1254000</v>
      </c>
      <c r="J30" s="3">
        <f t="shared" si="30"/>
        <v>0</v>
      </c>
      <c r="K30" s="3">
        <f t="shared" si="8"/>
        <v>1254000</v>
      </c>
      <c r="L30" s="3">
        <f t="shared" ref="L30:P30" si="31">L31</f>
        <v>0</v>
      </c>
      <c r="M30" s="3">
        <f>M31</f>
        <v>1254000</v>
      </c>
      <c r="N30" s="3">
        <f t="shared" si="31"/>
        <v>0</v>
      </c>
      <c r="O30" s="3">
        <f>O31</f>
        <v>1254000</v>
      </c>
      <c r="P30" s="3">
        <f t="shared" si="31"/>
        <v>0</v>
      </c>
      <c r="Q30" s="3">
        <f>Q31</f>
        <v>1254000</v>
      </c>
    </row>
    <row r="31" spans="1:17" s="13" customFormat="1">
      <c r="A31" s="22" t="s">
        <v>41</v>
      </c>
      <c r="B31" s="23" t="s">
        <v>42</v>
      </c>
      <c r="C31" s="5">
        <v>1254000</v>
      </c>
      <c r="D31" s="5"/>
      <c r="E31" s="5">
        <f t="shared" si="5"/>
        <v>1254000</v>
      </c>
      <c r="F31" s="5"/>
      <c r="G31" s="5">
        <f t="shared" si="6"/>
        <v>1254000</v>
      </c>
      <c r="H31" s="5"/>
      <c r="I31" s="5">
        <f t="shared" si="7"/>
        <v>1254000</v>
      </c>
      <c r="J31" s="5"/>
      <c r="K31" s="5">
        <f t="shared" si="8"/>
        <v>1254000</v>
      </c>
      <c r="L31" s="5"/>
      <c r="M31" s="5">
        <f>SUM(K31:L31)</f>
        <v>1254000</v>
      </c>
      <c r="N31" s="5"/>
      <c r="O31" s="5">
        <f>SUM(M31:N31)</f>
        <v>1254000</v>
      </c>
      <c r="P31" s="5"/>
      <c r="Q31" s="5">
        <f>SUM(O31:P31)</f>
        <v>1254000</v>
      </c>
    </row>
    <row r="32" spans="1:17" ht="25.5">
      <c r="A32" s="22" t="s">
        <v>43</v>
      </c>
      <c r="B32" s="32" t="s">
        <v>44</v>
      </c>
      <c r="C32" s="3">
        <f>C34</f>
        <v>0</v>
      </c>
      <c r="D32" s="3">
        <f t="shared" ref="D32:J32" si="32">D34</f>
        <v>0</v>
      </c>
      <c r="E32" s="3">
        <f t="shared" si="5"/>
        <v>0</v>
      </c>
      <c r="F32" s="3">
        <f t="shared" si="32"/>
        <v>0</v>
      </c>
      <c r="G32" s="3">
        <f t="shared" si="6"/>
        <v>0</v>
      </c>
      <c r="H32" s="3">
        <f t="shared" si="32"/>
        <v>0</v>
      </c>
      <c r="I32" s="3">
        <f t="shared" si="7"/>
        <v>0</v>
      </c>
      <c r="J32" s="3">
        <f t="shared" si="32"/>
        <v>0</v>
      </c>
      <c r="K32" s="3">
        <f t="shared" si="8"/>
        <v>0</v>
      </c>
      <c r="L32" s="3">
        <f t="shared" ref="L32:N32" si="33">L34</f>
        <v>0</v>
      </c>
      <c r="M32" s="3">
        <f>M34</f>
        <v>0</v>
      </c>
      <c r="N32" s="3">
        <f t="shared" si="33"/>
        <v>500000</v>
      </c>
      <c r="O32" s="3">
        <f>O34</f>
        <v>500000</v>
      </c>
      <c r="P32" s="3">
        <f>SUM(P33:P34)</f>
        <v>26819.38</v>
      </c>
      <c r="Q32" s="3">
        <f>SUM(Q33:Q34)</f>
        <v>526819.38</v>
      </c>
    </row>
    <row r="33" spans="1:18" ht="26.25" customHeight="1">
      <c r="A33" s="113" t="s">
        <v>154</v>
      </c>
      <c r="B33" s="29" t="s">
        <v>153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">
        <v>26819.38</v>
      </c>
      <c r="Q33" s="4">
        <f>P33</f>
        <v>26819.38</v>
      </c>
    </row>
    <row r="34" spans="1:18">
      <c r="A34" s="28" t="s">
        <v>45</v>
      </c>
      <c r="B34" s="29" t="s">
        <v>46</v>
      </c>
      <c r="C34" s="4"/>
      <c r="D34" s="4"/>
      <c r="E34" s="4">
        <f t="shared" si="5"/>
        <v>0</v>
      </c>
      <c r="F34" s="4"/>
      <c r="G34" s="4">
        <f t="shared" si="6"/>
        <v>0</v>
      </c>
      <c r="H34" s="4"/>
      <c r="I34" s="4">
        <f t="shared" si="7"/>
        <v>0</v>
      </c>
      <c r="J34" s="4"/>
      <c r="K34" s="4">
        <f t="shared" si="8"/>
        <v>0</v>
      </c>
      <c r="L34" s="4"/>
      <c r="M34" s="4">
        <f>SUM(K34:L34)</f>
        <v>0</v>
      </c>
      <c r="N34" s="4">
        <v>500000</v>
      </c>
      <c r="O34" s="4">
        <f>SUM(M34:N34)</f>
        <v>500000</v>
      </c>
      <c r="P34" s="4"/>
      <c r="Q34" s="4">
        <f>SUM(O34:P34)</f>
        <v>500000</v>
      </c>
    </row>
    <row r="35" spans="1:18" ht="25.5">
      <c r="A35" s="22" t="s">
        <v>47</v>
      </c>
      <c r="B35" s="32" t="s">
        <v>48</v>
      </c>
      <c r="C35" s="3">
        <f>SUM(C36:C37)</f>
        <v>2795000</v>
      </c>
      <c r="D35" s="3">
        <f t="shared" ref="D35:F35" si="34">SUM(D36:D37)</f>
        <v>0</v>
      </c>
      <c r="E35" s="3">
        <f t="shared" si="5"/>
        <v>2795000</v>
      </c>
      <c r="F35" s="3">
        <f t="shared" si="34"/>
        <v>0</v>
      </c>
      <c r="G35" s="3">
        <f t="shared" si="6"/>
        <v>2795000</v>
      </c>
      <c r="H35" s="3">
        <f t="shared" ref="H35:J35" si="35">SUM(H36:H37)</f>
        <v>1580000</v>
      </c>
      <c r="I35" s="3">
        <f t="shared" si="7"/>
        <v>4375000</v>
      </c>
      <c r="J35" s="3">
        <f t="shared" si="35"/>
        <v>0</v>
      </c>
      <c r="K35" s="3">
        <f t="shared" si="8"/>
        <v>4375000</v>
      </c>
      <c r="L35" s="3">
        <f t="shared" ref="L35:N35" si="36">SUM(L36:L37)</f>
        <v>0</v>
      </c>
      <c r="M35" s="3">
        <f>SUM(M36:M37)</f>
        <v>4375000</v>
      </c>
      <c r="N35" s="3">
        <f t="shared" si="36"/>
        <v>0</v>
      </c>
      <c r="O35" s="3">
        <f>SUM(O36:O37)</f>
        <v>4375000</v>
      </c>
      <c r="P35" s="3">
        <f t="shared" ref="P35" si="37">SUM(P36:P37)</f>
        <v>0</v>
      </c>
      <c r="Q35" s="3">
        <f>SUM(Q36:Q37)</f>
        <v>4375000</v>
      </c>
    </row>
    <row r="36" spans="1:18" ht="51">
      <c r="A36" s="28" t="s">
        <v>49</v>
      </c>
      <c r="B36" s="29" t="s">
        <v>50</v>
      </c>
      <c r="C36" s="4">
        <v>2070000</v>
      </c>
      <c r="D36" s="4"/>
      <c r="E36" s="4">
        <f t="shared" si="5"/>
        <v>2070000</v>
      </c>
      <c r="F36" s="4"/>
      <c r="G36" s="4">
        <f t="shared" si="6"/>
        <v>2070000</v>
      </c>
      <c r="H36" s="4">
        <v>663400</v>
      </c>
      <c r="I36" s="4">
        <f t="shared" si="7"/>
        <v>2733400</v>
      </c>
      <c r="J36" s="4"/>
      <c r="K36" s="4">
        <f t="shared" si="8"/>
        <v>2733400</v>
      </c>
      <c r="L36" s="4"/>
      <c r="M36" s="4">
        <f>SUM(K36:L36)</f>
        <v>2733400</v>
      </c>
      <c r="N36" s="4"/>
      <c r="O36" s="4">
        <f>SUM(M36:N36)</f>
        <v>2733400</v>
      </c>
      <c r="P36" s="4"/>
      <c r="Q36" s="4">
        <f>SUM(O36:P36)</f>
        <v>2733400</v>
      </c>
    </row>
    <row r="37" spans="1:18" ht="38.25">
      <c r="A37" s="28" t="s">
        <v>51</v>
      </c>
      <c r="B37" s="29" t="s">
        <v>52</v>
      </c>
      <c r="C37" s="4">
        <v>725000</v>
      </c>
      <c r="D37" s="4"/>
      <c r="E37" s="4">
        <f t="shared" si="5"/>
        <v>725000</v>
      </c>
      <c r="F37" s="4"/>
      <c r="G37" s="4">
        <f t="shared" si="6"/>
        <v>725000</v>
      </c>
      <c r="H37" s="4">
        <v>916600</v>
      </c>
      <c r="I37" s="4">
        <f t="shared" si="7"/>
        <v>1641600</v>
      </c>
      <c r="J37" s="4"/>
      <c r="K37" s="4">
        <f t="shared" si="8"/>
        <v>1641600</v>
      </c>
      <c r="L37" s="4"/>
      <c r="M37" s="4">
        <f t="shared" ref="M37:M38" si="38">SUM(K37:L37)</f>
        <v>1641600</v>
      </c>
      <c r="N37" s="4"/>
      <c r="O37" s="4">
        <f t="shared" ref="O37:O38" si="39">SUM(M37:N37)</f>
        <v>1641600</v>
      </c>
      <c r="P37" s="4"/>
      <c r="Q37" s="4">
        <f t="shared" ref="Q37:Q38" si="40">SUM(O37:P37)</f>
        <v>1641600</v>
      </c>
    </row>
    <row r="38" spans="1:18">
      <c r="A38" s="22" t="s">
        <v>53</v>
      </c>
      <c r="B38" s="32" t="s">
        <v>54</v>
      </c>
      <c r="C38" s="4">
        <v>3011000</v>
      </c>
      <c r="D38" s="4"/>
      <c r="E38" s="4">
        <f t="shared" si="5"/>
        <v>3011000</v>
      </c>
      <c r="F38" s="4"/>
      <c r="G38" s="4">
        <f t="shared" si="6"/>
        <v>3011000</v>
      </c>
      <c r="H38" s="4"/>
      <c r="I38" s="4">
        <f t="shared" si="7"/>
        <v>3011000</v>
      </c>
      <c r="J38" s="4"/>
      <c r="K38" s="3">
        <f t="shared" si="8"/>
        <v>3011000</v>
      </c>
      <c r="L38" s="3"/>
      <c r="M38" s="3">
        <f t="shared" si="38"/>
        <v>3011000</v>
      </c>
      <c r="N38" s="3"/>
      <c r="O38" s="3">
        <f t="shared" si="39"/>
        <v>3011000</v>
      </c>
      <c r="P38" s="3"/>
      <c r="Q38" s="3">
        <f t="shared" si="40"/>
        <v>3011000</v>
      </c>
    </row>
    <row r="39" spans="1:18" s="17" customFormat="1">
      <c r="A39" s="20" t="s">
        <v>55</v>
      </c>
      <c r="B39" s="33" t="s">
        <v>56</v>
      </c>
      <c r="C39" s="2">
        <f t="shared" ref="C39:Q39" si="41">C40+C98+C100+C102</f>
        <v>667512400</v>
      </c>
      <c r="D39" s="2">
        <f t="shared" si="41"/>
        <v>4221128</v>
      </c>
      <c r="E39" s="2">
        <f t="shared" si="41"/>
        <v>671733528</v>
      </c>
      <c r="F39" s="2">
        <f t="shared" si="41"/>
        <v>8193678.7700000014</v>
      </c>
      <c r="G39" s="2">
        <f t="shared" si="41"/>
        <v>681465406.76999998</v>
      </c>
      <c r="H39" s="2">
        <f t="shared" si="41"/>
        <v>19206447.149999999</v>
      </c>
      <c r="I39" s="2">
        <f t="shared" si="41"/>
        <v>700671853.91999996</v>
      </c>
      <c r="J39" s="2">
        <f t="shared" si="41"/>
        <v>11039174.199999999</v>
      </c>
      <c r="K39" s="2">
        <f t="shared" si="41"/>
        <v>711711028.12</v>
      </c>
      <c r="L39" s="2">
        <f t="shared" si="41"/>
        <v>30184645.859999999</v>
      </c>
      <c r="M39" s="2">
        <f t="shared" si="41"/>
        <v>741895673.98000002</v>
      </c>
      <c r="N39" s="2">
        <f t="shared" si="41"/>
        <v>13059548.239999998</v>
      </c>
      <c r="O39" s="2">
        <f t="shared" si="41"/>
        <v>754955222.21999991</v>
      </c>
      <c r="P39" s="2">
        <f t="shared" si="41"/>
        <v>28496965.889999997</v>
      </c>
      <c r="Q39" s="2">
        <f t="shared" si="41"/>
        <v>783452188.1099999</v>
      </c>
      <c r="R39" s="71"/>
    </row>
    <row r="40" spans="1:18" s="35" customFormat="1" ht="25.5">
      <c r="A40" s="34" t="s">
        <v>86</v>
      </c>
      <c r="B40" s="31" t="s">
        <v>57</v>
      </c>
      <c r="C40" s="7">
        <f t="shared" ref="C40:Q40" si="42">C41+C44+C71+C85</f>
        <v>667512400</v>
      </c>
      <c r="D40" s="7">
        <f t="shared" si="42"/>
        <v>4221128</v>
      </c>
      <c r="E40" s="7">
        <f t="shared" si="42"/>
        <v>671733528</v>
      </c>
      <c r="F40" s="7">
        <f t="shared" si="42"/>
        <v>9152190</v>
      </c>
      <c r="G40" s="7">
        <f t="shared" si="42"/>
        <v>682423918</v>
      </c>
      <c r="H40" s="7">
        <f t="shared" si="42"/>
        <v>16933497</v>
      </c>
      <c r="I40" s="7">
        <f t="shared" si="42"/>
        <v>699357415</v>
      </c>
      <c r="J40" s="7">
        <f t="shared" si="42"/>
        <v>9419318</v>
      </c>
      <c r="K40" s="7">
        <f t="shared" si="42"/>
        <v>708776733</v>
      </c>
      <c r="L40" s="7">
        <f t="shared" si="42"/>
        <v>29368799.009999998</v>
      </c>
      <c r="M40" s="7">
        <f t="shared" si="42"/>
        <v>738145532.00999999</v>
      </c>
      <c r="N40" s="7">
        <f t="shared" si="42"/>
        <v>13740451.439999999</v>
      </c>
      <c r="O40" s="7">
        <f t="shared" si="42"/>
        <v>751885983.44999993</v>
      </c>
      <c r="P40" s="7">
        <f t="shared" si="42"/>
        <v>28496964.889999997</v>
      </c>
      <c r="Q40" s="7">
        <f t="shared" si="42"/>
        <v>780382948.33999991</v>
      </c>
    </row>
    <row r="41" spans="1:18" s="17" customFormat="1" ht="25.5">
      <c r="A41" s="20" t="s">
        <v>109</v>
      </c>
      <c r="B41" s="33" t="s">
        <v>77</v>
      </c>
      <c r="C41" s="2">
        <f>C42</f>
        <v>45601200</v>
      </c>
      <c r="D41" s="2">
        <f t="shared" ref="D41:H41" si="43">D42</f>
        <v>0</v>
      </c>
      <c r="E41" s="2">
        <f t="shared" si="5"/>
        <v>45601200</v>
      </c>
      <c r="F41" s="2">
        <f t="shared" si="43"/>
        <v>0</v>
      </c>
      <c r="G41" s="2">
        <f t="shared" ref="G41:G42" si="44">SUM(E41:F41)</f>
        <v>45601200</v>
      </c>
      <c r="H41" s="2">
        <f t="shared" si="43"/>
        <v>0</v>
      </c>
      <c r="I41" s="2">
        <f t="shared" ref="I41:I42" si="45">SUM(G41:H41)</f>
        <v>45601200</v>
      </c>
      <c r="J41" s="2">
        <f>SUM(J42:J42)</f>
        <v>0</v>
      </c>
      <c r="K41" s="2">
        <f>SUM(K42:K42)</f>
        <v>45601200</v>
      </c>
      <c r="L41" s="2">
        <f t="shared" ref="L41:Q41" si="46">SUM(L42:L43)</f>
        <v>28342400</v>
      </c>
      <c r="M41" s="2">
        <f t="shared" si="46"/>
        <v>73943600</v>
      </c>
      <c r="N41" s="2">
        <f t="shared" si="46"/>
        <v>0</v>
      </c>
      <c r="O41" s="2">
        <f t="shared" si="46"/>
        <v>73943600</v>
      </c>
      <c r="P41" s="2">
        <f t="shared" si="46"/>
        <v>0</v>
      </c>
      <c r="Q41" s="2">
        <f t="shared" si="46"/>
        <v>73943600</v>
      </c>
    </row>
    <row r="42" spans="1:18" s="35" customFormat="1" ht="25.5">
      <c r="A42" s="24" t="s">
        <v>79</v>
      </c>
      <c r="B42" s="50" t="s">
        <v>85</v>
      </c>
      <c r="C42" s="7">
        <v>45601200</v>
      </c>
      <c r="D42" s="7"/>
      <c r="E42" s="7">
        <f t="shared" si="5"/>
        <v>45601200</v>
      </c>
      <c r="F42" s="7"/>
      <c r="G42" s="7">
        <f t="shared" si="44"/>
        <v>45601200</v>
      </c>
      <c r="H42" s="7"/>
      <c r="I42" s="7">
        <f t="shared" si="45"/>
        <v>45601200</v>
      </c>
      <c r="J42" s="7"/>
      <c r="K42" s="7">
        <f t="shared" ref="K42" si="47">SUM(I42:J42)</f>
        <v>45601200</v>
      </c>
      <c r="L42" s="7"/>
      <c r="M42" s="7">
        <f>SUM(K42:L42)</f>
        <v>45601200</v>
      </c>
      <c r="N42" s="7"/>
      <c r="O42" s="7">
        <f>SUM(M42:N42)</f>
        <v>45601200</v>
      </c>
      <c r="P42" s="7"/>
      <c r="Q42" s="7">
        <f>SUM(O42:P42)</f>
        <v>45601200</v>
      </c>
    </row>
    <row r="43" spans="1:18" s="35" customFormat="1" ht="25.5">
      <c r="A43" s="59" t="s">
        <v>134</v>
      </c>
      <c r="B43" s="58" t="s">
        <v>135</v>
      </c>
      <c r="C43" s="7"/>
      <c r="D43" s="7"/>
      <c r="E43" s="7"/>
      <c r="F43" s="7"/>
      <c r="G43" s="7"/>
      <c r="H43" s="7"/>
      <c r="I43" s="7"/>
      <c r="J43" s="7"/>
      <c r="K43" s="7"/>
      <c r="L43" s="7">
        <v>28342400</v>
      </c>
      <c r="M43" s="7">
        <f>SUM(K43:L43)</f>
        <v>28342400</v>
      </c>
      <c r="N43" s="7"/>
      <c r="O43" s="7">
        <f>SUM(M43:N43)</f>
        <v>28342400</v>
      </c>
      <c r="P43" s="7"/>
      <c r="Q43" s="7">
        <f>SUM(O43:P43)</f>
        <v>28342400</v>
      </c>
    </row>
    <row r="44" spans="1:18" s="17" customFormat="1" ht="25.5">
      <c r="A44" s="20" t="s">
        <v>58</v>
      </c>
      <c r="B44" s="33" t="s">
        <v>74</v>
      </c>
      <c r="C44" s="2">
        <f>SUM(C52:C69)</f>
        <v>123513000</v>
      </c>
      <c r="D44" s="2">
        <f>SUM(D52:D69)</f>
        <v>3548300</v>
      </c>
      <c r="E44" s="2">
        <f>SUM(C44:D44)</f>
        <v>127061300</v>
      </c>
      <c r="F44" s="2">
        <f>SUM(F52:F69)</f>
        <v>5506090</v>
      </c>
      <c r="G44" s="2">
        <f t="shared" ref="G44:O44" si="48">SUM(G45:G69)</f>
        <v>134105590</v>
      </c>
      <c r="H44" s="2">
        <f t="shared" si="48"/>
        <v>17283897</v>
      </c>
      <c r="I44" s="2">
        <f t="shared" si="48"/>
        <v>151389487</v>
      </c>
      <c r="J44" s="2">
        <f t="shared" si="48"/>
        <v>9419318</v>
      </c>
      <c r="K44" s="2">
        <f t="shared" si="48"/>
        <v>160808805</v>
      </c>
      <c r="L44" s="2">
        <f t="shared" si="48"/>
        <v>-607034.46000000089</v>
      </c>
      <c r="M44" s="2">
        <f t="shared" si="48"/>
        <v>160201770.53999999</v>
      </c>
      <c r="N44" s="2">
        <f t="shared" si="48"/>
        <v>10128609</v>
      </c>
      <c r="O44" s="2">
        <f t="shared" si="48"/>
        <v>170330379.53999999</v>
      </c>
      <c r="P44" s="2">
        <f>SUM(P45:P70)</f>
        <v>22672153.759999998</v>
      </c>
      <c r="Q44" s="2">
        <f>SUM(Q45:Q70)</f>
        <v>193002533.29999998</v>
      </c>
      <c r="R44" s="71"/>
    </row>
    <row r="45" spans="1:18" s="17" customFormat="1" ht="51">
      <c r="A45" s="72" t="s">
        <v>125</v>
      </c>
      <c r="B45" s="31" t="s">
        <v>120</v>
      </c>
      <c r="C45" s="2"/>
      <c r="D45" s="2"/>
      <c r="E45" s="2"/>
      <c r="F45" s="2"/>
      <c r="G45" s="9"/>
      <c r="H45" s="7">
        <v>2280167</v>
      </c>
      <c r="I45" s="7">
        <f>H45</f>
        <v>2280167</v>
      </c>
      <c r="J45" s="7"/>
      <c r="K45" s="7">
        <f t="shared" ref="K45:K51" si="49">SUM(I45:J45)</f>
        <v>2280167</v>
      </c>
      <c r="L45" s="7"/>
      <c r="M45" s="7">
        <f>SUM(K45:L45)</f>
        <v>2280167</v>
      </c>
      <c r="N45" s="7">
        <v>0</v>
      </c>
      <c r="O45" s="7">
        <f>SUM(M45:N45)</f>
        <v>2280167</v>
      </c>
      <c r="P45" s="7">
        <v>0</v>
      </c>
      <c r="Q45" s="7">
        <f>SUM(O45:P45)</f>
        <v>2280167</v>
      </c>
    </row>
    <row r="46" spans="1:18" s="17" customFormat="1" ht="38.25">
      <c r="A46" s="72" t="s">
        <v>126</v>
      </c>
      <c r="B46" s="31" t="s">
        <v>120</v>
      </c>
      <c r="C46" s="2"/>
      <c r="D46" s="2"/>
      <c r="E46" s="2"/>
      <c r="F46" s="2"/>
      <c r="G46" s="2"/>
      <c r="H46" s="7">
        <v>2496855</v>
      </c>
      <c r="I46" s="7">
        <f>H46</f>
        <v>2496855</v>
      </c>
      <c r="J46" s="7"/>
      <c r="K46" s="7">
        <f t="shared" si="49"/>
        <v>2496855</v>
      </c>
      <c r="L46" s="7"/>
      <c r="M46" s="7">
        <f t="shared" ref="M46:M68" si="50">SUM(K46:L46)</f>
        <v>2496855</v>
      </c>
      <c r="N46" s="7">
        <f>1941340+1684124-M46</f>
        <v>1128609</v>
      </c>
      <c r="O46" s="7">
        <f t="shared" ref="O46:O69" si="51">SUM(M46:N46)</f>
        <v>3625464</v>
      </c>
      <c r="P46" s="7">
        <f>1941340+1684124-O46</f>
        <v>0</v>
      </c>
      <c r="Q46" s="7">
        <f t="shared" ref="Q46:Q69" si="52">SUM(O46:P46)</f>
        <v>3625464</v>
      </c>
      <c r="R46" s="71"/>
    </row>
    <row r="47" spans="1:18" s="17" customFormat="1" ht="25.5">
      <c r="A47" s="80" t="s">
        <v>132</v>
      </c>
      <c r="B47" s="31" t="s">
        <v>120</v>
      </c>
      <c r="C47" s="2"/>
      <c r="D47" s="2"/>
      <c r="E47" s="2"/>
      <c r="F47" s="2"/>
      <c r="G47" s="2"/>
      <c r="H47" s="7"/>
      <c r="I47" s="7"/>
      <c r="J47" s="7"/>
      <c r="K47" s="7"/>
      <c r="L47" s="7">
        <v>12063462</v>
      </c>
      <c r="M47" s="7">
        <f>L47</f>
        <v>12063462</v>
      </c>
      <c r="N47" s="7">
        <v>0</v>
      </c>
      <c r="O47" s="7">
        <f t="shared" si="51"/>
        <v>12063462</v>
      </c>
      <c r="P47" s="7">
        <v>0</v>
      </c>
      <c r="Q47" s="7">
        <f t="shared" si="52"/>
        <v>12063462</v>
      </c>
      <c r="R47" s="71"/>
    </row>
    <row r="48" spans="1:18" ht="76.5">
      <c r="A48" s="36" t="s">
        <v>92</v>
      </c>
      <c r="B48" s="37" t="s">
        <v>111</v>
      </c>
      <c r="C48" s="7">
        <v>1538200</v>
      </c>
      <c r="D48" s="7"/>
      <c r="E48" s="7">
        <f t="shared" ref="E48" si="53">SUM(C48:D48)</f>
        <v>1538200</v>
      </c>
      <c r="F48" s="7"/>
      <c r="G48" s="7">
        <f t="shared" ref="G48" si="54">SUM(E48:F48)</f>
        <v>1538200</v>
      </c>
      <c r="H48" s="7"/>
      <c r="I48" s="7">
        <v>1538200</v>
      </c>
      <c r="J48" s="7"/>
      <c r="K48" s="7">
        <f t="shared" si="49"/>
        <v>1538200</v>
      </c>
      <c r="L48" s="7"/>
      <c r="M48" s="7">
        <f t="shared" si="50"/>
        <v>1538200</v>
      </c>
      <c r="N48" s="7"/>
      <c r="O48" s="7">
        <f t="shared" si="51"/>
        <v>1538200</v>
      </c>
      <c r="P48" s="7"/>
      <c r="Q48" s="7">
        <f t="shared" si="52"/>
        <v>1538200</v>
      </c>
    </row>
    <row r="49" spans="1:17" s="17" customFormat="1" ht="24.75" customHeight="1">
      <c r="A49" s="76" t="s">
        <v>121</v>
      </c>
      <c r="B49" s="75" t="s">
        <v>122</v>
      </c>
      <c r="C49" s="2"/>
      <c r="D49" s="2"/>
      <c r="E49" s="2"/>
      <c r="F49" s="2"/>
      <c r="G49" s="2"/>
      <c r="H49" s="7">
        <v>1538000</v>
      </c>
      <c r="I49" s="7">
        <f>H49</f>
        <v>1538000</v>
      </c>
      <c r="J49" s="7"/>
      <c r="K49" s="7">
        <f t="shared" si="49"/>
        <v>1538000</v>
      </c>
      <c r="L49" s="7"/>
      <c r="M49" s="7">
        <f t="shared" si="50"/>
        <v>1538000</v>
      </c>
      <c r="N49" s="7"/>
      <c r="O49" s="7">
        <f t="shared" si="51"/>
        <v>1538000</v>
      </c>
      <c r="P49" s="7"/>
      <c r="Q49" s="7">
        <f t="shared" si="52"/>
        <v>1538000</v>
      </c>
    </row>
    <row r="50" spans="1:17" s="17" customFormat="1" ht="38.25">
      <c r="A50" s="76" t="s">
        <v>127</v>
      </c>
      <c r="B50" s="73" t="s">
        <v>128</v>
      </c>
      <c r="C50" s="2"/>
      <c r="D50" s="2"/>
      <c r="E50" s="2"/>
      <c r="F50" s="2"/>
      <c r="G50" s="2"/>
      <c r="H50" s="7"/>
      <c r="I50" s="7"/>
      <c r="J50" s="7">
        <v>882207.75</v>
      </c>
      <c r="K50" s="7">
        <f t="shared" si="49"/>
        <v>882207.75</v>
      </c>
      <c r="L50" s="7"/>
      <c r="M50" s="7">
        <f t="shared" si="50"/>
        <v>882207.75</v>
      </c>
      <c r="N50" s="7"/>
      <c r="O50" s="7">
        <f t="shared" si="51"/>
        <v>882207.75</v>
      </c>
      <c r="P50" s="7"/>
      <c r="Q50" s="7">
        <f t="shared" si="52"/>
        <v>882207.75</v>
      </c>
    </row>
    <row r="51" spans="1:17" s="17" customFormat="1" ht="38.25">
      <c r="A51" s="76" t="s">
        <v>127</v>
      </c>
      <c r="B51" s="73" t="s">
        <v>128</v>
      </c>
      <c r="C51" s="2"/>
      <c r="D51" s="2"/>
      <c r="E51" s="2"/>
      <c r="F51" s="2"/>
      <c r="G51" s="2"/>
      <c r="H51" s="7"/>
      <c r="I51" s="7"/>
      <c r="J51" s="7">
        <v>210792.25</v>
      </c>
      <c r="K51" s="7">
        <f t="shared" si="49"/>
        <v>210792.25</v>
      </c>
      <c r="L51" s="7"/>
      <c r="M51" s="7">
        <f t="shared" si="50"/>
        <v>210792.25</v>
      </c>
      <c r="N51" s="7"/>
      <c r="O51" s="7">
        <f t="shared" si="51"/>
        <v>210792.25</v>
      </c>
      <c r="P51" s="7"/>
      <c r="Q51" s="7">
        <f t="shared" si="52"/>
        <v>210792.25</v>
      </c>
    </row>
    <row r="52" spans="1:17" ht="25.5">
      <c r="A52" s="36" t="s">
        <v>114</v>
      </c>
      <c r="B52" s="37" t="s">
        <v>115</v>
      </c>
      <c r="C52" s="7"/>
      <c r="D52" s="7"/>
      <c r="E52" s="7">
        <f t="shared" ref="E52:E60" si="55">SUM(C52:D52)</f>
        <v>0</v>
      </c>
      <c r="F52" s="7">
        <v>37760</v>
      </c>
      <c r="G52" s="7">
        <f t="shared" ref="G52:G60" si="56">SUM(E52:F52)</f>
        <v>37760</v>
      </c>
      <c r="H52" s="7"/>
      <c r="I52" s="7">
        <f>SUM(G52:H52)</f>
        <v>37760</v>
      </c>
      <c r="J52" s="7"/>
      <c r="K52" s="7">
        <f>SUM(I52:J52)</f>
        <v>37760</v>
      </c>
      <c r="L52" s="7"/>
      <c r="M52" s="7">
        <f t="shared" si="50"/>
        <v>37760</v>
      </c>
      <c r="N52" s="7"/>
      <c r="O52" s="7">
        <f t="shared" si="51"/>
        <v>37760</v>
      </c>
      <c r="P52" s="7"/>
      <c r="Q52" s="7">
        <f t="shared" si="52"/>
        <v>37760</v>
      </c>
    </row>
    <row r="53" spans="1:17" ht="55.5" customHeight="1">
      <c r="A53" s="74" t="s">
        <v>147</v>
      </c>
      <c r="B53" s="112" t="s">
        <v>146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>
        <v>3584753.93</v>
      </c>
      <c r="Q53" s="7">
        <f>P53</f>
        <v>3584753.93</v>
      </c>
    </row>
    <row r="54" spans="1:17" ht="55.5" customHeight="1">
      <c r="A54" s="74" t="s">
        <v>149</v>
      </c>
      <c r="B54" s="112" t="s">
        <v>146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>
        <v>959663.83</v>
      </c>
      <c r="Q54" s="7">
        <f>P54</f>
        <v>959663.83</v>
      </c>
    </row>
    <row r="55" spans="1:17" ht="38.25">
      <c r="A55" s="59" t="s">
        <v>129</v>
      </c>
      <c r="B55" s="73" t="s">
        <v>124</v>
      </c>
      <c r="C55" s="7"/>
      <c r="D55" s="7"/>
      <c r="E55" s="7"/>
      <c r="F55" s="7"/>
      <c r="G55" s="7"/>
      <c r="H55" s="7">
        <v>5424100</v>
      </c>
      <c r="I55" s="7">
        <f t="shared" ref="I55:I57" si="57">SUM(G55:H55)</f>
        <v>5424100</v>
      </c>
      <c r="J55" s="7"/>
      <c r="K55" s="7">
        <f t="shared" ref="K55:K103" si="58">SUM(I55:J55)</f>
        <v>5424100</v>
      </c>
      <c r="L55" s="7"/>
      <c r="M55" s="7">
        <f t="shared" si="50"/>
        <v>5424100</v>
      </c>
      <c r="N55" s="7"/>
      <c r="O55" s="7">
        <f t="shared" si="51"/>
        <v>5424100</v>
      </c>
      <c r="P55" s="7"/>
      <c r="Q55" s="7">
        <f t="shared" si="52"/>
        <v>5424100</v>
      </c>
    </row>
    <row r="56" spans="1:17" ht="38.25">
      <c r="A56" s="59" t="s">
        <v>130</v>
      </c>
      <c r="B56" s="73" t="s">
        <v>124</v>
      </c>
      <c r="C56" s="7"/>
      <c r="D56" s="7"/>
      <c r="E56" s="7"/>
      <c r="F56" s="7"/>
      <c r="G56" s="7"/>
      <c r="H56" s="7">
        <v>957200</v>
      </c>
      <c r="I56" s="7">
        <f t="shared" si="57"/>
        <v>957200</v>
      </c>
      <c r="J56" s="7"/>
      <c r="K56" s="7">
        <f t="shared" si="58"/>
        <v>957200</v>
      </c>
      <c r="L56" s="7"/>
      <c r="M56" s="7">
        <f t="shared" si="50"/>
        <v>957200</v>
      </c>
      <c r="N56" s="7"/>
      <c r="O56" s="7">
        <f t="shared" si="51"/>
        <v>957200</v>
      </c>
      <c r="P56" s="7"/>
      <c r="Q56" s="7">
        <f t="shared" si="52"/>
        <v>957200</v>
      </c>
    </row>
    <row r="57" spans="1:17" ht="51">
      <c r="A57" s="36" t="s">
        <v>116</v>
      </c>
      <c r="B57" s="37" t="s">
        <v>117</v>
      </c>
      <c r="C57" s="7"/>
      <c r="D57" s="7"/>
      <c r="E57" s="7">
        <f t="shared" si="55"/>
        <v>0</v>
      </c>
      <c r="F57" s="7">
        <v>262130</v>
      </c>
      <c r="G57" s="7">
        <f t="shared" si="56"/>
        <v>262130</v>
      </c>
      <c r="H57" s="7"/>
      <c r="I57" s="7">
        <f t="shared" si="57"/>
        <v>262130</v>
      </c>
      <c r="J57" s="7"/>
      <c r="K57" s="7">
        <f t="shared" si="58"/>
        <v>262130</v>
      </c>
      <c r="L57" s="7"/>
      <c r="M57" s="7">
        <f t="shared" si="50"/>
        <v>262130</v>
      </c>
      <c r="N57" s="7"/>
      <c r="O57" s="7">
        <f t="shared" si="51"/>
        <v>262130</v>
      </c>
      <c r="P57" s="7"/>
      <c r="Q57" s="7">
        <f t="shared" si="52"/>
        <v>262130</v>
      </c>
    </row>
    <row r="58" spans="1:17" s="17" customFormat="1" ht="25.5">
      <c r="A58" s="59" t="s">
        <v>131</v>
      </c>
      <c r="B58" s="37" t="s">
        <v>112</v>
      </c>
      <c r="C58" s="2"/>
      <c r="D58" s="2"/>
      <c r="E58" s="2"/>
      <c r="F58" s="2"/>
      <c r="G58" s="2"/>
      <c r="H58" s="7"/>
      <c r="I58" s="7"/>
      <c r="J58" s="7">
        <v>201318</v>
      </c>
      <c r="K58" s="7">
        <f t="shared" si="58"/>
        <v>201318</v>
      </c>
      <c r="L58" s="7"/>
      <c r="M58" s="7">
        <f t="shared" si="50"/>
        <v>201318</v>
      </c>
      <c r="N58" s="7"/>
      <c r="O58" s="7">
        <f t="shared" si="51"/>
        <v>201318</v>
      </c>
      <c r="P58" s="7"/>
      <c r="Q58" s="7">
        <f t="shared" si="52"/>
        <v>201318</v>
      </c>
    </row>
    <row r="59" spans="1:17" ht="25.5">
      <c r="A59" s="74" t="s">
        <v>123</v>
      </c>
      <c r="B59" s="37" t="s">
        <v>112</v>
      </c>
      <c r="C59" s="7"/>
      <c r="D59" s="7"/>
      <c r="E59" s="7"/>
      <c r="F59" s="7"/>
      <c r="G59" s="7"/>
      <c r="H59" s="7">
        <v>497775</v>
      </c>
      <c r="I59" s="7">
        <f>H59</f>
        <v>497775</v>
      </c>
      <c r="J59" s="7">
        <v>125000</v>
      </c>
      <c r="K59" s="7">
        <f t="shared" si="58"/>
        <v>622775</v>
      </c>
      <c r="L59" s="7"/>
      <c r="M59" s="7">
        <f t="shared" si="50"/>
        <v>622775</v>
      </c>
      <c r="N59" s="7"/>
      <c r="O59" s="7">
        <f t="shared" si="51"/>
        <v>622775</v>
      </c>
      <c r="P59" s="7"/>
      <c r="Q59" s="7">
        <f t="shared" si="52"/>
        <v>622775</v>
      </c>
    </row>
    <row r="60" spans="1:17" ht="25.5">
      <c r="A60" s="36" t="s">
        <v>118</v>
      </c>
      <c r="B60" s="37" t="s">
        <v>112</v>
      </c>
      <c r="C60" s="7"/>
      <c r="D60" s="7"/>
      <c r="E60" s="7">
        <f t="shared" si="55"/>
        <v>0</v>
      </c>
      <c r="F60" s="7">
        <v>206200</v>
      </c>
      <c r="G60" s="7">
        <f t="shared" si="56"/>
        <v>206200</v>
      </c>
      <c r="H60" s="7"/>
      <c r="I60" s="7">
        <f t="shared" ref="I60:I103" si="59">SUM(G60:H60)</f>
        <v>206200</v>
      </c>
      <c r="J60" s="7"/>
      <c r="K60" s="7">
        <f t="shared" si="58"/>
        <v>206200</v>
      </c>
      <c r="L60" s="7"/>
      <c r="M60" s="7">
        <f t="shared" si="50"/>
        <v>206200</v>
      </c>
      <c r="N60" s="7"/>
      <c r="O60" s="7">
        <f t="shared" si="51"/>
        <v>206200</v>
      </c>
      <c r="P60" s="7"/>
      <c r="Q60" s="7">
        <f t="shared" si="52"/>
        <v>206200</v>
      </c>
    </row>
    <row r="61" spans="1:17" ht="41.25" customHeight="1">
      <c r="A61" s="72" t="s">
        <v>133</v>
      </c>
      <c r="B61" s="37" t="s">
        <v>112</v>
      </c>
      <c r="C61" s="7"/>
      <c r="D61" s="7"/>
      <c r="E61" s="7"/>
      <c r="F61" s="7"/>
      <c r="G61" s="7"/>
      <c r="H61" s="7"/>
      <c r="I61" s="7"/>
      <c r="J61" s="7"/>
      <c r="K61" s="7"/>
      <c r="L61" s="114">
        <v>17674000</v>
      </c>
      <c r="M61" s="7">
        <f>L61</f>
        <v>17674000</v>
      </c>
      <c r="N61" s="7"/>
      <c r="O61" s="7">
        <f t="shared" si="51"/>
        <v>17674000</v>
      </c>
      <c r="P61" s="7">
        <v>2850796</v>
      </c>
      <c r="Q61" s="7">
        <f t="shared" si="52"/>
        <v>20524796</v>
      </c>
    </row>
    <row r="62" spans="1:17" ht="41.25" customHeight="1">
      <c r="A62" s="72" t="s">
        <v>152</v>
      </c>
      <c r="B62" s="37" t="s">
        <v>112</v>
      </c>
      <c r="C62" s="7"/>
      <c r="D62" s="7"/>
      <c r="E62" s="7"/>
      <c r="F62" s="7"/>
      <c r="G62" s="7"/>
      <c r="H62" s="7"/>
      <c r="I62" s="7"/>
      <c r="J62" s="7"/>
      <c r="K62" s="7"/>
      <c r="L62" s="114">
        <v>3137031</v>
      </c>
      <c r="M62" s="7">
        <f>L62</f>
        <v>3137031</v>
      </c>
      <c r="N62" s="7"/>
      <c r="O62" s="7">
        <f t="shared" si="51"/>
        <v>3137031</v>
      </c>
      <c r="P62" s="7">
        <v>246700</v>
      </c>
      <c r="Q62" s="7">
        <f t="shared" si="52"/>
        <v>3383731</v>
      </c>
    </row>
    <row r="63" spans="1:17" ht="51">
      <c r="A63" s="36" t="s">
        <v>108</v>
      </c>
      <c r="B63" s="37" t="s">
        <v>112</v>
      </c>
      <c r="C63" s="7"/>
      <c r="D63" s="7">
        <v>3000000</v>
      </c>
      <c r="E63" s="7">
        <f t="shared" si="5"/>
        <v>3000000</v>
      </c>
      <c r="F63" s="7">
        <v>5000000</v>
      </c>
      <c r="G63" s="7">
        <f t="shared" ref="G63:G103" si="60">SUM(E63:F63)</f>
        <v>8000000</v>
      </c>
      <c r="H63" s="7">
        <v>5000000</v>
      </c>
      <c r="I63" s="7">
        <f t="shared" si="59"/>
        <v>13000000</v>
      </c>
      <c r="J63" s="7">
        <f>21000000-I63</f>
        <v>8000000</v>
      </c>
      <c r="K63" s="7">
        <f t="shared" si="58"/>
        <v>21000000</v>
      </c>
      <c r="L63" s="7">
        <v>8000000</v>
      </c>
      <c r="M63" s="7">
        <f t="shared" si="50"/>
        <v>29000000</v>
      </c>
      <c r="N63" s="7">
        <f>38000000-M63</f>
        <v>9000000</v>
      </c>
      <c r="O63" s="7">
        <f t="shared" si="51"/>
        <v>38000000</v>
      </c>
      <c r="P63" s="7">
        <v>10000000</v>
      </c>
      <c r="Q63" s="7">
        <f t="shared" si="52"/>
        <v>48000000</v>
      </c>
    </row>
    <row r="64" spans="1:17" ht="76.5">
      <c r="A64" s="36" t="s">
        <v>80</v>
      </c>
      <c r="B64" s="37" t="s">
        <v>112</v>
      </c>
      <c r="C64" s="7">
        <v>23700</v>
      </c>
      <c r="D64" s="7"/>
      <c r="E64" s="7">
        <f t="shared" si="5"/>
        <v>23700</v>
      </c>
      <c r="F64" s="7"/>
      <c r="G64" s="7">
        <f t="shared" si="60"/>
        <v>23700</v>
      </c>
      <c r="H64" s="7"/>
      <c r="I64" s="7">
        <f t="shared" si="59"/>
        <v>23700</v>
      </c>
      <c r="J64" s="7"/>
      <c r="K64" s="7">
        <f t="shared" si="58"/>
        <v>23700</v>
      </c>
      <c r="L64" s="7"/>
      <c r="M64" s="7">
        <f t="shared" si="50"/>
        <v>23700</v>
      </c>
      <c r="N64" s="7"/>
      <c r="O64" s="7">
        <f t="shared" si="51"/>
        <v>23700</v>
      </c>
      <c r="P64" s="7"/>
      <c r="Q64" s="7">
        <f t="shared" si="52"/>
        <v>23700</v>
      </c>
    </row>
    <row r="65" spans="1:17" ht="25.5">
      <c r="A65" s="38" t="s">
        <v>72</v>
      </c>
      <c r="B65" s="37" t="s">
        <v>112</v>
      </c>
      <c r="C65" s="7">
        <v>50400</v>
      </c>
      <c r="D65" s="7"/>
      <c r="E65" s="7">
        <f t="shared" si="5"/>
        <v>50400</v>
      </c>
      <c r="F65" s="7"/>
      <c r="G65" s="7">
        <f t="shared" si="60"/>
        <v>50400</v>
      </c>
      <c r="H65" s="7"/>
      <c r="I65" s="7">
        <f t="shared" si="59"/>
        <v>50400</v>
      </c>
      <c r="J65" s="7"/>
      <c r="K65" s="7">
        <f t="shared" si="58"/>
        <v>50400</v>
      </c>
      <c r="L65" s="7"/>
      <c r="M65" s="7">
        <f t="shared" si="50"/>
        <v>50400</v>
      </c>
      <c r="N65" s="7"/>
      <c r="O65" s="7">
        <f t="shared" si="51"/>
        <v>50400</v>
      </c>
      <c r="P65" s="7">
        <v>30240</v>
      </c>
      <c r="Q65" s="7">
        <f t="shared" si="52"/>
        <v>80640</v>
      </c>
    </row>
    <row r="66" spans="1:17" s="17" customFormat="1" ht="25.5">
      <c r="A66" s="36" t="s">
        <v>78</v>
      </c>
      <c r="B66" s="37" t="s">
        <v>112</v>
      </c>
      <c r="C66" s="7">
        <v>5716000</v>
      </c>
      <c r="D66" s="7"/>
      <c r="E66" s="7">
        <f t="shared" si="5"/>
        <v>5716000</v>
      </c>
      <c r="F66" s="7"/>
      <c r="G66" s="7">
        <f t="shared" si="60"/>
        <v>5716000</v>
      </c>
      <c r="H66" s="7">
        <v>-910200</v>
      </c>
      <c r="I66" s="7">
        <f t="shared" si="59"/>
        <v>4805800</v>
      </c>
      <c r="J66" s="7"/>
      <c r="K66" s="7">
        <f t="shared" si="58"/>
        <v>4805800</v>
      </c>
      <c r="L66" s="7"/>
      <c r="M66" s="7">
        <f t="shared" si="50"/>
        <v>4805800</v>
      </c>
      <c r="N66" s="7"/>
      <c r="O66" s="7">
        <f t="shared" si="51"/>
        <v>4805800</v>
      </c>
      <c r="P66" s="7"/>
      <c r="Q66" s="7">
        <f t="shared" si="52"/>
        <v>4805800</v>
      </c>
    </row>
    <row r="67" spans="1:17" s="17" customFormat="1" ht="51">
      <c r="A67" s="36" t="s">
        <v>59</v>
      </c>
      <c r="B67" s="37" t="s">
        <v>112</v>
      </c>
      <c r="C67" s="7">
        <v>278900</v>
      </c>
      <c r="D67" s="7"/>
      <c r="E67" s="7">
        <f t="shared" si="5"/>
        <v>278900</v>
      </c>
      <c r="F67" s="7"/>
      <c r="G67" s="7">
        <f t="shared" si="60"/>
        <v>278900</v>
      </c>
      <c r="H67" s="7"/>
      <c r="I67" s="7">
        <f t="shared" si="59"/>
        <v>278900</v>
      </c>
      <c r="J67" s="7"/>
      <c r="K67" s="7">
        <f t="shared" si="58"/>
        <v>278900</v>
      </c>
      <c r="L67" s="7"/>
      <c r="M67" s="7">
        <f t="shared" si="50"/>
        <v>278900</v>
      </c>
      <c r="N67" s="7"/>
      <c r="O67" s="7">
        <f t="shared" si="51"/>
        <v>278900</v>
      </c>
      <c r="P67" s="7"/>
      <c r="Q67" s="7">
        <f t="shared" si="52"/>
        <v>278900</v>
      </c>
    </row>
    <row r="68" spans="1:17" ht="25.5">
      <c r="A68" s="36" t="s">
        <v>60</v>
      </c>
      <c r="B68" s="37" t="s">
        <v>112</v>
      </c>
      <c r="C68" s="7">
        <v>223000</v>
      </c>
      <c r="D68" s="7">
        <f>771300-C68</f>
        <v>548300</v>
      </c>
      <c r="E68" s="7">
        <f t="shared" si="5"/>
        <v>771300</v>
      </c>
      <c r="F68" s="7">
        <f>771300-E68</f>
        <v>0</v>
      </c>
      <c r="G68" s="7">
        <f t="shared" si="60"/>
        <v>771300</v>
      </c>
      <c r="H68" s="7">
        <f>771300-G68</f>
        <v>0</v>
      </c>
      <c r="I68" s="7">
        <f t="shared" si="59"/>
        <v>771300</v>
      </c>
      <c r="J68" s="7"/>
      <c r="K68" s="7">
        <f t="shared" si="58"/>
        <v>771300</v>
      </c>
      <c r="L68" s="7"/>
      <c r="M68" s="7">
        <f t="shared" si="50"/>
        <v>771300</v>
      </c>
      <c r="N68" s="7"/>
      <c r="O68" s="7">
        <f t="shared" si="51"/>
        <v>771300</v>
      </c>
      <c r="P68" s="7"/>
      <c r="Q68" s="7">
        <f t="shared" si="52"/>
        <v>771300</v>
      </c>
    </row>
    <row r="69" spans="1:17">
      <c r="A69" s="36" t="s">
        <v>61</v>
      </c>
      <c r="B69" s="37" t="s">
        <v>112</v>
      </c>
      <c r="C69" s="7">
        <v>117221000</v>
      </c>
      <c r="D69" s="7"/>
      <c r="E69" s="7">
        <f t="shared" si="5"/>
        <v>117221000</v>
      </c>
      <c r="F69" s="7"/>
      <c r="G69" s="7">
        <f t="shared" si="60"/>
        <v>117221000</v>
      </c>
      <c r="H69" s="7"/>
      <c r="I69" s="7">
        <f t="shared" si="59"/>
        <v>117221000</v>
      </c>
      <c r="J69" s="7"/>
      <c r="K69" s="7">
        <f t="shared" si="58"/>
        <v>117221000</v>
      </c>
      <c r="L69" s="7">
        <v>-41481527.460000001</v>
      </c>
      <c r="M69" s="7">
        <f>SUM(K69:L69)</f>
        <v>75739472.539999992</v>
      </c>
      <c r="N69" s="7"/>
      <c r="O69" s="7">
        <f t="shared" si="51"/>
        <v>75739472.539999992</v>
      </c>
      <c r="P69" s="7"/>
      <c r="Q69" s="7">
        <f t="shared" si="52"/>
        <v>75739472.539999992</v>
      </c>
    </row>
    <row r="70" spans="1:17" ht="19.5" customHeight="1">
      <c r="A70" s="106" t="s">
        <v>148</v>
      </c>
      <c r="B70" s="37" t="s">
        <v>112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>
        <v>5000000</v>
      </c>
      <c r="Q70" s="7">
        <f>P70</f>
        <v>5000000</v>
      </c>
    </row>
    <row r="71" spans="1:17" s="40" customFormat="1" ht="25.5">
      <c r="A71" s="39" t="s">
        <v>62</v>
      </c>
      <c r="B71" s="33" t="s">
        <v>73</v>
      </c>
      <c r="C71" s="2">
        <f>SUM(C72:C84)</f>
        <v>498251500</v>
      </c>
      <c r="D71" s="2">
        <f t="shared" ref="D71:F71" si="61">SUM(D72:D84)</f>
        <v>564300</v>
      </c>
      <c r="E71" s="2">
        <f t="shared" si="5"/>
        <v>498815800</v>
      </c>
      <c r="F71" s="2">
        <f t="shared" si="61"/>
        <v>3616100</v>
      </c>
      <c r="G71" s="2">
        <f t="shared" si="60"/>
        <v>502431900</v>
      </c>
      <c r="H71" s="2">
        <f t="shared" ref="H71" si="62">SUM(H72:H84)</f>
        <v>-350400</v>
      </c>
      <c r="I71" s="2">
        <f t="shared" si="59"/>
        <v>502081500</v>
      </c>
      <c r="J71" s="2">
        <f t="shared" ref="J71" si="63">SUM(J72:J84)</f>
        <v>0</v>
      </c>
      <c r="K71" s="2">
        <f t="shared" si="58"/>
        <v>502081500</v>
      </c>
      <c r="L71" s="2">
        <f t="shared" ref="L71:N71" si="64">SUM(L72:L84)</f>
        <v>0</v>
      </c>
      <c r="M71" s="2">
        <f>SUM(M72:M84)</f>
        <v>502081500</v>
      </c>
      <c r="N71" s="2">
        <f t="shared" si="64"/>
        <v>0</v>
      </c>
      <c r="O71" s="2">
        <f>SUM(O72:O84)</f>
        <v>502081500</v>
      </c>
      <c r="P71" s="2">
        <f t="shared" ref="P71" si="65">SUM(P72:P84)</f>
        <v>2669201.13</v>
      </c>
      <c r="Q71" s="2">
        <f>SUM(Q72:Q84)</f>
        <v>504750701.13</v>
      </c>
    </row>
    <row r="72" spans="1:17" s="43" customFormat="1" ht="38.25">
      <c r="A72" s="41" t="s">
        <v>83</v>
      </c>
      <c r="B72" s="42" t="s">
        <v>75</v>
      </c>
      <c r="C72" s="7">
        <v>5786000</v>
      </c>
      <c r="D72" s="7"/>
      <c r="E72" s="7">
        <f t="shared" si="5"/>
        <v>5786000</v>
      </c>
      <c r="F72" s="7"/>
      <c r="G72" s="7">
        <f t="shared" si="60"/>
        <v>5786000</v>
      </c>
      <c r="H72" s="7"/>
      <c r="I72" s="7">
        <f t="shared" si="59"/>
        <v>5786000</v>
      </c>
      <c r="J72" s="7"/>
      <c r="K72" s="7">
        <f>SUM(I72:J72)</f>
        <v>5786000</v>
      </c>
      <c r="L72" s="7"/>
      <c r="M72" s="7">
        <f>SUM(K72:L72)</f>
        <v>5786000</v>
      </c>
      <c r="N72" s="7"/>
      <c r="O72" s="7">
        <f>SUM(M72:N72)</f>
        <v>5786000</v>
      </c>
      <c r="P72" s="7"/>
      <c r="Q72" s="7">
        <f>SUM(O72:P72)</f>
        <v>5786000</v>
      </c>
    </row>
    <row r="73" spans="1:17" s="43" customFormat="1" ht="25.5">
      <c r="A73" s="44" t="s">
        <v>81</v>
      </c>
      <c r="B73" s="42" t="s">
        <v>75</v>
      </c>
      <c r="C73" s="7">
        <v>3134300</v>
      </c>
      <c r="D73" s="7"/>
      <c r="E73" s="7">
        <f t="shared" si="5"/>
        <v>3134300</v>
      </c>
      <c r="F73" s="7"/>
      <c r="G73" s="7">
        <f t="shared" si="60"/>
        <v>3134300</v>
      </c>
      <c r="H73" s="7"/>
      <c r="I73" s="7">
        <f t="shared" si="59"/>
        <v>3134300</v>
      </c>
      <c r="J73" s="7"/>
      <c r="K73" s="7">
        <f t="shared" ref="K73:K84" si="66">SUM(I73:J73)</f>
        <v>3134300</v>
      </c>
      <c r="L73" s="7"/>
      <c r="M73" s="7">
        <f t="shared" ref="M73:M84" si="67">SUM(K73:L73)</f>
        <v>3134300</v>
      </c>
      <c r="N73" s="7"/>
      <c r="O73" s="7">
        <f t="shared" ref="O73:O84" si="68">SUM(M73:N73)</f>
        <v>3134300</v>
      </c>
      <c r="P73" s="7"/>
      <c r="Q73" s="7">
        <f t="shared" ref="Q73:Q84" si="69">SUM(O73:P73)</f>
        <v>3134300</v>
      </c>
    </row>
    <row r="74" spans="1:17" ht="25.5">
      <c r="A74" s="36" t="s">
        <v>63</v>
      </c>
      <c r="B74" s="42" t="s">
        <v>75</v>
      </c>
      <c r="C74" s="7">
        <v>964400</v>
      </c>
      <c r="D74" s="7"/>
      <c r="E74" s="7">
        <f t="shared" si="5"/>
        <v>964400</v>
      </c>
      <c r="F74" s="7"/>
      <c r="G74" s="7">
        <f t="shared" si="60"/>
        <v>964400</v>
      </c>
      <c r="H74" s="7"/>
      <c r="I74" s="7">
        <f t="shared" si="59"/>
        <v>964400</v>
      </c>
      <c r="J74" s="7"/>
      <c r="K74" s="7">
        <f t="shared" si="66"/>
        <v>964400</v>
      </c>
      <c r="L74" s="7"/>
      <c r="M74" s="7">
        <f t="shared" si="67"/>
        <v>964400</v>
      </c>
      <c r="N74" s="7"/>
      <c r="O74" s="7">
        <f t="shared" si="68"/>
        <v>964400</v>
      </c>
      <c r="P74" s="7"/>
      <c r="Q74" s="7">
        <f t="shared" si="69"/>
        <v>964400</v>
      </c>
    </row>
    <row r="75" spans="1:17" ht="25.5">
      <c r="A75" s="36" t="s">
        <v>64</v>
      </c>
      <c r="B75" s="42" t="s">
        <v>75</v>
      </c>
      <c r="C75" s="7">
        <v>241100</v>
      </c>
      <c r="D75" s="7"/>
      <c r="E75" s="7">
        <f t="shared" si="5"/>
        <v>241100</v>
      </c>
      <c r="F75" s="7"/>
      <c r="G75" s="7">
        <f t="shared" si="60"/>
        <v>241100</v>
      </c>
      <c r="H75" s="7"/>
      <c r="I75" s="7">
        <f t="shared" si="59"/>
        <v>241100</v>
      </c>
      <c r="J75" s="7"/>
      <c r="K75" s="7">
        <f t="shared" si="66"/>
        <v>241100</v>
      </c>
      <c r="L75" s="7"/>
      <c r="M75" s="7">
        <f t="shared" si="67"/>
        <v>241100</v>
      </c>
      <c r="N75" s="7"/>
      <c r="O75" s="7">
        <f t="shared" si="68"/>
        <v>241100</v>
      </c>
      <c r="P75" s="7"/>
      <c r="Q75" s="7">
        <f t="shared" si="69"/>
        <v>241100</v>
      </c>
    </row>
    <row r="76" spans="1:17" ht="25.5">
      <c r="A76" s="36" t="s">
        <v>65</v>
      </c>
      <c r="B76" s="42" t="s">
        <v>75</v>
      </c>
      <c r="C76" s="7">
        <v>1012500</v>
      </c>
      <c r="D76" s="7"/>
      <c r="E76" s="7">
        <f t="shared" si="5"/>
        <v>1012500</v>
      </c>
      <c r="F76" s="7"/>
      <c r="G76" s="7">
        <f t="shared" si="60"/>
        <v>1012500</v>
      </c>
      <c r="H76" s="7"/>
      <c r="I76" s="7">
        <f t="shared" si="59"/>
        <v>1012500</v>
      </c>
      <c r="J76" s="7"/>
      <c r="K76" s="7">
        <f t="shared" si="66"/>
        <v>1012500</v>
      </c>
      <c r="L76" s="7"/>
      <c r="M76" s="7">
        <f t="shared" si="67"/>
        <v>1012500</v>
      </c>
      <c r="N76" s="7"/>
      <c r="O76" s="7">
        <f t="shared" si="68"/>
        <v>1012500</v>
      </c>
      <c r="P76" s="7"/>
      <c r="Q76" s="7">
        <f t="shared" si="69"/>
        <v>1012500</v>
      </c>
    </row>
    <row r="77" spans="1:17" ht="51">
      <c r="A77" s="36" t="s">
        <v>66</v>
      </c>
      <c r="B77" s="42" t="s">
        <v>75</v>
      </c>
      <c r="C77" s="7">
        <v>10000</v>
      </c>
      <c r="D77" s="7"/>
      <c r="E77" s="7">
        <f t="shared" si="5"/>
        <v>10000</v>
      </c>
      <c r="F77" s="7"/>
      <c r="G77" s="7">
        <f t="shared" si="60"/>
        <v>10000</v>
      </c>
      <c r="H77" s="7"/>
      <c r="I77" s="7">
        <f t="shared" si="59"/>
        <v>10000</v>
      </c>
      <c r="J77" s="7"/>
      <c r="K77" s="7">
        <f t="shared" si="66"/>
        <v>10000</v>
      </c>
      <c r="L77" s="7"/>
      <c r="M77" s="7">
        <f t="shared" si="67"/>
        <v>10000</v>
      </c>
      <c r="N77" s="7"/>
      <c r="O77" s="7">
        <f t="shared" si="68"/>
        <v>10000</v>
      </c>
      <c r="P77" s="7"/>
      <c r="Q77" s="7">
        <f t="shared" si="69"/>
        <v>10000</v>
      </c>
    </row>
    <row r="78" spans="1:17" ht="25.5">
      <c r="A78" s="36" t="s">
        <v>67</v>
      </c>
      <c r="B78" s="42" t="s">
        <v>75</v>
      </c>
      <c r="C78" s="7">
        <v>45600</v>
      </c>
      <c r="D78" s="7"/>
      <c r="E78" s="7">
        <f t="shared" si="5"/>
        <v>45600</v>
      </c>
      <c r="F78" s="7"/>
      <c r="G78" s="7">
        <f t="shared" si="60"/>
        <v>45600</v>
      </c>
      <c r="H78" s="7"/>
      <c r="I78" s="7">
        <f t="shared" si="59"/>
        <v>45600</v>
      </c>
      <c r="J78" s="7"/>
      <c r="K78" s="7">
        <f t="shared" si="66"/>
        <v>45600</v>
      </c>
      <c r="L78" s="7"/>
      <c r="M78" s="7">
        <f t="shared" si="67"/>
        <v>45600</v>
      </c>
      <c r="N78" s="7"/>
      <c r="O78" s="7">
        <f t="shared" si="68"/>
        <v>45600</v>
      </c>
      <c r="P78" s="7">
        <v>-26162.1</v>
      </c>
      <c r="Q78" s="7">
        <f t="shared" si="69"/>
        <v>19437.900000000001</v>
      </c>
    </row>
    <row r="79" spans="1:17" ht="25.5">
      <c r="A79" s="36" t="s">
        <v>68</v>
      </c>
      <c r="B79" s="42" t="s">
        <v>75</v>
      </c>
      <c r="C79" s="7">
        <v>25000</v>
      </c>
      <c r="D79" s="7"/>
      <c r="E79" s="7">
        <f t="shared" si="5"/>
        <v>25000</v>
      </c>
      <c r="F79" s="7"/>
      <c r="G79" s="7">
        <f t="shared" si="60"/>
        <v>25000</v>
      </c>
      <c r="H79" s="7"/>
      <c r="I79" s="7">
        <f t="shared" si="59"/>
        <v>25000</v>
      </c>
      <c r="J79" s="7"/>
      <c r="K79" s="7">
        <f t="shared" si="66"/>
        <v>25000</v>
      </c>
      <c r="L79" s="7"/>
      <c r="M79" s="7">
        <f t="shared" si="67"/>
        <v>25000</v>
      </c>
      <c r="N79" s="7"/>
      <c r="O79" s="7">
        <f t="shared" si="68"/>
        <v>25000</v>
      </c>
      <c r="P79" s="7"/>
      <c r="Q79" s="7">
        <f t="shared" si="69"/>
        <v>25000</v>
      </c>
    </row>
    <row r="80" spans="1:17" ht="38.25">
      <c r="A80" s="36" t="s">
        <v>93</v>
      </c>
      <c r="B80" s="45" t="s">
        <v>76</v>
      </c>
      <c r="C80" s="7">
        <v>8295400</v>
      </c>
      <c r="D80" s="7">
        <f>7738400-C80</f>
        <v>-557000</v>
      </c>
      <c r="E80" s="7">
        <f t="shared" si="5"/>
        <v>7738400</v>
      </c>
      <c r="F80" s="7">
        <f>7738400-E80</f>
        <v>0</v>
      </c>
      <c r="G80" s="7">
        <f t="shared" si="60"/>
        <v>7738400</v>
      </c>
      <c r="H80" s="7">
        <f>7738400-G80</f>
        <v>0</v>
      </c>
      <c r="I80" s="7">
        <f t="shared" si="59"/>
        <v>7738400</v>
      </c>
      <c r="J80" s="7"/>
      <c r="K80" s="7">
        <f t="shared" si="66"/>
        <v>7738400</v>
      </c>
      <c r="L80" s="7"/>
      <c r="M80" s="7">
        <f t="shared" si="67"/>
        <v>7738400</v>
      </c>
      <c r="N80" s="7"/>
      <c r="O80" s="7">
        <f t="shared" si="68"/>
        <v>7738400</v>
      </c>
      <c r="P80" s="7">
        <v>2771700</v>
      </c>
      <c r="Q80" s="7">
        <f t="shared" si="69"/>
        <v>10510100</v>
      </c>
    </row>
    <row r="81" spans="1:17" ht="63.75">
      <c r="A81" s="36" t="s">
        <v>94</v>
      </c>
      <c r="B81" s="45" t="s">
        <v>88</v>
      </c>
      <c r="C81" s="7">
        <v>2076200</v>
      </c>
      <c r="D81" s="7">
        <f>3197500-C81</f>
        <v>1121300</v>
      </c>
      <c r="E81" s="7">
        <f t="shared" si="5"/>
        <v>3197500</v>
      </c>
      <c r="F81" s="7">
        <f>3197500-E81</f>
        <v>0</v>
      </c>
      <c r="G81" s="7">
        <f t="shared" si="60"/>
        <v>3197500</v>
      </c>
      <c r="H81" s="7">
        <f>3197500-G81</f>
        <v>0</v>
      </c>
      <c r="I81" s="7">
        <f t="shared" si="59"/>
        <v>3197500</v>
      </c>
      <c r="J81" s="7"/>
      <c r="K81" s="7">
        <f t="shared" si="66"/>
        <v>3197500</v>
      </c>
      <c r="L81" s="7"/>
      <c r="M81" s="7">
        <f t="shared" si="67"/>
        <v>3197500</v>
      </c>
      <c r="N81" s="7"/>
      <c r="O81" s="7">
        <f t="shared" si="68"/>
        <v>3197500</v>
      </c>
      <c r="P81" s="7">
        <v>-402836.77</v>
      </c>
      <c r="Q81" s="7">
        <f t="shared" si="69"/>
        <v>2794663.23</v>
      </c>
    </row>
    <row r="82" spans="1:17" ht="51">
      <c r="A82" s="36" t="s">
        <v>91</v>
      </c>
      <c r="B82" s="45" t="s">
        <v>88</v>
      </c>
      <c r="C82" s="7"/>
      <c r="D82" s="7">
        <v>0</v>
      </c>
      <c r="E82" s="7">
        <f t="shared" si="5"/>
        <v>0</v>
      </c>
      <c r="F82" s="7">
        <v>3616100</v>
      </c>
      <c r="G82" s="7">
        <f t="shared" si="60"/>
        <v>3616100</v>
      </c>
      <c r="H82" s="7">
        <v>-350400</v>
      </c>
      <c r="I82" s="7">
        <f t="shared" si="59"/>
        <v>3265700</v>
      </c>
      <c r="J82" s="7"/>
      <c r="K82" s="7">
        <f t="shared" si="66"/>
        <v>3265700</v>
      </c>
      <c r="L82" s="7"/>
      <c r="M82" s="7">
        <f t="shared" si="67"/>
        <v>3265700</v>
      </c>
      <c r="N82" s="7"/>
      <c r="O82" s="7">
        <f t="shared" si="68"/>
        <v>3265700</v>
      </c>
      <c r="P82" s="7">
        <v>326500</v>
      </c>
      <c r="Q82" s="7">
        <f t="shared" si="69"/>
        <v>3592200</v>
      </c>
    </row>
    <row r="83" spans="1:17" ht="38.25">
      <c r="A83" s="36" t="s">
        <v>95</v>
      </c>
      <c r="B83" s="51" t="s">
        <v>71</v>
      </c>
      <c r="C83" s="7">
        <v>2144600</v>
      </c>
      <c r="D83" s="7"/>
      <c r="E83" s="7">
        <f t="shared" si="5"/>
        <v>2144600</v>
      </c>
      <c r="F83" s="7"/>
      <c r="G83" s="7">
        <f t="shared" si="60"/>
        <v>2144600</v>
      </c>
      <c r="H83" s="7"/>
      <c r="I83" s="7">
        <f t="shared" si="59"/>
        <v>2144600</v>
      </c>
      <c r="J83" s="7"/>
      <c r="K83" s="7">
        <f t="shared" si="66"/>
        <v>2144600</v>
      </c>
      <c r="L83" s="7"/>
      <c r="M83" s="7">
        <f t="shared" si="67"/>
        <v>2144600</v>
      </c>
      <c r="N83" s="7"/>
      <c r="O83" s="7">
        <f t="shared" si="68"/>
        <v>2144600</v>
      </c>
      <c r="P83" s="7"/>
      <c r="Q83" s="7">
        <f t="shared" si="69"/>
        <v>2144600</v>
      </c>
    </row>
    <row r="84" spans="1:17" ht="15" customHeight="1">
      <c r="A84" s="46" t="s">
        <v>82</v>
      </c>
      <c r="B84" s="45" t="s">
        <v>87</v>
      </c>
      <c r="C84" s="7">
        <v>474516400</v>
      </c>
      <c r="D84" s="7"/>
      <c r="E84" s="7">
        <f t="shared" si="5"/>
        <v>474516400</v>
      </c>
      <c r="F84" s="7"/>
      <c r="G84" s="7">
        <f t="shared" si="60"/>
        <v>474516400</v>
      </c>
      <c r="H84" s="7"/>
      <c r="I84" s="7">
        <f t="shared" si="59"/>
        <v>474516400</v>
      </c>
      <c r="J84" s="7"/>
      <c r="K84" s="7">
        <f t="shared" si="66"/>
        <v>474516400</v>
      </c>
      <c r="L84" s="7"/>
      <c r="M84" s="7">
        <f t="shared" si="67"/>
        <v>474516400</v>
      </c>
      <c r="N84" s="7"/>
      <c r="O84" s="7">
        <f t="shared" si="68"/>
        <v>474516400</v>
      </c>
      <c r="P84" s="7"/>
      <c r="Q84" s="7">
        <f t="shared" si="69"/>
        <v>474516400</v>
      </c>
    </row>
    <row r="85" spans="1:17" s="43" customFormat="1" ht="25.5">
      <c r="A85" s="39" t="s">
        <v>110</v>
      </c>
      <c r="B85" s="70" t="s">
        <v>89</v>
      </c>
      <c r="C85" s="9">
        <f>SUM(C88:C88)</f>
        <v>146700</v>
      </c>
      <c r="D85" s="9">
        <f>SUM(D86:D88)</f>
        <v>108528</v>
      </c>
      <c r="E85" s="9">
        <f>SUM(E86:E88)</f>
        <v>255228</v>
      </c>
      <c r="F85" s="9">
        <f>SUM(F86:F88)</f>
        <v>30000</v>
      </c>
      <c r="G85" s="9">
        <f t="shared" si="60"/>
        <v>285228</v>
      </c>
      <c r="H85" s="9">
        <f>SUM(H86:H88)</f>
        <v>0</v>
      </c>
      <c r="I85" s="9">
        <f t="shared" si="59"/>
        <v>285228</v>
      </c>
      <c r="J85" s="9">
        <f>SUM(J86:J88)</f>
        <v>0</v>
      </c>
      <c r="K85" s="9">
        <f t="shared" ref="K85:M85" si="70">SUM(K86:K96)</f>
        <v>285228</v>
      </c>
      <c r="L85" s="9">
        <f t="shared" si="70"/>
        <v>1633433.47</v>
      </c>
      <c r="M85" s="9">
        <f t="shared" si="70"/>
        <v>1918661.47</v>
      </c>
      <c r="N85" s="9">
        <f>SUM(N86:N96)</f>
        <v>3611842.44</v>
      </c>
      <c r="O85" s="9">
        <f>SUM(O86:O96)</f>
        <v>5530503.9100000001</v>
      </c>
      <c r="P85" s="9">
        <f>SUM(P86:P97)</f>
        <v>3155610</v>
      </c>
      <c r="Q85" s="9">
        <f>SUM(Q86:Q97)</f>
        <v>8686113.9100000001</v>
      </c>
    </row>
    <row r="86" spans="1:17" s="43" customFormat="1" ht="25.5">
      <c r="A86" s="67" t="s">
        <v>119</v>
      </c>
      <c r="B86" s="68" t="s">
        <v>113</v>
      </c>
      <c r="C86" s="9"/>
      <c r="D86" s="69">
        <v>108528</v>
      </c>
      <c r="E86" s="69">
        <f>D86</f>
        <v>108528</v>
      </c>
      <c r="F86" s="69">
        <v>30000</v>
      </c>
      <c r="G86" s="69">
        <f t="shared" si="60"/>
        <v>138528</v>
      </c>
      <c r="H86" s="69"/>
      <c r="I86" s="69">
        <f t="shared" si="59"/>
        <v>138528</v>
      </c>
      <c r="J86" s="77"/>
      <c r="K86" s="82">
        <f>SUM(I86:J86)</f>
        <v>138528</v>
      </c>
      <c r="L86" s="77"/>
      <c r="M86" s="82">
        <f>SUM(K86:L86)</f>
        <v>138528</v>
      </c>
      <c r="N86" s="77"/>
      <c r="O86" s="82">
        <f>SUM(M86:N86)</f>
        <v>138528</v>
      </c>
      <c r="P86" s="77"/>
      <c r="Q86" s="82">
        <f>SUM(O86:P86)</f>
        <v>138528</v>
      </c>
    </row>
    <row r="87" spans="1:17" s="43" customFormat="1" ht="26.25" customHeight="1">
      <c r="A87" s="113" t="s">
        <v>150</v>
      </c>
      <c r="B87" s="31" t="s">
        <v>90</v>
      </c>
      <c r="C87" s="9"/>
      <c r="D87" s="69"/>
      <c r="E87" s="69"/>
      <c r="F87" s="69"/>
      <c r="G87" s="69"/>
      <c r="H87" s="69"/>
      <c r="I87" s="69"/>
      <c r="J87" s="77"/>
      <c r="K87" s="82"/>
      <c r="L87" s="77"/>
      <c r="M87" s="82"/>
      <c r="N87" s="77"/>
      <c r="O87" s="82"/>
      <c r="P87" s="77">
        <v>780000</v>
      </c>
      <c r="Q87" s="82">
        <f>P87</f>
        <v>780000</v>
      </c>
    </row>
    <row r="88" spans="1:17" ht="51">
      <c r="A88" s="47" t="s">
        <v>84</v>
      </c>
      <c r="B88" s="31" t="s">
        <v>90</v>
      </c>
      <c r="C88" s="63">
        <v>146700</v>
      </c>
      <c r="D88" s="63"/>
      <c r="E88" s="63">
        <f>SUM(C88:D88)</f>
        <v>146700</v>
      </c>
      <c r="F88" s="63"/>
      <c r="G88" s="63">
        <f t="shared" si="60"/>
        <v>146700</v>
      </c>
      <c r="H88" s="63"/>
      <c r="I88" s="63">
        <f t="shared" si="59"/>
        <v>146700</v>
      </c>
      <c r="J88" s="63"/>
      <c r="K88" s="63">
        <f t="shared" si="58"/>
        <v>146700</v>
      </c>
      <c r="L88" s="63"/>
      <c r="M88" s="82">
        <f>SUM(K88:L88)</f>
        <v>146700</v>
      </c>
      <c r="N88" s="63"/>
      <c r="O88" s="82">
        <f t="shared" ref="O88:O96" si="71">SUM(M88:N88)</f>
        <v>146700</v>
      </c>
      <c r="P88" s="63"/>
      <c r="Q88" s="82">
        <f t="shared" ref="Q88:Q96" si="72">SUM(O88:P88)</f>
        <v>146700</v>
      </c>
    </row>
    <row r="89" spans="1:17" ht="25.5">
      <c r="A89" s="81" t="s">
        <v>136</v>
      </c>
      <c r="B89" s="31" t="s">
        <v>90</v>
      </c>
      <c r="C89" s="63"/>
      <c r="D89" s="63"/>
      <c r="E89" s="63"/>
      <c r="F89" s="63"/>
      <c r="G89" s="63"/>
      <c r="H89" s="63"/>
      <c r="I89" s="63"/>
      <c r="J89" s="63"/>
      <c r="K89" s="63"/>
      <c r="L89" s="63">
        <v>449492.81</v>
      </c>
      <c r="M89" s="82">
        <f>L89</f>
        <v>449492.81</v>
      </c>
      <c r="N89" s="63"/>
      <c r="O89" s="82">
        <f t="shared" si="71"/>
        <v>449492.81</v>
      </c>
      <c r="P89" s="63"/>
      <c r="Q89" s="82">
        <f t="shared" si="72"/>
        <v>449492.81</v>
      </c>
    </row>
    <row r="90" spans="1:17" ht="25.5">
      <c r="A90" s="81" t="s">
        <v>137</v>
      </c>
      <c r="B90" s="31" t="s">
        <v>90</v>
      </c>
      <c r="C90" s="63"/>
      <c r="D90" s="63"/>
      <c r="E90" s="63"/>
      <c r="F90" s="63"/>
      <c r="G90" s="63"/>
      <c r="H90" s="63"/>
      <c r="I90" s="63"/>
      <c r="J90" s="63"/>
      <c r="K90" s="63"/>
      <c r="L90" s="63">
        <v>50000</v>
      </c>
      <c r="M90" s="82">
        <f t="shared" ref="M90:M91" si="73">L90</f>
        <v>50000</v>
      </c>
      <c r="N90" s="63"/>
      <c r="O90" s="82">
        <f t="shared" si="71"/>
        <v>50000</v>
      </c>
      <c r="P90" s="63"/>
      <c r="Q90" s="82">
        <f t="shared" si="72"/>
        <v>50000</v>
      </c>
    </row>
    <row r="91" spans="1:17" ht="26.25" customHeight="1">
      <c r="A91" s="81" t="s">
        <v>138</v>
      </c>
      <c r="B91" s="31" t="s">
        <v>90</v>
      </c>
      <c r="C91" s="63"/>
      <c r="D91" s="63"/>
      <c r="E91" s="63"/>
      <c r="F91" s="63"/>
      <c r="G91" s="63"/>
      <c r="H91" s="63"/>
      <c r="I91" s="63"/>
      <c r="J91" s="63"/>
      <c r="K91" s="63"/>
      <c r="L91" s="63">
        <v>900000</v>
      </c>
      <c r="M91" s="82">
        <f t="shared" si="73"/>
        <v>900000</v>
      </c>
      <c r="N91" s="63"/>
      <c r="O91" s="82">
        <f t="shared" si="71"/>
        <v>900000</v>
      </c>
      <c r="P91" s="63"/>
      <c r="Q91" s="82">
        <f t="shared" si="72"/>
        <v>900000</v>
      </c>
    </row>
    <row r="92" spans="1:17" ht="26.25" customHeight="1">
      <c r="A92" s="67" t="s">
        <v>143</v>
      </c>
      <c r="B92" s="31" t="s">
        <v>90</v>
      </c>
      <c r="C92" s="63"/>
      <c r="D92" s="63"/>
      <c r="E92" s="63"/>
      <c r="F92" s="63"/>
      <c r="G92" s="63"/>
      <c r="H92" s="63"/>
      <c r="I92" s="63"/>
      <c r="J92" s="63"/>
      <c r="K92" s="63"/>
      <c r="L92" s="63">
        <v>233940.66</v>
      </c>
      <c r="M92" s="82">
        <f>L92</f>
        <v>233940.66</v>
      </c>
      <c r="N92" s="63">
        <v>119842.47</v>
      </c>
      <c r="O92" s="82">
        <f t="shared" si="71"/>
        <v>353783.13</v>
      </c>
      <c r="P92" s="63"/>
      <c r="Q92" s="82">
        <f t="shared" si="72"/>
        <v>353783.13</v>
      </c>
    </row>
    <row r="93" spans="1:17" ht="25.5">
      <c r="A93" s="81" t="s">
        <v>139</v>
      </c>
      <c r="B93" s="31" t="s">
        <v>90</v>
      </c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82"/>
      <c r="N93" s="63">
        <v>121000</v>
      </c>
      <c r="O93" s="82">
        <f t="shared" si="71"/>
        <v>121000</v>
      </c>
      <c r="P93" s="63"/>
      <c r="Q93" s="82">
        <f t="shared" si="72"/>
        <v>121000</v>
      </c>
    </row>
    <row r="94" spans="1:17" ht="25.5">
      <c r="A94" s="81" t="s">
        <v>140</v>
      </c>
      <c r="B94" s="31" t="s">
        <v>90</v>
      </c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82"/>
      <c r="N94" s="63">
        <v>199999.97</v>
      </c>
      <c r="O94" s="82">
        <f t="shared" si="71"/>
        <v>199999.97</v>
      </c>
      <c r="P94" s="63"/>
      <c r="Q94" s="82">
        <f t="shared" si="72"/>
        <v>199999.97</v>
      </c>
    </row>
    <row r="95" spans="1:17" ht="25.5">
      <c r="A95" s="81" t="s">
        <v>141</v>
      </c>
      <c r="B95" s="31" t="s">
        <v>90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82"/>
      <c r="N95" s="63">
        <v>171000</v>
      </c>
      <c r="O95" s="82">
        <f t="shared" si="71"/>
        <v>171000</v>
      </c>
      <c r="P95" s="63"/>
      <c r="Q95" s="82">
        <f t="shared" si="72"/>
        <v>171000</v>
      </c>
    </row>
    <row r="96" spans="1:17" ht="25.5">
      <c r="A96" s="81" t="s">
        <v>142</v>
      </c>
      <c r="B96" s="31" t="s">
        <v>90</v>
      </c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82"/>
      <c r="N96" s="63">
        <v>3000000</v>
      </c>
      <c r="O96" s="82">
        <f t="shared" si="71"/>
        <v>3000000</v>
      </c>
      <c r="P96" s="63"/>
      <c r="Q96" s="82">
        <f t="shared" si="72"/>
        <v>3000000</v>
      </c>
    </row>
    <row r="97" spans="1:18" ht="27" customHeight="1">
      <c r="A97" s="81" t="s">
        <v>151</v>
      </c>
      <c r="B97" s="31" t="s">
        <v>90</v>
      </c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82"/>
      <c r="N97" s="63"/>
      <c r="O97" s="82"/>
      <c r="P97" s="63">
        <v>2375610</v>
      </c>
      <c r="Q97" s="82">
        <f>P97</f>
        <v>2375610</v>
      </c>
    </row>
    <row r="98" spans="1:18" s="62" customFormat="1">
      <c r="A98" s="53" t="s">
        <v>96</v>
      </c>
      <c r="B98" s="54" t="s">
        <v>107</v>
      </c>
      <c r="C98" s="55">
        <f>C99</f>
        <v>0</v>
      </c>
      <c r="D98" s="61"/>
      <c r="E98" s="64">
        <f t="shared" ref="E98:E103" si="74">SUM(C98:D98)</f>
        <v>0</v>
      </c>
      <c r="F98" s="64">
        <f>F99</f>
        <v>0</v>
      </c>
      <c r="G98" s="64">
        <f t="shared" si="60"/>
        <v>0</v>
      </c>
      <c r="H98" s="64">
        <f>H99</f>
        <v>2272950.15</v>
      </c>
      <c r="I98" s="64">
        <f t="shared" si="59"/>
        <v>2272950.15</v>
      </c>
      <c r="J98" s="64">
        <f>J99</f>
        <v>1619856.2000000002</v>
      </c>
      <c r="K98" s="64">
        <f t="shared" si="58"/>
        <v>3892806.35</v>
      </c>
      <c r="L98" s="64">
        <f t="shared" ref="L98:Q98" si="75">L99</f>
        <v>815846.85</v>
      </c>
      <c r="M98" s="64">
        <f t="shared" si="75"/>
        <v>4708653.2</v>
      </c>
      <c r="N98" s="64">
        <f t="shared" si="75"/>
        <v>-680903.20000000019</v>
      </c>
      <c r="O98" s="64">
        <f t="shared" si="75"/>
        <v>4027750</v>
      </c>
      <c r="P98" s="64">
        <f t="shared" si="75"/>
        <v>1</v>
      </c>
      <c r="Q98" s="64">
        <f t="shared" si="75"/>
        <v>4027751</v>
      </c>
    </row>
    <row r="99" spans="1:18" ht="25.5">
      <c r="A99" s="59" t="s">
        <v>97</v>
      </c>
      <c r="B99" s="60" t="s">
        <v>106</v>
      </c>
      <c r="C99" s="52"/>
      <c r="D99" s="52"/>
      <c r="E99" s="63">
        <f t="shared" si="74"/>
        <v>0</v>
      </c>
      <c r="F99" s="52"/>
      <c r="G99" s="63">
        <f t="shared" si="60"/>
        <v>0</v>
      </c>
      <c r="H99" s="52">
        <v>2272950.15</v>
      </c>
      <c r="I99" s="63">
        <f t="shared" si="59"/>
        <v>2272950.15</v>
      </c>
      <c r="J99" s="52">
        <f>3704534-I99+188272.35</f>
        <v>1619856.2000000002</v>
      </c>
      <c r="K99" s="63">
        <f t="shared" si="58"/>
        <v>3892806.35</v>
      </c>
      <c r="L99" s="52">
        <v>815846.85</v>
      </c>
      <c r="M99" s="63">
        <f>SUM(K99:L99)</f>
        <v>4708653.2</v>
      </c>
      <c r="N99" s="52">
        <f>4027750-M99</f>
        <v>-680903.20000000019</v>
      </c>
      <c r="O99" s="63">
        <f>SUM(M99:N99)</f>
        <v>4027750</v>
      </c>
      <c r="P99" s="52">
        <v>1</v>
      </c>
      <c r="Q99" s="63">
        <f>SUM(O99:P99)</f>
        <v>4027751</v>
      </c>
    </row>
    <row r="100" spans="1:18" s="62" customFormat="1" ht="38.25">
      <c r="A100" s="53" t="s">
        <v>98</v>
      </c>
      <c r="B100" s="56" t="s">
        <v>99</v>
      </c>
      <c r="C100" s="61">
        <f>C101</f>
        <v>0</v>
      </c>
      <c r="D100" s="61"/>
      <c r="E100" s="64">
        <f t="shared" si="74"/>
        <v>0</v>
      </c>
      <c r="F100" s="64">
        <f>F101</f>
        <v>2588177.12</v>
      </c>
      <c r="G100" s="64">
        <f t="shared" si="60"/>
        <v>2588177.12</v>
      </c>
      <c r="H100" s="64">
        <f>H101</f>
        <v>0</v>
      </c>
      <c r="I100" s="64">
        <f t="shared" si="59"/>
        <v>2588177.12</v>
      </c>
      <c r="J100" s="64">
        <f>J101</f>
        <v>0</v>
      </c>
      <c r="K100" s="64">
        <f t="shared" si="58"/>
        <v>2588177.12</v>
      </c>
      <c r="L100" s="64">
        <f t="shared" ref="L100:Q100" si="76">L101</f>
        <v>0</v>
      </c>
      <c r="M100" s="64">
        <f t="shared" si="76"/>
        <v>2588177.12</v>
      </c>
      <c r="N100" s="64">
        <f t="shared" si="76"/>
        <v>0</v>
      </c>
      <c r="O100" s="64">
        <f t="shared" si="76"/>
        <v>2588177.12</v>
      </c>
      <c r="P100" s="64">
        <f t="shared" si="76"/>
        <v>0</v>
      </c>
      <c r="Q100" s="64">
        <f t="shared" si="76"/>
        <v>2588177.12</v>
      </c>
      <c r="R100" s="79"/>
    </row>
    <row r="101" spans="1:18" ht="38.25">
      <c r="A101" s="59" t="s">
        <v>105</v>
      </c>
      <c r="B101" s="58" t="s">
        <v>104</v>
      </c>
      <c r="C101" s="57"/>
      <c r="D101" s="57"/>
      <c r="E101" s="63">
        <f t="shared" si="74"/>
        <v>0</v>
      </c>
      <c r="F101" s="52">
        <v>2588177.12</v>
      </c>
      <c r="G101" s="63">
        <f t="shared" si="60"/>
        <v>2588177.12</v>
      </c>
      <c r="H101" s="52"/>
      <c r="I101" s="63">
        <f t="shared" si="59"/>
        <v>2588177.12</v>
      </c>
      <c r="J101" s="52"/>
      <c r="K101" s="63">
        <f t="shared" si="58"/>
        <v>2588177.12</v>
      </c>
      <c r="L101" s="52"/>
      <c r="M101" s="63">
        <f>SUM(K101:L101)</f>
        <v>2588177.12</v>
      </c>
      <c r="N101" s="52"/>
      <c r="O101" s="63">
        <f>SUM(M101:N101)</f>
        <v>2588177.12</v>
      </c>
      <c r="P101" s="52"/>
      <c r="Q101" s="63">
        <f>SUM(O101:P101)</f>
        <v>2588177.12</v>
      </c>
    </row>
    <row r="102" spans="1:18" s="62" customFormat="1">
      <c r="A102" s="53" t="s">
        <v>100</v>
      </c>
      <c r="B102" s="56" t="s">
        <v>101</v>
      </c>
      <c r="C102" s="61">
        <f>C103</f>
        <v>0</v>
      </c>
      <c r="D102" s="61"/>
      <c r="E102" s="64">
        <f t="shared" si="74"/>
        <v>0</v>
      </c>
      <c r="F102" s="64">
        <f>F103</f>
        <v>-3546688.35</v>
      </c>
      <c r="G102" s="64">
        <f t="shared" si="60"/>
        <v>-3546688.35</v>
      </c>
      <c r="H102" s="64">
        <f>H103</f>
        <v>0</v>
      </c>
      <c r="I102" s="64">
        <f t="shared" si="59"/>
        <v>-3546688.35</v>
      </c>
      <c r="J102" s="64">
        <f>J103</f>
        <v>0</v>
      </c>
      <c r="K102" s="64">
        <f t="shared" si="58"/>
        <v>-3546688.35</v>
      </c>
      <c r="L102" s="64">
        <f t="shared" ref="L102:Q102" si="77">L103</f>
        <v>0</v>
      </c>
      <c r="M102" s="64">
        <f t="shared" si="77"/>
        <v>-3546688.35</v>
      </c>
      <c r="N102" s="64">
        <f t="shared" si="77"/>
        <v>0</v>
      </c>
      <c r="O102" s="64">
        <f t="shared" si="77"/>
        <v>-3546688.35</v>
      </c>
      <c r="P102" s="64">
        <f t="shared" si="77"/>
        <v>0</v>
      </c>
      <c r="Q102" s="64">
        <f t="shared" si="77"/>
        <v>-3546688.35</v>
      </c>
    </row>
    <row r="103" spans="1:18" ht="38.25">
      <c r="A103" s="59" t="s">
        <v>103</v>
      </c>
      <c r="B103" s="60" t="s">
        <v>102</v>
      </c>
      <c r="C103" s="57"/>
      <c r="D103" s="57"/>
      <c r="E103" s="63">
        <f t="shared" si="74"/>
        <v>0</v>
      </c>
      <c r="F103" s="52">
        <v>-3546688.35</v>
      </c>
      <c r="G103" s="63">
        <f t="shared" si="60"/>
        <v>-3546688.35</v>
      </c>
      <c r="H103" s="52"/>
      <c r="I103" s="63">
        <f t="shared" si="59"/>
        <v>-3546688.35</v>
      </c>
      <c r="J103" s="52"/>
      <c r="K103" s="63">
        <f t="shared" si="58"/>
        <v>-3546688.35</v>
      </c>
      <c r="L103" s="52"/>
      <c r="M103" s="63">
        <f>SUM(K103:L103)</f>
        <v>-3546688.35</v>
      </c>
      <c r="N103" s="52"/>
      <c r="O103" s="63">
        <f>SUM(M103:N103)</f>
        <v>-3546688.35</v>
      </c>
      <c r="P103" s="52"/>
      <c r="Q103" s="63">
        <f>SUM(O103:P103)</f>
        <v>-3546688.35</v>
      </c>
    </row>
    <row r="104" spans="1:18" s="40" customFormat="1">
      <c r="A104" s="48" t="s">
        <v>70</v>
      </c>
      <c r="B104" s="33"/>
      <c r="C104" s="3">
        <f>C39</f>
        <v>667512400</v>
      </c>
      <c r="D104" s="3">
        <f>D39</f>
        <v>4221128</v>
      </c>
      <c r="E104" s="3">
        <f>SUM(C104:D104)</f>
        <v>671733528</v>
      </c>
      <c r="F104" s="3">
        <f>F39</f>
        <v>8193678.7700000014</v>
      </c>
      <c r="G104" s="3">
        <f>G39</f>
        <v>681465406.76999998</v>
      </c>
      <c r="H104" s="3">
        <f>H39</f>
        <v>19206447.149999999</v>
      </c>
      <c r="I104" s="3">
        <f>SUM(G104:H104)</f>
        <v>700671853.91999996</v>
      </c>
      <c r="J104" s="3">
        <f>J39</f>
        <v>11039174.199999999</v>
      </c>
      <c r="K104" s="3">
        <f>SUM(I104:J104)</f>
        <v>711711028.12</v>
      </c>
      <c r="L104" s="3">
        <f>L39</f>
        <v>30184645.859999999</v>
      </c>
      <c r="M104" s="3">
        <f>SUM(K104:L104)</f>
        <v>741895673.98000002</v>
      </c>
      <c r="N104" s="3">
        <f>N39</f>
        <v>13059548.239999998</v>
      </c>
      <c r="O104" s="3">
        <f>SUM(M104:N104)</f>
        <v>754955222.22000003</v>
      </c>
      <c r="P104" s="3">
        <f>P39</f>
        <v>28496965.889999997</v>
      </c>
      <c r="Q104" s="3">
        <f>SUM(O104:P104)</f>
        <v>783452188.11000001</v>
      </c>
      <c r="R104" s="78"/>
    </row>
    <row r="105" spans="1:18" s="40" customFormat="1">
      <c r="A105" s="48" t="s">
        <v>69</v>
      </c>
      <c r="B105" s="16"/>
      <c r="C105" s="10">
        <f>C104+C12</f>
        <v>848903254</v>
      </c>
      <c r="D105" s="10">
        <f>D104+D12</f>
        <v>3894722</v>
      </c>
      <c r="E105" s="10">
        <f>SUM(C105:D105)</f>
        <v>852797976</v>
      </c>
      <c r="F105" s="10">
        <f>F104+F12</f>
        <v>8193678.7700000014</v>
      </c>
      <c r="G105" s="10">
        <f>G104+G12</f>
        <v>862529854.76999998</v>
      </c>
      <c r="H105" s="10">
        <f>H104+H12</f>
        <v>20786447.149999999</v>
      </c>
      <c r="I105" s="10">
        <f>SUM(G105:H105)</f>
        <v>883316301.91999996</v>
      </c>
      <c r="J105" s="10">
        <f>J104+J12</f>
        <v>11039174.199999999</v>
      </c>
      <c r="K105" s="10">
        <f>SUM(I105:J105)</f>
        <v>894355476.12</v>
      </c>
      <c r="L105" s="10">
        <f>L104+L12</f>
        <v>42398760.479999997</v>
      </c>
      <c r="M105" s="10">
        <f>SUM(K105:L105)</f>
        <v>936754236.60000002</v>
      </c>
      <c r="N105" s="10">
        <f>N104+N12</f>
        <v>18559548.239999998</v>
      </c>
      <c r="O105" s="10">
        <f>SUM(M105:N105)</f>
        <v>955313784.84000003</v>
      </c>
      <c r="P105" s="10">
        <f>P104+P12</f>
        <v>28523785.269999996</v>
      </c>
      <c r="Q105" s="10">
        <f>SUM(O105:P105)</f>
        <v>983837570.11000001</v>
      </c>
      <c r="R105" s="78"/>
    </row>
    <row r="106" spans="1:18">
      <c r="C106" s="15"/>
      <c r="D106" s="15"/>
      <c r="E106" s="66"/>
      <c r="F106" s="15"/>
      <c r="G106" s="66">
        <f>862529854.77-G105</f>
        <v>0</v>
      </c>
      <c r="H106" s="15"/>
      <c r="I106" s="66"/>
      <c r="J106" s="15"/>
      <c r="K106" s="66"/>
      <c r="L106" s="15"/>
      <c r="M106" s="66"/>
      <c r="N106" s="15"/>
      <c r="O106" s="66"/>
      <c r="P106" s="15"/>
      <c r="Q106" s="66"/>
    </row>
    <row r="107" spans="1:18">
      <c r="C107" s="15"/>
      <c r="D107" s="15"/>
      <c r="E107" s="15"/>
      <c r="F107" s="15"/>
      <c r="G107" s="15"/>
      <c r="H107" s="15"/>
      <c r="I107" s="66">
        <f t="shared" ref="I107:Q107" si="78">I39+I12-I105</f>
        <v>0</v>
      </c>
      <c r="J107" s="66">
        <f t="shared" si="78"/>
        <v>0</v>
      </c>
      <c r="K107" s="66">
        <f t="shared" si="78"/>
        <v>0</v>
      </c>
      <c r="L107" s="66">
        <f t="shared" si="78"/>
        <v>0</v>
      </c>
      <c r="M107" s="66">
        <f t="shared" si="78"/>
        <v>0</v>
      </c>
      <c r="N107" s="66">
        <f t="shared" si="78"/>
        <v>0</v>
      </c>
      <c r="O107" s="66">
        <f t="shared" si="78"/>
        <v>0</v>
      </c>
      <c r="P107" s="66">
        <f t="shared" si="78"/>
        <v>0</v>
      </c>
      <c r="Q107" s="66">
        <f t="shared" si="78"/>
        <v>0</v>
      </c>
    </row>
    <row r="108" spans="1:18"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1:18"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1:18"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1:18"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</sheetData>
  <mergeCells count="9">
    <mergeCell ref="B1:Q1"/>
    <mergeCell ref="A9:O9"/>
    <mergeCell ref="B2:Q2"/>
    <mergeCell ref="B3:Q3"/>
    <mergeCell ref="B4:Q4"/>
    <mergeCell ref="B5:Q5"/>
    <mergeCell ref="B6:Q6"/>
    <mergeCell ref="B7:Q7"/>
    <mergeCell ref="B8:Q8"/>
  </mergeCells>
  <pageMargins left="0.76" right="0.3" top="0.46" bottom="0.19685039370078741" header="0.19685039370078741" footer="0"/>
  <pageSetup paperSize="9" scale="71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Пояснительная записка</vt:lpstr>
      <vt:lpstr>Приложение по доходам</vt:lpstr>
      <vt:lpstr>Лист1</vt:lpstr>
      <vt:lpstr>'Пояснительная записка'!Заголовки_для_печати</vt:lpstr>
      <vt:lpstr>'Приложение по доходам'!Заголовки_для_печати</vt:lpstr>
      <vt:lpstr>'Пояснительная записка'!Область_печати</vt:lpstr>
      <vt:lpstr>'Приложение по доходам'!Область_печати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2017-12-27T06:40:17Z</cp:lastPrinted>
  <dcterms:created xsi:type="dcterms:W3CDTF">2015-11-20T04:47:03Z</dcterms:created>
  <dcterms:modified xsi:type="dcterms:W3CDTF">2017-12-27T06:42:39Z</dcterms:modified>
</cp:coreProperties>
</file>