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activeTab="1"/>
  </bookViews>
  <sheets>
    <sheet name="Приложение доходы " sheetId="5" r:id="rId1"/>
    <sheet name="Пояснительная записка" sheetId="6" r:id="rId2"/>
  </sheets>
  <definedNames>
    <definedName name="А134" localSheetId="1">#REF!</definedName>
    <definedName name="А134" localSheetId="0">#REF!</definedName>
    <definedName name="А134">#REF!</definedName>
    <definedName name="ДЕКАБРЬ" localSheetId="1">#REF!</definedName>
    <definedName name="ДЕКАБРЬ" localSheetId="0">#REF!</definedName>
    <definedName name="ДЕКАБРЬ">#REF!</definedName>
    <definedName name="ДЕКАБРЬ.2" localSheetId="1">#REF!</definedName>
    <definedName name="ДЕКАБРЬ.2" localSheetId="0">#REF!</definedName>
    <definedName name="ДЕКАБРЬ.2">#REF!</definedName>
    <definedName name="_xlnm.Print_Titles" localSheetId="1">'Пояснительная записка'!$29:$29</definedName>
    <definedName name="_xlnm.Print_Titles" localSheetId="0">'Приложение доходы '!$30:$30</definedName>
    <definedName name="нгша" localSheetId="1">#REF!</definedName>
    <definedName name="нгша" localSheetId="0">#REF!</definedName>
    <definedName name="нгша">#REF!</definedName>
    <definedName name="ноябрь" localSheetId="1">#REF!</definedName>
    <definedName name="ноябрь" localSheetId="0">#REF!</definedName>
    <definedName name="ноябрь">#REF!</definedName>
    <definedName name="_xlnm.Print_Area" localSheetId="1">'Пояснительная записка'!$A$28:$Q$123</definedName>
    <definedName name="_xlnm.Print_Area" localSheetId="0">'Приложение доходы '!$A$1:$Q$124</definedName>
    <definedName name="октябрь" localSheetId="1">#REF!</definedName>
    <definedName name="октябрь" localSheetId="0">#REF!</definedName>
    <definedName name="октябрь">#REF!</definedName>
    <definedName name="пппп" localSheetId="1">#REF!</definedName>
    <definedName name="пппп" localSheetId="0">#REF!</definedName>
    <definedName name="пппп">#REF!</definedName>
    <definedName name="ыфва" localSheetId="1">#REF!</definedName>
    <definedName name="ыфва" localSheetId="0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Q59" i="6"/>
  <c r="P59"/>
  <c r="P98"/>
  <c r="Q86" i="5" l="1"/>
  <c r="P80"/>
  <c r="P79" i="6"/>
  <c r="Q85"/>
  <c r="Q32" i="5"/>
  <c r="Q34"/>
  <c r="Q33"/>
  <c r="P32"/>
  <c r="O32"/>
  <c r="P33"/>
  <c r="Q33" i="6"/>
  <c r="Q35"/>
  <c r="Q37"/>
  <c r="Q38"/>
  <c r="Q39"/>
  <c r="Q40"/>
  <c r="Q42"/>
  <c r="Q43"/>
  <c r="Q44"/>
  <c r="Q45"/>
  <c r="Q47"/>
  <c r="Q50"/>
  <c r="Q52"/>
  <c r="Q53"/>
  <c r="Q54"/>
  <c r="Q58"/>
  <c r="P32"/>
  <c r="Q50" i="5" l="1"/>
  <c r="O121" i="6" l="1"/>
  <c r="Q121" s="1"/>
  <c r="F121"/>
  <c r="G121" s="1"/>
  <c r="E121"/>
  <c r="E118" s="1"/>
  <c r="O120"/>
  <c r="Q120" s="1"/>
  <c r="F120"/>
  <c r="G120" s="1"/>
  <c r="O119"/>
  <c r="G119"/>
  <c r="F119"/>
  <c r="P118"/>
  <c r="N118"/>
  <c r="M118"/>
  <c r="L118"/>
  <c r="K118"/>
  <c r="J118"/>
  <c r="I118"/>
  <c r="H118"/>
  <c r="F118"/>
  <c r="D118"/>
  <c r="C118"/>
  <c r="O117"/>
  <c r="Q117" s="1"/>
  <c r="F117"/>
  <c r="G117" s="1"/>
  <c r="G114" s="1"/>
  <c r="E117"/>
  <c r="E114" s="1"/>
  <c r="O116"/>
  <c r="Q116" s="1"/>
  <c r="G116"/>
  <c r="O115"/>
  <c r="G115"/>
  <c r="P114"/>
  <c r="N114"/>
  <c r="M114"/>
  <c r="L114"/>
  <c r="K114"/>
  <c r="J114"/>
  <c r="I114"/>
  <c r="H114"/>
  <c r="D114"/>
  <c r="C114"/>
  <c r="O113"/>
  <c r="P113" s="1"/>
  <c r="Q113" s="1"/>
  <c r="F113"/>
  <c r="F112" s="1"/>
  <c r="E113"/>
  <c r="G113" s="1"/>
  <c r="O112"/>
  <c r="N112"/>
  <c r="L112"/>
  <c r="J112"/>
  <c r="H112"/>
  <c r="D112"/>
  <c r="C112"/>
  <c r="E112" s="1"/>
  <c r="G112" s="1"/>
  <c r="I112" s="1"/>
  <c r="K112" s="1"/>
  <c r="M112" s="1"/>
  <c r="O111"/>
  <c r="Q111" s="1"/>
  <c r="O110"/>
  <c r="Q110" s="1"/>
  <c r="O109"/>
  <c r="Q109" s="1"/>
  <c r="I108"/>
  <c r="K108" s="1"/>
  <c r="M108" s="1"/>
  <c r="O108" s="1"/>
  <c r="Q108" s="1"/>
  <c r="O107"/>
  <c r="Q107" s="1"/>
  <c r="E107"/>
  <c r="E102" s="1"/>
  <c r="O106"/>
  <c r="Q106" s="1"/>
  <c r="P105"/>
  <c r="M105"/>
  <c r="M102" s="1"/>
  <c r="O104"/>
  <c r="Q104" s="1"/>
  <c r="K104"/>
  <c r="I104"/>
  <c r="G104"/>
  <c r="E104"/>
  <c r="O103"/>
  <c r="Q103" s="1"/>
  <c r="G103"/>
  <c r="G102" s="1"/>
  <c r="P102"/>
  <c r="N102"/>
  <c r="L102"/>
  <c r="J102"/>
  <c r="H102"/>
  <c r="F102"/>
  <c r="D102"/>
  <c r="I101"/>
  <c r="K101" s="1"/>
  <c r="O100"/>
  <c r="Q100" s="1"/>
  <c r="E100"/>
  <c r="E87" s="1"/>
  <c r="O99"/>
  <c r="Q99" s="1"/>
  <c r="O98"/>
  <c r="Q98" s="1"/>
  <c r="P97"/>
  <c r="O97"/>
  <c r="E97"/>
  <c r="O96"/>
  <c r="Q96" s="1"/>
  <c r="P95"/>
  <c r="O95"/>
  <c r="E95"/>
  <c r="O94"/>
  <c r="Q94" s="1"/>
  <c r="O93"/>
  <c r="Q93" s="1"/>
  <c r="O92"/>
  <c r="Q92" s="1"/>
  <c r="O91"/>
  <c r="Q91" s="1"/>
  <c r="O90"/>
  <c r="Q90" s="1"/>
  <c r="O89"/>
  <c r="Q89" s="1"/>
  <c r="O88"/>
  <c r="Q88" s="1"/>
  <c r="P87"/>
  <c r="N87"/>
  <c r="L87"/>
  <c r="J87"/>
  <c r="H87"/>
  <c r="G87"/>
  <c r="F87"/>
  <c r="D87"/>
  <c r="C87"/>
  <c r="O86"/>
  <c r="Q86" s="1"/>
  <c r="O84"/>
  <c r="Q84" s="1"/>
  <c r="M83"/>
  <c r="O83" s="1"/>
  <c r="Q83" s="1"/>
  <c r="M82"/>
  <c r="O82" s="1"/>
  <c r="Q82" s="1"/>
  <c r="I81"/>
  <c r="K81" s="1"/>
  <c r="M81" s="1"/>
  <c r="O81" s="1"/>
  <c r="Q81" s="1"/>
  <c r="O80"/>
  <c r="Q80" s="1"/>
  <c r="O79"/>
  <c r="Q79" s="1"/>
  <c r="O78"/>
  <c r="Q78" s="1"/>
  <c r="O77"/>
  <c r="Q77" s="1"/>
  <c r="E77"/>
  <c r="O76"/>
  <c r="Q76" s="1"/>
  <c r="O75"/>
  <c r="Q75" s="1"/>
  <c r="O74"/>
  <c r="Q74" s="1"/>
  <c r="E74"/>
  <c r="O73"/>
  <c r="Q73" s="1"/>
  <c r="G73"/>
  <c r="O72"/>
  <c r="Q72" s="1"/>
  <c r="K72"/>
  <c r="M71"/>
  <c r="O71" s="1"/>
  <c r="Q71" s="1"/>
  <c r="O70"/>
  <c r="Q70" s="1"/>
  <c r="K70"/>
  <c r="O69"/>
  <c r="Q69" s="1"/>
  <c r="G69"/>
  <c r="O68"/>
  <c r="Q68" s="1"/>
  <c r="G68"/>
  <c r="O67"/>
  <c r="Q67" s="1"/>
  <c r="G67"/>
  <c r="M66"/>
  <c r="O66" s="1"/>
  <c r="Q66" s="1"/>
  <c r="M65"/>
  <c r="O65" s="1"/>
  <c r="Q65" s="1"/>
  <c r="P64"/>
  <c r="O64"/>
  <c r="G64"/>
  <c r="O63"/>
  <c r="Q63" s="1"/>
  <c r="G63"/>
  <c r="O62"/>
  <c r="Q62" s="1"/>
  <c r="K62"/>
  <c r="O61"/>
  <c r="Q61" s="1"/>
  <c r="G61"/>
  <c r="O60"/>
  <c r="Q60" s="1"/>
  <c r="N59"/>
  <c r="L59"/>
  <c r="J59"/>
  <c r="J56" s="1"/>
  <c r="J55" s="1"/>
  <c r="J122" s="1"/>
  <c r="I59"/>
  <c r="H59"/>
  <c r="H56" s="1"/>
  <c r="H55" s="1"/>
  <c r="H122" s="1"/>
  <c r="F59"/>
  <c r="D59"/>
  <c r="D56" s="1"/>
  <c r="D55" s="1"/>
  <c r="D122" s="1"/>
  <c r="D123" s="1"/>
  <c r="C59"/>
  <c r="P57"/>
  <c r="Q57" s="1"/>
  <c r="O57"/>
  <c r="N57"/>
  <c r="M57"/>
  <c r="K57"/>
  <c r="I57"/>
  <c r="G57"/>
  <c r="E57"/>
  <c r="C57"/>
  <c r="F56"/>
  <c r="O51"/>
  <c r="Q51" s="1"/>
  <c r="M51"/>
  <c r="K51"/>
  <c r="I51"/>
  <c r="G51"/>
  <c r="E51"/>
  <c r="C51"/>
  <c r="H49"/>
  <c r="H48" s="1"/>
  <c r="H31" s="1"/>
  <c r="P48"/>
  <c r="N48"/>
  <c r="N31" s="1"/>
  <c r="L48"/>
  <c r="J48"/>
  <c r="J31" s="1"/>
  <c r="G48"/>
  <c r="E48"/>
  <c r="C48"/>
  <c r="O46"/>
  <c r="Q46" s="1"/>
  <c r="M46"/>
  <c r="K46"/>
  <c r="I46"/>
  <c r="G46"/>
  <c r="E46"/>
  <c r="C46"/>
  <c r="O41"/>
  <c r="Q41" s="1"/>
  <c r="M41"/>
  <c r="K41"/>
  <c r="I41"/>
  <c r="G41"/>
  <c r="E41"/>
  <c r="C41"/>
  <c r="O36"/>
  <c r="Q36" s="1"/>
  <c r="M36"/>
  <c r="K36"/>
  <c r="I36"/>
  <c r="G36"/>
  <c r="E36"/>
  <c r="C36"/>
  <c r="O34"/>
  <c r="Q34" s="1"/>
  <c r="M34"/>
  <c r="K34"/>
  <c r="I34"/>
  <c r="G34"/>
  <c r="E34"/>
  <c r="C34"/>
  <c r="O32"/>
  <c r="M32"/>
  <c r="K32"/>
  <c r="I32"/>
  <c r="G32"/>
  <c r="G31" s="1"/>
  <c r="E32"/>
  <c r="C32"/>
  <c r="L31"/>
  <c r="C31"/>
  <c r="P106" i="5"/>
  <c r="K87" i="6" l="1"/>
  <c r="M101"/>
  <c r="M87" s="1"/>
  <c r="Q32"/>
  <c r="K102"/>
  <c r="Q114"/>
  <c r="I49"/>
  <c r="I48" s="1"/>
  <c r="I31" s="1"/>
  <c r="K59"/>
  <c r="K56" s="1"/>
  <c r="K55" s="1"/>
  <c r="K122" s="1"/>
  <c r="I87"/>
  <c r="I102"/>
  <c r="O105"/>
  <c r="O102" s="1"/>
  <c r="Q102" s="1"/>
  <c r="N56"/>
  <c r="N55" s="1"/>
  <c r="N122" s="1"/>
  <c r="N123" s="1"/>
  <c r="O114"/>
  <c r="Q115"/>
  <c r="P31"/>
  <c r="O118"/>
  <c r="Q119"/>
  <c r="E59"/>
  <c r="E56" s="1"/>
  <c r="Q118"/>
  <c r="G118"/>
  <c r="E31"/>
  <c r="I56"/>
  <c r="L56"/>
  <c r="L55" s="1"/>
  <c r="L122" s="1"/>
  <c r="L123" s="1"/>
  <c r="Q64"/>
  <c r="G59"/>
  <c r="G56" s="1"/>
  <c r="G55" s="1"/>
  <c r="G122" s="1"/>
  <c r="G123" s="1"/>
  <c r="Q95"/>
  <c r="Q97"/>
  <c r="C102"/>
  <c r="C56" s="1"/>
  <c r="C55" s="1"/>
  <c r="C122" s="1"/>
  <c r="C123" s="1"/>
  <c r="P56"/>
  <c r="P112"/>
  <c r="Q112" s="1"/>
  <c r="J123"/>
  <c r="I55"/>
  <c r="I122" s="1"/>
  <c r="I123" s="1"/>
  <c r="H123"/>
  <c r="E55"/>
  <c r="E122" s="1"/>
  <c r="E123" s="1"/>
  <c r="O59"/>
  <c r="F114"/>
  <c r="F55" s="1"/>
  <c r="F122" s="1"/>
  <c r="F123" s="1"/>
  <c r="K49"/>
  <c r="M59"/>
  <c r="M56" s="1"/>
  <c r="M55" s="1"/>
  <c r="M122" s="1"/>
  <c r="Q90" i="5"/>
  <c r="Q91"/>
  <c r="Q92"/>
  <c r="Q93"/>
  <c r="Q94"/>
  <c r="Q95"/>
  <c r="Q96"/>
  <c r="Q97"/>
  <c r="Q98"/>
  <c r="Q99"/>
  <c r="Q88" s="1"/>
  <c r="Q100"/>
  <c r="Q101"/>
  <c r="Q102"/>
  <c r="Q89"/>
  <c r="P96"/>
  <c r="Q105" i="6" l="1"/>
  <c r="O101"/>
  <c r="P55"/>
  <c r="M49"/>
  <c r="K48"/>
  <c r="K31" s="1"/>
  <c r="K123" s="1"/>
  <c r="Q101" l="1"/>
  <c r="O87"/>
  <c r="P122"/>
  <c r="M48"/>
  <c r="M31" s="1"/>
  <c r="M123" s="1"/>
  <c r="O49"/>
  <c r="Q49" s="1"/>
  <c r="Q87" l="1"/>
  <c r="O56"/>
  <c r="P123"/>
  <c r="O48"/>
  <c r="Q48" l="1"/>
  <c r="Q31" s="1"/>
  <c r="O31"/>
  <c r="R31" s="1"/>
  <c r="O55"/>
  <c r="Q56"/>
  <c r="O122" i="5"/>
  <c r="G122"/>
  <c r="F122"/>
  <c r="E122"/>
  <c r="O121"/>
  <c r="G121"/>
  <c r="F121"/>
  <c r="O120"/>
  <c r="F120"/>
  <c r="G120" s="1"/>
  <c r="G119" s="1"/>
  <c r="Q119"/>
  <c r="P119"/>
  <c r="O119"/>
  <c r="N119"/>
  <c r="M119"/>
  <c r="L119"/>
  <c r="K119"/>
  <c r="J119"/>
  <c r="I119"/>
  <c r="H119"/>
  <c r="F119"/>
  <c r="E119"/>
  <c r="D119"/>
  <c r="C119"/>
  <c r="O118"/>
  <c r="G118"/>
  <c r="F118"/>
  <c r="E118"/>
  <c r="O117"/>
  <c r="O115" s="1"/>
  <c r="G117"/>
  <c r="G115" s="1"/>
  <c r="O116"/>
  <c r="G116"/>
  <c r="Q115"/>
  <c r="P115"/>
  <c r="N115"/>
  <c r="M115"/>
  <c r="L115"/>
  <c r="K115"/>
  <c r="J115"/>
  <c r="I115"/>
  <c r="H115"/>
  <c r="F115"/>
  <c r="E115"/>
  <c r="D115"/>
  <c r="C115"/>
  <c r="P114"/>
  <c r="P113" s="1"/>
  <c r="O114"/>
  <c r="Q114" s="1"/>
  <c r="Q113" s="1"/>
  <c r="F114"/>
  <c r="E114"/>
  <c r="G114" s="1"/>
  <c r="N113"/>
  <c r="L113"/>
  <c r="J113"/>
  <c r="H113"/>
  <c r="F113"/>
  <c r="E113"/>
  <c r="G113" s="1"/>
  <c r="I113" s="1"/>
  <c r="K113" s="1"/>
  <c r="M113" s="1"/>
  <c r="D113"/>
  <c r="C113"/>
  <c r="Q112"/>
  <c r="O112"/>
  <c r="O111"/>
  <c r="Q111" s="1"/>
  <c r="Q110"/>
  <c r="O110"/>
  <c r="M109"/>
  <c r="O109" s="1"/>
  <c r="Q109" s="1"/>
  <c r="K109"/>
  <c r="I109"/>
  <c r="O108"/>
  <c r="Q108" s="1"/>
  <c r="E108"/>
  <c r="O107"/>
  <c r="Q107" s="1"/>
  <c r="Q106"/>
  <c r="O106"/>
  <c r="M106"/>
  <c r="O105"/>
  <c r="K105"/>
  <c r="K103" s="1"/>
  <c r="I105"/>
  <c r="G105"/>
  <c r="E105"/>
  <c r="Q104"/>
  <c r="O104"/>
  <c r="G104"/>
  <c r="P103"/>
  <c r="N103"/>
  <c r="M103"/>
  <c r="L103"/>
  <c r="J103"/>
  <c r="I103"/>
  <c r="H103"/>
  <c r="G103"/>
  <c r="F103"/>
  <c r="E103"/>
  <c r="D103"/>
  <c r="C103"/>
  <c r="I102"/>
  <c r="K102" s="1"/>
  <c r="O101"/>
  <c r="E101"/>
  <c r="O100"/>
  <c r="O99"/>
  <c r="P98"/>
  <c r="P88" s="1"/>
  <c r="O98"/>
  <c r="E98"/>
  <c r="O97"/>
  <c r="O96"/>
  <c r="E96"/>
  <c r="O95"/>
  <c r="O94"/>
  <c r="O93"/>
  <c r="O92"/>
  <c r="O91"/>
  <c r="O90"/>
  <c r="O89"/>
  <c r="N88"/>
  <c r="L88"/>
  <c r="J88"/>
  <c r="I88"/>
  <c r="H88"/>
  <c r="G88"/>
  <c r="F88"/>
  <c r="E88"/>
  <c r="D88"/>
  <c r="C88"/>
  <c r="Q87"/>
  <c r="O87"/>
  <c r="Q85"/>
  <c r="O85"/>
  <c r="Q84"/>
  <c r="O84"/>
  <c r="M84"/>
  <c r="O83"/>
  <c r="Q83" s="1"/>
  <c r="M83"/>
  <c r="M82"/>
  <c r="O82" s="1"/>
  <c r="Q82" s="1"/>
  <c r="K82"/>
  <c r="I82"/>
  <c r="O81"/>
  <c r="Q81" s="1"/>
  <c r="Q80"/>
  <c r="O80"/>
  <c r="O79"/>
  <c r="Q79" s="1"/>
  <c r="Q78"/>
  <c r="O78"/>
  <c r="E78"/>
  <c r="Q77"/>
  <c r="O77"/>
  <c r="O76"/>
  <c r="Q76" s="1"/>
  <c r="Q75"/>
  <c r="O75"/>
  <c r="E75"/>
  <c r="O74"/>
  <c r="Q74" s="1"/>
  <c r="G74"/>
  <c r="O73"/>
  <c r="Q73" s="1"/>
  <c r="K73"/>
  <c r="Q72"/>
  <c r="O72"/>
  <c r="M72"/>
  <c r="Q71"/>
  <c r="O71"/>
  <c r="K71"/>
  <c r="O70"/>
  <c r="Q70" s="1"/>
  <c r="G70"/>
  <c r="O69"/>
  <c r="Q69" s="1"/>
  <c r="G69"/>
  <c r="Q68"/>
  <c r="O68"/>
  <c r="G68"/>
  <c r="Q67"/>
  <c r="O67"/>
  <c r="M67"/>
  <c r="O66"/>
  <c r="Q66" s="1"/>
  <c r="M66"/>
  <c r="M60" s="1"/>
  <c r="P65"/>
  <c r="O65"/>
  <c r="Q65" s="1"/>
  <c r="G65"/>
  <c r="O64"/>
  <c r="Q64" s="1"/>
  <c r="G64"/>
  <c r="Q63"/>
  <c r="O63"/>
  <c r="K63"/>
  <c r="Q62"/>
  <c r="O62"/>
  <c r="G62"/>
  <c r="O61"/>
  <c r="O60" s="1"/>
  <c r="P60"/>
  <c r="N60"/>
  <c r="L60"/>
  <c r="K60"/>
  <c r="J60"/>
  <c r="J57" s="1"/>
  <c r="J56" s="1"/>
  <c r="J123" s="1"/>
  <c r="I60"/>
  <c r="H60"/>
  <c r="G60"/>
  <c r="F60"/>
  <c r="F57" s="1"/>
  <c r="F56" s="1"/>
  <c r="F123" s="1"/>
  <c r="F124" s="1"/>
  <c r="E60"/>
  <c r="D60"/>
  <c r="C60"/>
  <c r="C57" s="1"/>
  <c r="C56" s="1"/>
  <c r="C123" s="1"/>
  <c r="Q58"/>
  <c r="P58"/>
  <c r="O58"/>
  <c r="N58"/>
  <c r="N57" s="1"/>
  <c r="N56" s="1"/>
  <c r="N123" s="1"/>
  <c r="M58"/>
  <c r="K58"/>
  <c r="I58"/>
  <c r="G58"/>
  <c r="G57" s="1"/>
  <c r="G56" s="1"/>
  <c r="G123" s="1"/>
  <c r="E58"/>
  <c r="C58"/>
  <c r="L57"/>
  <c r="I57"/>
  <c r="I56" s="1"/>
  <c r="I123" s="1"/>
  <c r="H57"/>
  <c r="E57"/>
  <c r="E56" s="1"/>
  <c r="E123" s="1"/>
  <c r="D57"/>
  <c r="L56"/>
  <c r="L123" s="1"/>
  <c r="H56"/>
  <c r="H123" s="1"/>
  <c r="D56"/>
  <c r="D123" s="1"/>
  <c r="D124" s="1"/>
  <c r="Q52"/>
  <c r="O52"/>
  <c r="M52"/>
  <c r="K52"/>
  <c r="I52"/>
  <c r="G52"/>
  <c r="E52"/>
  <c r="C52"/>
  <c r="H50"/>
  <c r="I50" s="1"/>
  <c r="P49"/>
  <c r="N49"/>
  <c r="L49"/>
  <c r="L32" s="1"/>
  <c r="J49"/>
  <c r="H49"/>
  <c r="H32" s="1"/>
  <c r="G49"/>
  <c r="E49"/>
  <c r="C49"/>
  <c r="Q47"/>
  <c r="O47"/>
  <c r="M47"/>
  <c r="K47"/>
  <c r="I47"/>
  <c r="G47"/>
  <c r="E47"/>
  <c r="C47"/>
  <c r="Q42"/>
  <c r="O42"/>
  <c r="M42"/>
  <c r="K42"/>
  <c r="I42"/>
  <c r="G42"/>
  <c r="E42"/>
  <c r="C42"/>
  <c r="Q37"/>
  <c r="O37"/>
  <c r="M37"/>
  <c r="K37"/>
  <c r="I37"/>
  <c r="G37"/>
  <c r="E37"/>
  <c r="C37"/>
  <c r="Q35"/>
  <c r="O35"/>
  <c r="M35"/>
  <c r="K35"/>
  <c r="I35"/>
  <c r="G35"/>
  <c r="E35"/>
  <c r="C35"/>
  <c r="O33"/>
  <c r="M33"/>
  <c r="K33"/>
  <c r="I33"/>
  <c r="G33"/>
  <c r="E33"/>
  <c r="E32" s="1"/>
  <c r="C33"/>
  <c r="N32"/>
  <c r="J32"/>
  <c r="G32"/>
  <c r="O122" i="6" l="1"/>
  <c r="Q55"/>
  <c r="P57" i="5"/>
  <c r="P56" s="1"/>
  <c r="P123" s="1"/>
  <c r="P124" s="1"/>
  <c r="L124"/>
  <c r="G124"/>
  <c r="N124"/>
  <c r="C124"/>
  <c r="J124"/>
  <c r="E124"/>
  <c r="C32"/>
  <c r="H124"/>
  <c r="K50"/>
  <c r="I49"/>
  <c r="I32" s="1"/>
  <c r="I124" s="1"/>
  <c r="K88"/>
  <c r="K57" s="1"/>
  <c r="K56" s="1"/>
  <c r="K123" s="1"/>
  <c r="M102"/>
  <c r="O103"/>
  <c r="Q61"/>
  <c r="Q60" s="1"/>
  <c r="Q105"/>
  <c r="Q103" s="1"/>
  <c r="O113"/>
  <c r="Q122" i="6" l="1"/>
  <c r="O123"/>
  <c r="Q123" s="1"/>
  <c r="O102" i="5"/>
  <c r="M88"/>
  <c r="M57" s="1"/>
  <c r="M56" s="1"/>
  <c r="M123" s="1"/>
  <c r="K49"/>
  <c r="K32" s="1"/>
  <c r="K124" s="1"/>
  <c r="M50"/>
  <c r="O88" l="1"/>
  <c r="O50"/>
  <c r="M49"/>
  <c r="M32" s="1"/>
  <c r="M124" s="1"/>
  <c r="Q57" l="1"/>
  <c r="S57" s="1"/>
  <c r="O57"/>
  <c r="O56" s="1"/>
  <c r="O123" s="1"/>
  <c r="Q49"/>
  <c r="O49"/>
  <c r="O124" l="1"/>
  <c r="Q56"/>
  <c r="S56" s="1"/>
  <c r="Q123" l="1"/>
  <c r="Q124" s="1"/>
</calcChain>
</file>

<file path=xl/sharedStrings.xml><?xml version="1.0" encoding="utf-8"?>
<sst xmlns="http://schemas.openxmlformats.org/spreadsheetml/2006/main" count="446" uniqueCount="169">
  <si>
    <t>к решению сессии пятого созыва</t>
  </si>
  <si>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</si>
  <si>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</si>
  <si>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</si>
  <si>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</si>
  <si>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</si>
  <si>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</si>
  <si>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</si>
  <si>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</si>
  <si>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</si>
  <si>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</si>
  <si>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</si>
  <si>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</si>
  <si>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</si>
  <si>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</si>
  <si>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</si>
  <si>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</si>
  <si>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</si>
  <si>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</si>
  <si>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</si>
  <si>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</si>
  <si>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</si>
  <si>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</si>
  <si>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</si>
  <si>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</si>
  <si>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</si>
  <si>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</si>
  <si>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</si>
  <si>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</si>
  <si>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</si>
  <si>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</si>
  <si>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</si>
  <si>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</si>
  <si>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</si>
  <si>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</si>
  <si>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</si>
  <si>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</si>
  <si>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</si>
  <si>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</si>
  <si>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</si>
  <si>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</si>
  <si>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</si>
  <si>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</si>
  <si>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</si>
  <si>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</si>
  <si>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</si>
  <si>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</si>
  <si>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</si>
  <si>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</si>
  <si>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</si>
  <si>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</si>
  <si>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</si>
  <si>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</si>
  <si>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</si>
  <si>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</si>
  <si>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</si>
  <si>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</si>
  <si>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</si>
  <si>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</si>
  <si>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</si>
  <si>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</si>
  <si>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</si>
  <si>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</si>
  <si>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</si>
  <si>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</si>
  <si>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</si>
  <si>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</si>
  <si>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</si>
  <si>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</si>
  <si>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</si>
  <si>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</si>
  <si>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</si>
  <si>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</si>
  <si>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</si>
  <si>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</si>
  <si>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</si>
  <si>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</si>
  <si>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</si>
  <si>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</si>
  <si>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</si>
  <si>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</si>
  <si>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</si>
  <si>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</si>
  <si>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</si>
  <si>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</si>
  <si>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</si>
  <si>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</si>
  <si>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</si>
  <si>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</si>
  <si>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</si>
  <si>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</si>
  <si>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</si>
  <si>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</si>
  <si>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</si>
  <si>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Прогнозируемое поступление доходов бюджета МО "Устьянский муниципальный район" на 2018 год</t>
  </si>
  <si>
    <t>Уточнение</t>
  </si>
  <si>
    <t>1 13 01000 00 0000 130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</si>
  <si>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</si>
  <si>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</si>
  <si>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</si>
  <si>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</si>
  <si>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</si>
  <si>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</si>
  <si>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</si>
  <si>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</si>
  <si>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</si>
  <si>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</si>
  <si>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</si>
  <si>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</si>
  <si>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</si>
  <si>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</si>
  <si>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</si>
  <si>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</si>
  <si>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</si>
  <si>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</si>
  <si>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</si>
  <si>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</si>
  <si>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</si>
  <si>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</si>
  <si>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</si>
  <si>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</si>
  <si>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</si>
  <si>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</si>
  <si>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</si>
  <si>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</si>
  <si>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</si>
  <si>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</si>
  <si>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</si>
  <si>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</si>
  <si>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</si>
  <si>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</si>
  <si>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</si>
  <si>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</si>
  <si>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</si>
  <si>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</si>
  <si>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</si>
  <si>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</si>
  <si>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</si>
  <si>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</si>
  <si>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</si>
  <si>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</si>
  <si>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Субсидии бюджету муниципального района на реализацию мероприятий по обеспечению жильем молодых семей (ФБ)</t>
  </si>
  <si>
    <t>2 02 25497 05 0000 151</t>
  </si>
  <si>
    <t>Субсидии бюджету муниципального района на реализацию мероприятий по обеспечению жильем молодых семей (ОБ)</t>
  </si>
  <si>
    <t xml:space="preserve">Субсидия бюджету муниципального района на реализацию ГП "Культура Русского Севера",реализация приоритетных проектов в сфере туризма на 2018 год </t>
  </si>
  <si>
    <t>Собрания депутатов №        от 15.06.2018 года</t>
  </si>
  <si>
    <t>Субсидии бюджетам мун. районов на реализацию мероприятий по устойчивому развитию сельских территорий  (ФБ)</t>
  </si>
  <si>
    <t>Субсидии бюджетам мун. районов на реализацию мероприятий по устойчивому развитию сельских территорий  (ОБ)</t>
  </si>
  <si>
    <t>2 02 25567 05 0000 151</t>
  </si>
  <si>
    <t>Субсидии бюджетам муниц.районов на общественно значимые культурные мероприятия в рамках проекта "ЛЮБО-ДОРОГО"</t>
  </si>
  <si>
    <t>Субсидии бюджетам муниц.районов на реализацию муниц.программ поддержки социально ориентированных некоммерческих организаций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</si>
  <si>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</si>
  <si>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бюджету МО по программе "Спорт Беломорья".Кап.ремонт спортзала ОСОШ №2</t>
  </si>
  <si>
    <t>Иные межбюджетные трансферты из резервного фонда Правительства АО (кадастровые работы по ЗУ)</t>
  </si>
  <si>
    <t>Иные межбюджетные трансферты,передаваемые бюджету муниц.района на обеспечение софинансирования государственных программ</t>
  </si>
  <si>
    <t>Иные межбюджетные трансферты из резервного фонда Правительства АО (изготовление концертных костюмов для МБУК "ОЦДК")</t>
  </si>
  <si>
    <t>Иные межбюджетные трансферты из резервного фонда Правительства АО (замена электрооборудования для Орловского ДК)</t>
  </si>
  <si>
    <t>Субсидии на создание и обеспечение деятельности технозон Детского Арктического технопарка АО и МО АО (робототехника)</t>
  </si>
  <si>
    <t>к решению сессии шестого созыва</t>
  </si>
  <si>
    <t>Собрания депутатов №        от 23.11.2018 года</t>
  </si>
  <si>
    <t>Собрания депутатов №578 от 16.02.2018 года</t>
  </si>
  <si>
    <t>Собрания депутатов №584 от 30.03.2018 года</t>
  </si>
  <si>
    <t>Собрания депутатов №597 от 27.04.2018 года</t>
  </si>
  <si>
    <t>Собрания депутатов №612 от 25.05.2018 года</t>
  </si>
  <si>
    <t>Субсидии на укрепление материально-технической базы во вновь возведенных зданиях учреждений культурно- досугового типа</t>
  </si>
  <si>
    <t>Приложение № 2</t>
  </si>
  <si>
    <t xml:space="preserve">  Собрания депутатов № 625  1 5.06.2018 года</t>
  </si>
  <si>
    <t>Приложение № 1</t>
  </si>
  <si>
    <t>Собрания депутатов №  37  от 23.11.2018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</si>
</sst>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59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0" fontId="3" fillId="2" borderId="1" xfId="5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10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10" applyNumberFormat="1" applyFont="1" applyFill="1" applyBorder="1" applyAlignment="1">
      <alignment vertical="center" wrapText="1"/>
    </xf>
    <xf numFmtId="164" fontId="6" fillId="2" borderId="1" xfId="10" applyNumberFormat="1" applyFont="1" applyFill="1" applyBorder="1" applyAlignment="1"/>
    <xf numFmtId="164" fontId="3" fillId="2" borderId="1" xfId="10" applyNumberFormat="1" applyFont="1" applyFill="1" applyBorder="1" applyAlignment="1"/>
    <xf numFmtId="164" fontId="5" fillId="2" borderId="1" xfId="10" applyNumberFormat="1" applyFont="1" applyFill="1" applyBorder="1" applyAlignment="1"/>
    <xf numFmtId="164" fontId="5" fillId="2" borderId="1" xfId="10" applyNumberFormat="1" applyFont="1" applyFill="1" applyBorder="1" applyAlignment="1">
      <alignment wrapText="1"/>
    </xf>
    <xf numFmtId="164" fontId="6" fillId="2" borderId="1" xfId="10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3" fillId="2" borderId="0" xfId="10" applyNumberFormat="1" applyFont="1" applyFill="1" applyAlignment="1">
      <alignment wrapText="1"/>
    </xf>
    <xf numFmtId="164" fontId="6" fillId="2" borderId="1" xfId="10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3" fillId="2" borderId="0" xfId="5" applyNumberFormat="1" applyFont="1" applyFill="1" applyBorder="1" applyAlignment="1"/>
    <xf numFmtId="4" fontId="6" fillId="2" borderId="1" xfId="10" applyNumberFormat="1" applyFont="1" applyFill="1" applyBorder="1" applyAlignment="1">
      <alignment vertical="center" wrapText="1"/>
    </xf>
    <xf numFmtId="4" fontId="6" fillId="2" borderId="1" xfId="10" applyNumberFormat="1" applyFont="1" applyFill="1" applyBorder="1" applyAlignment="1"/>
    <xf numFmtId="4" fontId="3" fillId="2" borderId="1" xfId="10" applyNumberFormat="1" applyFont="1" applyFill="1" applyBorder="1" applyAlignment="1"/>
    <xf numFmtId="4" fontId="5" fillId="2" borderId="1" xfId="10" applyNumberFormat="1" applyFont="1" applyFill="1" applyBorder="1" applyAlignment="1"/>
    <xf numFmtId="4" fontId="5" fillId="2" borderId="1" xfId="1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6" fillId="2" borderId="0" xfId="5" applyNumberFormat="1" applyFont="1" applyFill="1" applyAlignment="1">
      <alignment horizontal="center" vertical="center"/>
    </xf>
    <xf numFmtId="4" fontId="3" fillId="2" borderId="1" xfId="1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10" applyNumberFormat="1" applyFont="1" applyFill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6" fillId="2" borderId="0" xfId="5" applyNumberFormat="1" applyFont="1" applyFill="1" applyAlignment="1">
      <alignment vertical="center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center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3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5" fillId="2" borderId="1" xfId="0" applyNumberFormat="1" applyFont="1" applyFill="1" applyBorder="1" applyAlignment="1">
      <alignment horizontal="center" vertical="center" wrapText="1"/>
    </xf>
    <xf numFmtId="4" fontId="3" fillId="2" borderId="0" xfId="10" applyNumberFormat="1" applyFont="1" applyFill="1" applyAlignment="1">
      <alignment wrapText="1"/>
    </xf>
    <xf numFmtId="0" fontId="1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4" fontId="6" fillId="2" borderId="1" xfId="1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top" wrapText="1"/>
    </xf>
    <xf numFmtId="4" fontId="0" fillId="0" borderId="0" xfId="0" applyNumberFormat="1" applyAlignment="1">
      <alignment horizontal="right"/>
    </xf>
    <xf numFmtId="0" fontId="1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/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2" borderId="0" xfId="5" applyFont="1" applyFill="1" applyBorder="1" applyAlignment="1"/>
    <xf numFmtId="4" fontId="6" fillId="4" borderId="1" xfId="1" applyNumberFormat="1" applyFont="1" applyFill="1" applyBorder="1" applyAlignment="1"/>
    <xf numFmtId="4" fontId="6" fillId="4" borderId="1" xfId="10" applyNumberFormat="1" applyFont="1" applyFill="1" applyBorder="1" applyAlignment="1">
      <alignment wrapText="1"/>
    </xf>
    <xf numFmtId="4" fontId="6" fillId="4" borderId="1" xfId="10" applyNumberFormat="1" applyFont="1" applyFill="1" applyBorder="1" applyAlignment="1">
      <alignment vertical="center" wrapText="1"/>
    </xf>
    <xf numFmtId="4" fontId="6" fillId="5" borderId="1" xfId="10" applyNumberFormat="1" applyFont="1" applyFill="1" applyBorder="1" applyAlignment="1">
      <alignment vertical="center" wrapText="1"/>
    </xf>
    <xf numFmtId="4" fontId="3" fillId="5" borderId="1" xfId="10" applyNumberFormat="1" applyFont="1" applyFill="1" applyBorder="1" applyAlignment="1">
      <alignment wrapText="1"/>
    </xf>
    <xf numFmtId="43" fontId="6" fillId="2" borderId="0" xfId="9" applyFont="1" applyFill="1" applyAlignment="1">
      <alignment horizontal="center" vertical="center"/>
    </xf>
    <xf numFmtId="43" fontId="6" fillId="2" borderId="0" xfId="9" applyFont="1" applyFill="1" applyAlignment="1">
      <alignment horizontal="center"/>
    </xf>
    <xf numFmtId="43" fontId="6" fillId="2" borderId="0" xfId="5" applyNumberFormat="1" applyFont="1" applyFill="1" applyAlignment="1">
      <alignment horizontal="center" vertical="center"/>
    </xf>
    <xf numFmtId="0" fontId="0" fillId="3" borderId="0" xfId="0" applyFill="1" applyAlignment="1">
      <alignment horizontal="right"/>
    </xf>
    <xf numFmtId="0" fontId="5" fillId="3" borderId="0" xfId="5" applyFont="1" applyFill="1"/>
    <xf numFmtId="0" fontId="3" fillId="3" borderId="0" xfId="5" applyFont="1" applyFill="1" applyBorder="1" applyAlignment="1">
      <alignment horizontal="right"/>
    </xf>
    <xf numFmtId="4" fontId="3" fillId="3" borderId="0" xfId="5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/>
    </xf>
    <xf numFmtId="0" fontId="0" fillId="3" borderId="0" xfId="0" applyFill="1" applyAlignment="1"/>
    <xf numFmtId="0" fontId="3" fillId="3" borderId="0" xfId="0" applyFont="1" applyFill="1"/>
    <xf numFmtId="0" fontId="3" fillId="3" borderId="0" xfId="5" applyFont="1" applyFill="1"/>
    <xf numFmtId="4" fontId="3" fillId="3" borderId="1" xfId="5" applyNumberFormat="1" applyFont="1" applyFill="1" applyBorder="1" applyAlignment="1">
      <alignment horizontal="center" vertical="center"/>
    </xf>
    <xf numFmtId="0" fontId="3" fillId="3" borderId="0" xfId="5" applyFont="1" applyFill="1" applyAlignment="1">
      <alignment horizontal="center" vertical="center"/>
    </xf>
    <xf numFmtId="4" fontId="4" fillId="3" borderId="1" xfId="5" applyNumberFormat="1" applyFont="1" applyFill="1" applyBorder="1" applyAlignment="1">
      <alignment horizontal="center" vertical="center"/>
    </xf>
    <xf numFmtId="0" fontId="4" fillId="3" borderId="1" xfId="5" applyNumberFormat="1" applyFont="1" applyFill="1" applyBorder="1" applyAlignment="1">
      <alignment horizontal="center" vertical="center"/>
    </xf>
    <xf numFmtId="0" fontId="4" fillId="3" borderId="0" xfId="5" applyNumberFormat="1" applyFont="1" applyFill="1"/>
    <xf numFmtId="4" fontId="6" fillId="3" borderId="1" xfId="10" applyNumberFormat="1" applyFont="1" applyFill="1" applyBorder="1" applyAlignment="1">
      <alignment vertical="center" wrapText="1"/>
    </xf>
    <xf numFmtId="0" fontId="6" fillId="3" borderId="0" xfId="5" applyFont="1" applyFill="1" applyAlignment="1">
      <alignment horizontal="center" vertical="center"/>
    </xf>
    <xf numFmtId="4" fontId="6" fillId="3" borderId="1" xfId="10" applyNumberFormat="1" applyFont="1" applyFill="1" applyBorder="1" applyAlignment="1"/>
    <xf numFmtId="4" fontId="3" fillId="3" borderId="1" xfId="10" applyNumberFormat="1" applyFont="1" applyFill="1" applyBorder="1" applyAlignment="1"/>
    <xf numFmtId="4" fontId="5" fillId="3" borderId="1" xfId="10" applyNumberFormat="1" applyFont="1" applyFill="1" applyBorder="1" applyAlignment="1"/>
    <xf numFmtId="4" fontId="5" fillId="3" borderId="1" xfId="10" applyNumberFormat="1" applyFont="1" applyFill="1" applyBorder="1" applyAlignment="1">
      <alignment wrapText="1"/>
    </xf>
    <xf numFmtId="0" fontId="5" fillId="3" borderId="0" xfId="5" applyFont="1" applyFill="1" applyAlignment="1">
      <alignment wrapText="1"/>
    </xf>
    <xf numFmtId="43" fontId="6" fillId="3" borderId="0" xfId="9" applyFont="1" applyFill="1" applyAlignment="1">
      <alignment horizontal="center" vertical="center"/>
    </xf>
    <xf numFmtId="4" fontId="3" fillId="3" borderId="1" xfId="10" applyNumberFormat="1" applyFont="1" applyFill="1" applyBorder="1" applyAlignment="1">
      <alignment wrapText="1"/>
    </xf>
    <xf numFmtId="43" fontId="6" fillId="3" borderId="0" xfId="9" applyFont="1" applyFill="1" applyAlignment="1">
      <alignment horizontal="center"/>
    </xf>
    <xf numFmtId="0" fontId="6" fillId="3" borderId="0" xfId="5" applyFont="1" applyFill="1" applyAlignment="1">
      <alignment horizontal="center"/>
    </xf>
    <xf numFmtId="4" fontId="6" fillId="3" borderId="0" xfId="5" applyNumberFormat="1" applyFont="1" applyFill="1" applyAlignment="1">
      <alignment horizontal="center" vertical="center"/>
    </xf>
    <xf numFmtId="4" fontId="3" fillId="3" borderId="0" xfId="5" applyNumberFormat="1" applyFont="1" applyFill="1"/>
    <xf numFmtId="4" fontId="6" fillId="3" borderId="0" xfId="5" applyNumberFormat="1" applyFont="1" applyFill="1" applyAlignment="1">
      <alignment vertical="center"/>
    </xf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4" fontId="6" fillId="3" borderId="1" xfId="10" applyNumberFormat="1" applyFont="1" applyFill="1" applyBorder="1" applyAlignment="1">
      <alignment wrapText="1"/>
    </xf>
    <xf numFmtId="4" fontId="3" fillId="3" borderId="1" xfId="1" applyNumberFormat="1" applyFont="1" applyFill="1" applyBorder="1" applyAlignment="1"/>
    <xf numFmtId="4" fontId="6" fillId="3" borderId="1" xfId="1" applyNumberFormat="1" applyFont="1" applyFill="1" applyBorder="1" applyAlignment="1"/>
    <xf numFmtId="4" fontId="3" fillId="3" borderId="1" xfId="5" applyNumberFormat="1" applyFont="1" applyFill="1" applyBorder="1"/>
    <xf numFmtId="4" fontId="6" fillId="3" borderId="1" xfId="5" applyNumberFormat="1" applyFont="1" applyFill="1" applyBorder="1"/>
    <xf numFmtId="164" fontId="6" fillId="3" borderId="1" xfId="10" applyNumberFormat="1" applyFont="1" applyFill="1" applyBorder="1" applyAlignment="1"/>
    <xf numFmtId="4" fontId="6" fillId="3" borderId="1" xfId="10" applyNumberFormat="1" applyFont="1" applyFill="1" applyBorder="1" applyAlignment="1">
      <alignment horizontal="center" vertical="center"/>
    </xf>
    <xf numFmtId="164" fontId="6" fillId="3" borderId="1" xfId="10" applyNumberFormat="1" applyFont="1" applyFill="1" applyBorder="1" applyAlignment="1">
      <alignment horizontal="center" vertical="center"/>
    </xf>
    <xf numFmtId="0" fontId="4" fillId="3" borderId="0" xfId="5" applyFont="1" applyFill="1" applyAlignment="1">
      <alignment horizontal="center"/>
    </xf>
    <xf numFmtId="4" fontId="3" fillId="3" borderId="0" xfId="10" applyNumberFormat="1" applyFont="1" applyFill="1" applyAlignment="1">
      <alignment wrapText="1"/>
    </xf>
    <xf numFmtId="4" fontId="6" fillId="3" borderId="1" xfId="10" applyNumberFormat="1" applyFont="1" applyFill="1" applyBorder="1" applyAlignment="1">
      <alignment horizontal="right" vertical="center"/>
    </xf>
    <xf numFmtId="3" fontId="4" fillId="3" borderId="1" xfId="5" applyNumberFormat="1" applyFont="1" applyFill="1" applyBorder="1" applyAlignment="1">
      <alignment horizontal="center" vertical="center"/>
    </xf>
    <xf numFmtId="2" fontId="6" fillId="2" borderId="0" xfId="5" applyNumberFormat="1" applyFont="1" applyFill="1" applyAlignment="1">
      <alignment horizontal="center" vertical="center"/>
    </xf>
    <xf numFmtId="4" fontId="19" fillId="2" borderId="1" xfId="10" applyNumberFormat="1" applyFont="1" applyFill="1" applyBorder="1" applyAlignment="1">
      <alignment wrapText="1"/>
    </xf>
    <xf numFmtId="4" fontId="19" fillId="3" borderId="1" xfId="10" applyNumberFormat="1" applyFont="1" applyFill="1" applyBorder="1" applyAlignment="1">
      <alignment wrapText="1"/>
    </xf>
    <xf numFmtId="4" fontId="19" fillId="2" borderId="1" xfId="10" applyNumberFormat="1" applyFont="1" applyFill="1" applyBorder="1" applyAlignment="1"/>
    <xf numFmtId="4" fontId="19" fillId="3" borderId="1" xfId="10" applyNumberFormat="1" applyFont="1" applyFill="1" applyBorder="1" applyAlignment="1"/>
    <xf numFmtId="0" fontId="18" fillId="2" borderId="2" xfId="5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" xfId="9" builtinId="3"/>
    <cellStyle name="Финансовый 2" xfId="10"/>
    <cellStyle name="Финансовый 3" xfId="11"/>
    <cellStyle name="Финансовый 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8"/>
  <sheetViews>
    <sheetView workbookViewId="0">
      <selection activeCell="Q3" sqref="Q3"/>
    </sheetView>
  </sheetViews>
  <sheetFormatPr defaultColWidth="8" defaultRowHeight="12.75"/>
  <cols>
    <col min="1" max="1" width="60.140625" style="4" customWidth="1"/>
    <col min="2" max="2" width="18.85546875" style="38" customWidth="1"/>
    <col min="3" max="3" width="15.28515625" style="49" hidden="1" customWidth="1"/>
    <col min="4" max="14" width="15.28515625" style="76" hidden="1" customWidth="1"/>
    <col min="15" max="16" width="14.42578125" style="76" hidden="1" customWidth="1"/>
    <col min="17" max="17" width="14.42578125" style="149" customWidth="1"/>
    <col min="18" max="18" width="18" style="4" customWidth="1"/>
    <col min="19" max="19" width="14.85546875" style="4" customWidth="1"/>
    <col min="20" max="231" width="8" style="4"/>
    <col min="232" max="232" width="69.85546875" style="4" customWidth="1"/>
    <col min="233" max="233" width="21.7109375" style="4" customWidth="1"/>
    <col min="234" max="234" width="0" style="4" hidden="1" customWidth="1"/>
    <col min="235" max="235" width="15.5703125" style="4" customWidth="1"/>
    <col min="236" max="239" width="0" style="4" hidden="1" customWidth="1"/>
    <col min="240" max="240" width="8" style="4"/>
    <col min="241" max="241" width="13.7109375" style="4" customWidth="1"/>
    <col min="242" max="16384" width="8" style="4"/>
  </cols>
  <sheetData>
    <row r="1" spans="2:17" s="3" customFormat="1" ht="13.5" customHeight="1">
      <c r="B1" s="100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Q1" s="113" t="s">
        <v>165</v>
      </c>
    </row>
    <row r="2" spans="2:17" s="3" customFormat="1" ht="13.5" customHeight="1"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Q2" s="113" t="s">
        <v>158</v>
      </c>
    </row>
    <row r="3" spans="2:17" s="3" customFormat="1" ht="13.5" customHeight="1">
      <c r="B3" s="98"/>
      <c r="C3" s="9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Q3" s="114" t="s">
        <v>168</v>
      </c>
    </row>
    <row r="4" spans="2:17" s="3" customFormat="1" ht="3.75" customHeight="1">
      <c r="B4" s="98"/>
      <c r="C4" s="98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Q4" s="114"/>
    </row>
    <row r="5" spans="2:17" s="3" customFormat="1" ht="13.5" customHeight="1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O5" s="101"/>
      <c r="Q5" s="113" t="s">
        <v>87</v>
      </c>
    </row>
    <row r="6" spans="2:17" s="3" customFormat="1" ht="13.5" customHeight="1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O6" s="101"/>
      <c r="Q6" s="113" t="s">
        <v>0</v>
      </c>
    </row>
    <row r="7" spans="2:17" s="3" customFormat="1" ht="13.5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101"/>
      <c r="O7" s="101"/>
      <c r="Q7" s="114" t="s">
        <v>166</v>
      </c>
    </row>
    <row r="8" spans="2:17" s="3" customFormat="1" ht="3.75" customHeight="1">
      <c r="B8" s="98"/>
      <c r="C8" s="98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14"/>
    </row>
    <row r="9" spans="2:17" s="3" customFormat="1" ht="13.5" customHeight="1"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1"/>
      <c r="M9" s="101"/>
      <c r="N9" s="101"/>
      <c r="O9" s="101"/>
      <c r="Q9" s="113" t="s">
        <v>167</v>
      </c>
    </row>
    <row r="10" spans="2:17" s="3" customFormat="1" ht="13.5" customHeight="1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101"/>
      <c r="N10" s="101"/>
      <c r="O10" s="101"/>
      <c r="Q10" s="113" t="s">
        <v>0</v>
      </c>
    </row>
    <row r="11" spans="2:17" s="3" customFormat="1" ht="13.5" customHeight="1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101"/>
      <c r="M11" s="101"/>
      <c r="N11" s="101"/>
      <c r="O11" s="101"/>
      <c r="Q11" s="114" t="s">
        <v>163</v>
      </c>
    </row>
    <row r="12" spans="2:17" s="3" customFormat="1" ht="3.75" customHeight="1">
      <c r="B12" s="98"/>
      <c r="C12" s="98"/>
      <c r="D12" s="101"/>
      <c r="E12" s="101"/>
      <c r="F12" s="101"/>
      <c r="G12" s="101"/>
      <c r="H12" s="101"/>
      <c r="I12" s="101"/>
      <c r="J12" s="101"/>
      <c r="K12" s="94"/>
      <c r="L12" s="101"/>
      <c r="M12" s="94"/>
      <c r="N12" s="101"/>
      <c r="O12" s="94"/>
      <c r="P12" s="101"/>
      <c r="Q12" s="114"/>
    </row>
    <row r="13" spans="2:17" s="3" customFormat="1" ht="13.5" customHeight="1"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Q13" s="113" t="s">
        <v>167</v>
      </c>
    </row>
    <row r="14" spans="2:17" s="3" customFormat="1" ht="13.5" customHeight="1"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Q14" s="113" t="s">
        <v>0</v>
      </c>
    </row>
    <row r="15" spans="2:17" s="3" customFormat="1" ht="13.5" customHeight="1">
      <c r="B15" s="98"/>
      <c r="C15" s="98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Q15" s="114" t="s">
        <v>162</v>
      </c>
    </row>
    <row r="16" spans="2:17" s="3" customFormat="1" ht="3.75" customHeight="1">
      <c r="B16" s="98"/>
      <c r="C16" s="98"/>
      <c r="D16" s="101"/>
      <c r="E16" s="101"/>
      <c r="F16" s="101"/>
      <c r="G16" s="101"/>
      <c r="H16" s="101"/>
      <c r="I16" s="101"/>
      <c r="J16" s="101"/>
      <c r="K16" s="94"/>
      <c r="L16" s="101"/>
      <c r="M16" s="94"/>
      <c r="N16" s="101"/>
      <c r="O16" s="94"/>
      <c r="P16" s="101"/>
      <c r="Q16" s="114"/>
    </row>
    <row r="17" spans="1:18" s="3" customFormat="1" ht="13.5" customHeight="1">
      <c r="B17" s="102"/>
      <c r="C17" s="102"/>
      <c r="D17" s="102"/>
      <c r="E17" s="102"/>
      <c r="F17" s="102"/>
      <c r="G17" s="102"/>
      <c r="H17" s="99"/>
      <c r="I17" s="99"/>
      <c r="J17" s="99"/>
      <c r="K17" s="99"/>
      <c r="L17" s="99"/>
      <c r="M17" s="99"/>
      <c r="N17" s="99"/>
      <c r="O17" s="99"/>
      <c r="Q17" s="113" t="s">
        <v>165</v>
      </c>
    </row>
    <row r="18" spans="1:18" s="3" customFormat="1" ht="13.5" customHeight="1">
      <c r="B18" s="102"/>
      <c r="C18" s="102"/>
      <c r="D18" s="102"/>
      <c r="E18" s="102"/>
      <c r="F18" s="102"/>
      <c r="G18" s="102"/>
      <c r="H18" s="99"/>
      <c r="I18" s="99"/>
      <c r="J18" s="99"/>
      <c r="K18" s="99"/>
      <c r="L18" s="99"/>
      <c r="M18" s="99"/>
      <c r="N18" s="99"/>
      <c r="O18" s="99"/>
      <c r="Q18" s="113" t="s">
        <v>0</v>
      </c>
    </row>
    <row r="19" spans="1:18" s="3" customFormat="1" ht="13.5" customHeight="1">
      <c r="B19" s="52"/>
      <c r="C19" s="52"/>
      <c r="D19" s="52"/>
      <c r="E19" s="52"/>
      <c r="F19" s="52"/>
      <c r="G19" s="52"/>
      <c r="H19" s="99"/>
      <c r="I19" s="99"/>
      <c r="J19" s="99"/>
      <c r="K19" s="99"/>
      <c r="L19" s="99"/>
      <c r="M19" s="99"/>
      <c r="N19" s="99"/>
      <c r="O19" s="99"/>
      <c r="Q19" s="114" t="s">
        <v>161</v>
      </c>
    </row>
    <row r="20" spans="1:18" s="3" customFormat="1" ht="3.75" customHeight="1">
      <c r="B20" s="98"/>
      <c r="C20" s="98"/>
      <c r="D20" s="101"/>
      <c r="E20" s="101"/>
      <c r="F20" s="101"/>
      <c r="G20" s="101"/>
      <c r="H20" s="101"/>
      <c r="I20" s="101"/>
      <c r="J20" s="101"/>
      <c r="K20" s="94"/>
      <c r="L20" s="101"/>
      <c r="M20" s="94"/>
      <c r="N20" s="101"/>
      <c r="O20" s="94"/>
      <c r="P20" s="101"/>
      <c r="Q20" s="114"/>
    </row>
    <row r="21" spans="1:18" s="3" customFormat="1" ht="13.5" customHeight="1">
      <c r="B21" s="102"/>
      <c r="C21" s="102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Q21" s="113" t="s">
        <v>165</v>
      </c>
    </row>
    <row r="22" spans="1:18" s="3" customFormat="1" ht="13.5" customHeight="1">
      <c r="B22" s="102"/>
      <c r="C22" s="102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Q22" s="113" t="s">
        <v>0</v>
      </c>
    </row>
    <row r="23" spans="1:18" s="3" customFormat="1" ht="13.5" customHeight="1">
      <c r="B23" s="52"/>
      <c r="C23" s="52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Q23" s="114" t="s">
        <v>160</v>
      </c>
    </row>
    <row r="24" spans="1:18" s="3" customFormat="1" ht="3.75" customHeight="1">
      <c r="B24" s="98"/>
      <c r="C24" s="98"/>
      <c r="D24" s="101"/>
      <c r="E24" s="101"/>
      <c r="F24" s="101"/>
      <c r="G24" s="101"/>
      <c r="H24" s="101"/>
      <c r="I24" s="101"/>
      <c r="J24" s="101"/>
      <c r="K24" s="94"/>
      <c r="L24" s="101"/>
      <c r="M24" s="94"/>
      <c r="N24" s="101"/>
      <c r="O24" s="94"/>
      <c r="P24" s="101"/>
      <c r="Q24" s="114"/>
    </row>
    <row r="25" spans="1:18" s="88" customFormat="1" ht="13.5" customHeight="1">
      <c r="B25" s="102"/>
      <c r="C25" s="102"/>
      <c r="D25" s="102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Q25" s="113" t="s">
        <v>120</v>
      </c>
    </row>
    <row r="26" spans="1:18" s="88" customFormat="1" ht="13.5" customHeight="1">
      <c r="B26" s="102"/>
      <c r="C26" s="102"/>
      <c r="D26" s="102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Q26" s="113" t="s">
        <v>0</v>
      </c>
    </row>
    <row r="27" spans="1:18" s="88" customFormat="1" ht="13.5" customHeight="1">
      <c r="B27" s="52"/>
      <c r="C27" s="52"/>
      <c r="D27" s="52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Q27" s="114" t="s">
        <v>119</v>
      </c>
    </row>
    <row r="28" spans="1:18" s="88" customFormat="1" ht="14.25" customHeight="1">
      <c r="B28" s="52"/>
      <c r="C28" s="52"/>
      <c r="D28" s="52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Q28" s="114"/>
    </row>
    <row r="29" spans="1:18" ht="34.5" customHeight="1">
      <c r="A29" s="157" t="s">
        <v>94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</row>
    <row r="30" spans="1:18" s="51" customFormat="1" ht="34.5" customHeight="1">
      <c r="A30" s="1" t="s">
        <v>1</v>
      </c>
      <c r="B30" s="1" t="s">
        <v>2</v>
      </c>
      <c r="C30" s="41" t="s">
        <v>118</v>
      </c>
      <c r="D30" s="79" t="s">
        <v>95</v>
      </c>
      <c r="E30" s="79" t="s">
        <v>118</v>
      </c>
      <c r="F30" s="79" t="s">
        <v>95</v>
      </c>
      <c r="G30" s="79" t="s">
        <v>118</v>
      </c>
      <c r="H30" s="79" t="s">
        <v>95</v>
      </c>
      <c r="I30" s="79" t="s">
        <v>118</v>
      </c>
      <c r="J30" s="79" t="s">
        <v>95</v>
      </c>
      <c r="K30" s="79" t="s">
        <v>118</v>
      </c>
      <c r="L30" s="79" t="s">
        <v>95</v>
      </c>
      <c r="M30" s="79" t="s">
        <v>118</v>
      </c>
      <c r="N30" s="79" t="s">
        <v>95</v>
      </c>
      <c r="O30" s="79" t="s">
        <v>118</v>
      </c>
      <c r="P30" s="79" t="s">
        <v>95</v>
      </c>
      <c r="Q30" s="119" t="s">
        <v>118</v>
      </c>
    </row>
    <row r="31" spans="1:18" s="87" customFormat="1" ht="11.25">
      <c r="A31" s="86">
        <v>1</v>
      </c>
      <c r="B31" s="86">
        <v>2</v>
      </c>
      <c r="C31" s="86"/>
      <c r="D31" s="86"/>
      <c r="E31" s="86"/>
      <c r="F31" s="86"/>
      <c r="G31" s="86"/>
      <c r="H31" s="86"/>
      <c r="I31" s="86"/>
      <c r="J31" s="86"/>
      <c r="K31" s="80"/>
      <c r="L31" s="86"/>
      <c r="M31" s="80"/>
      <c r="N31" s="86"/>
      <c r="O31" s="80"/>
      <c r="P31" s="86"/>
      <c r="Q31" s="151">
        <v>3</v>
      </c>
    </row>
    <row r="32" spans="1:18" s="6" customFormat="1">
      <c r="A32" s="7" t="s">
        <v>3</v>
      </c>
      <c r="B32" s="8" t="s">
        <v>4</v>
      </c>
      <c r="C32" s="42">
        <f>C33+C35+C37+C41+C42+C47+C49+C52+C55</f>
        <v>194081228</v>
      </c>
      <c r="D32" s="53"/>
      <c r="E32" s="53">
        <f>E33+E35+E37+E41+E42+E47+E49+E52+E55</f>
        <v>194081228</v>
      </c>
      <c r="F32" s="53"/>
      <c r="G32" s="53">
        <f>G33+G35+G37+G41+G42+G47+G49+G52+G55</f>
        <v>194081228</v>
      </c>
      <c r="H32" s="53">
        <f>H33+H35+H38+H41+H42+H47+H49+H52+H55</f>
        <v>45883.41</v>
      </c>
      <c r="I32" s="53">
        <f>I33+I35+I37+I41+I42+I47+I49+I52+I55</f>
        <v>194127111.41</v>
      </c>
      <c r="J32" s="53">
        <f>J33+J35+J38+J41+J42+J47+J49+J52+J55</f>
        <v>0</v>
      </c>
      <c r="K32" s="53">
        <f>K33+K35+K37+K41+K42+K47+K49+K52+K55</f>
        <v>194127111.41</v>
      </c>
      <c r="L32" s="53">
        <f>L33+L35+L38+L41+L42+L47+L49+L52+L55</f>
        <v>0</v>
      </c>
      <c r="M32" s="53">
        <f>M33+M35+M37+M41+M42+M47+M49+M52+M55</f>
        <v>194127111.41</v>
      </c>
      <c r="N32" s="53">
        <f>N33+N35+N38+N41+N42+N47+N49+N52+N55</f>
        <v>0</v>
      </c>
      <c r="O32" s="53">
        <f>O33+O35+O37+O41+O42+O47+O49+O52+O55</f>
        <v>194127111.41</v>
      </c>
      <c r="P32" s="53">
        <f>P33+P35+P37+P41+P42+P47+P49+P52+P55</f>
        <v>36504000</v>
      </c>
      <c r="Q32" s="53">
        <f>Q33+Q35+Q37+Q41+Q42+Q47+Q49+Q52+Q55</f>
        <v>230631111.41</v>
      </c>
      <c r="R32" s="152"/>
    </row>
    <row r="33" spans="1:17">
      <c r="A33" s="9" t="s">
        <v>5</v>
      </c>
      <c r="B33" s="10" t="s">
        <v>6</v>
      </c>
      <c r="C33" s="43">
        <f>C34</f>
        <v>128125860</v>
      </c>
      <c r="D33" s="54"/>
      <c r="E33" s="54">
        <f>E34</f>
        <v>128125860</v>
      </c>
      <c r="F33" s="54"/>
      <c r="G33" s="54">
        <f>G34</f>
        <v>128125860</v>
      </c>
      <c r="H33" s="54"/>
      <c r="I33" s="54">
        <f>I34</f>
        <v>128125860</v>
      </c>
      <c r="J33" s="54"/>
      <c r="K33" s="54">
        <f>K34</f>
        <v>128125860</v>
      </c>
      <c r="L33" s="54"/>
      <c r="M33" s="54">
        <f>M34</f>
        <v>128125860</v>
      </c>
      <c r="N33" s="54"/>
      <c r="O33" s="54">
        <f>O34</f>
        <v>128125860</v>
      </c>
      <c r="P33" s="126">
        <f>P34</f>
        <v>36412447.390000001</v>
      </c>
      <c r="Q33" s="126">
        <f>Q34</f>
        <v>164538307.38999999</v>
      </c>
    </row>
    <row r="34" spans="1:17">
      <c r="A34" s="9" t="s">
        <v>7</v>
      </c>
      <c r="B34" s="10" t="s">
        <v>8</v>
      </c>
      <c r="C34" s="44">
        <v>128125860</v>
      </c>
      <c r="D34" s="55"/>
      <c r="E34" s="55">
        <v>128125860</v>
      </c>
      <c r="F34" s="55"/>
      <c r="G34" s="55">
        <v>128125860</v>
      </c>
      <c r="H34" s="55"/>
      <c r="I34" s="55">
        <v>128125860</v>
      </c>
      <c r="J34" s="55"/>
      <c r="K34" s="55">
        <v>128125860</v>
      </c>
      <c r="L34" s="55"/>
      <c r="M34" s="55">
        <v>128125860</v>
      </c>
      <c r="N34" s="55"/>
      <c r="O34" s="55">
        <v>128125860</v>
      </c>
      <c r="P34" s="127">
        <v>36412447.390000001</v>
      </c>
      <c r="Q34" s="127">
        <f>P34+O34</f>
        <v>164538307.38999999</v>
      </c>
    </row>
    <row r="35" spans="1:17" ht="25.5">
      <c r="A35" s="36" t="s">
        <v>9</v>
      </c>
      <c r="B35" s="10" t="s">
        <v>10</v>
      </c>
      <c r="C35" s="43">
        <f>C36</f>
        <v>19440510</v>
      </c>
      <c r="D35" s="54"/>
      <c r="E35" s="54">
        <f>E36</f>
        <v>19440510</v>
      </c>
      <c r="F35" s="54"/>
      <c r="G35" s="54">
        <f>G36</f>
        <v>19440510</v>
      </c>
      <c r="H35" s="54"/>
      <c r="I35" s="54">
        <f>I36</f>
        <v>19440510</v>
      </c>
      <c r="J35" s="54"/>
      <c r="K35" s="54">
        <f>K36</f>
        <v>19440510</v>
      </c>
      <c r="L35" s="54"/>
      <c r="M35" s="54">
        <f>M36</f>
        <v>19440510</v>
      </c>
      <c r="N35" s="54"/>
      <c r="O35" s="54">
        <f>O36</f>
        <v>19440510</v>
      </c>
      <c r="P35" s="54"/>
      <c r="Q35" s="126">
        <f>Q36</f>
        <v>19440510</v>
      </c>
    </row>
    <row r="36" spans="1:17" ht="25.5">
      <c r="A36" s="12" t="s">
        <v>11</v>
      </c>
      <c r="B36" s="10" t="s">
        <v>12</v>
      </c>
      <c r="C36" s="44">
        <v>19440510</v>
      </c>
      <c r="D36" s="55"/>
      <c r="E36" s="55">
        <v>19440510</v>
      </c>
      <c r="F36" s="55"/>
      <c r="G36" s="55">
        <v>19440510</v>
      </c>
      <c r="H36" s="55"/>
      <c r="I36" s="55">
        <v>19440510</v>
      </c>
      <c r="J36" s="55"/>
      <c r="K36" s="55">
        <v>19440510</v>
      </c>
      <c r="L36" s="55"/>
      <c r="M36" s="55">
        <v>19440510</v>
      </c>
      <c r="N36" s="55"/>
      <c r="O36" s="55">
        <v>19440510</v>
      </c>
      <c r="P36" s="55"/>
      <c r="Q36" s="127">
        <v>19440510</v>
      </c>
    </row>
    <row r="37" spans="1:17">
      <c r="A37" s="9" t="s">
        <v>13</v>
      </c>
      <c r="B37" s="10" t="s">
        <v>14</v>
      </c>
      <c r="C37" s="43">
        <f>SUM(C38:C40)</f>
        <v>23025111</v>
      </c>
      <c r="D37" s="54"/>
      <c r="E37" s="54">
        <f>SUM(E38:E40)</f>
        <v>23025111</v>
      </c>
      <c r="F37" s="54"/>
      <c r="G37" s="54">
        <f>SUM(G38:G40)</f>
        <v>23025111</v>
      </c>
      <c r="H37" s="54"/>
      <c r="I37" s="54">
        <f>SUM(I38:I40)</f>
        <v>23025111</v>
      </c>
      <c r="J37" s="54"/>
      <c r="K37" s="54">
        <f>SUM(K38:K40)</f>
        <v>23025111</v>
      </c>
      <c r="L37" s="54"/>
      <c r="M37" s="54">
        <f>SUM(M38:M40)</f>
        <v>23025111</v>
      </c>
      <c r="N37" s="54"/>
      <c r="O37" s="54">
        <f>SUM(O38:O40)</f>
        <v>23025111</v>
      </c>
      <c r="P37" s="54"/>
      <c r="Q37" s="126">
        <f>SUM(Q38:Q40)</f>
        <v>23025111</v>
      </c>
    </row>
    <row r="38" spans="1:17">
      <c r="A38" s="13" t="s">
        <v>15</v>
      </c>
      <c r="B38" s="14" t="s">
        <v>16</v>
      </c>
      <c r="C38" s="44">
        <v>22911000</v>
      </c>
      <c r="D38" s="55"/>
      <c r="E38" s="55">
        <v>22911000</v>
      </c>
      <c r="F38" s="55"/>
      <c r="G38" s="55">
        <v>22911000</v>
      </c>
      <c r="H38" s="55"/>
      <c r="I38" s="55">
        <v>22911000</v>
      </c>
      <c r="J38" s="55"/>
      <c r="K38" s="55">
        <v>22911000</v>
      </c>
      <c r="L38" s="55"/>
      <c r="M38" s="55">
        <v>22911000</v>
      </c>
      <c r="N38" s="55"/>
      <c r="O38" s="55">
        <v>22911000</v>
      </c>
      <c r="P38" s="55"/>
      <c r="Q38" s="127">
        <v>22911000</v>
      </c>
    </row>
    <row r="39" spans="1:17">
      <c r="A39" s="13" t="s">
        <v>17</v>
      </c>
      <c r="B39" s="14" t="s">
        <v>18</v>
      </c>
      <c r="C39" s="44">
        <v>85111</v>
      </c>
      <c r="D39" s="55"/>
      <c r="E39" s="55">
        <v>85111</v>
      </c>
      <c r="F39" s="55"/>
      <c r="G39" s="55">
        <v>85111</v>
      </c>
      <c r="H39" s="55"/>
      <c r="I39" s="55">
        <v>85111</v>
      </c>
      <c r="J39" s="55"/>
      <c r="K39" s="55">
        <v>85111</v>
      </c>
      <c r="L39" s="55"/>
      <c r="M39" s="55">
        <v>85111</v>
      </c>
      <c r="N39" s="55"/>
      <c r="O39" s="55">
        <v>85111</v>
      </c>
      <c r="P39" s="55"/>
      <c r="Q39" s="127">
        <v>85111</v>
      </c>
    </row>
    <row r="40" spans="1:17" ht="25.5">
      <c r="A40" s="13" t="s">
        <v>19</v>
      </c>
      <c r="B40" s="14" t="s">
        <v>20</v>
      </c>
      <c r="C40" s="44">
        <v>29000</v>
      </c>
      <c r="D40" s="55"/>
      <c r="E40" s="55">
        <v>29000</v>
      </c>
      <c r="F40" s="55"/>
      <c r="G40" s="55">
        <v>29000</v>
      </c>
      <c r="H40" s="55"/>
      <c r="I40" s="55">
        <v>29000</v>
      </c>
      <c r="J40" s="55"/>
      <c r="K40" s="55">
        <v>29000</v>
      </c>
      <c r="L40" s="55"/>
      <c r="M40" s="55">
        <v>29000</v>
      </c>
      <c r="N40" s="55"/>
      <c r="O40" s="55">
        <v>29000</v>
      </c>
      <c r="P40" s="55"/>
      <c r="Q40" s="127">
        <v>29000</v>
      </c>
    </row>
    <row r="41" spans="1:17">
      <c r="A41" s="9" t="s">
        <v>21</v>
      </c>
      <c r="B41" s="10" t="s">
        <v>22</v>
      </c>
      <c r="C41" s="43">
        <v>2700230</v>
      </c>
      <c r="D41" s="54"/>
      <c r="E41" s="54">
        <v>2700230</v>
      </c>
      <c r="F41" s="54"/>
      <c r="G41" s="54">
        <v>2700230</v>
      </c>
      <c r="H41" s="54"/>
      <c r="I41" s="54">
        <v>2700230</v>
      </c>
      <c r="J41" s="54"/>
      <c r="K41" s="54">
        <v>2700230</v>
      </c>
      <c r="L41" s="54"/>
      <c r="M41" s="54">
        <v>2700230</v>
      </c>
      <c r="N41" s="54"/>
      <c r="O41" s="54">
        <v>2700230</v>
      </c>
      <c r="P41" s="54"/>
      <c r="Q41" s="126">
        <v>2700230</v>
      </c>
    </row>
    <row r="42" spans="1:17" ht="25.5">
      <c r="A42" s="9" t="s">
        <v>23</v>
      </c>
      <c r="B42" s="10" t="s">
        <v>24</v>
      </c>
      <c r="C42" s="43">
        <f>SUM(C43:C46)</f>
        <v>13481500</v>
      </c>
      <c r="D42" s="54"/>
      <c r="E42" s="54">
        <f>SUM(E43:E46)</f>
        <v>13481500</v>
      </c>
      <c r="F42" s="54"/>
      <c r="G42" s="54">
        <f>SUM(G43:G46)</f>
        <v>13481500</v>
      </c>
      <c r="H42" s="54"/>
      <c r="I42" s="54">
        <f>SUM(I43:I46)</f>
        <v>13481500</v>
      </c>
      <c r="J42" s="54"/>
      <c r="K42" s="54">
        <f>SUM(K43:K46)</f>
        <v>13481500</v>
      </c>
      <c r="L42" s="54"/>
      <c r="M42" s="54">
        <f>SUM(M43:M46)</f>
        <v>13481500</v>
      </c>
      <c r="N42" s="54"/>
      <c r="O42" s="54">
        <f>SUM(O43:O46)</f>
        <v>13481500</v>
      </c>
      <c r="P42" s="54"/>
      <c r="Q42" s="126">
        <f>SUM(Q43:Q46)</f>
        <v>13481500</v>
      </c>
    </row>
    <row r="43" spans="1:17" s="3" customFormat="1" ht="25.5">
      <c r="A43" s="17" t="s">
        <v>25</v>
      </c>
      <c r="B43" s="16" t="s">
        <v>26</v>
      </c>
      <c r="C43" s="45">
        <v>11234000</v>
      </c>
      <c r="D43" s="56"/>
      <c r="E43" s="56">
        <v>11234000</v>
      </c>
      <c r="F43" s="56"/>
      <c r="G43" s="56">
        <v>11234000</v>
      </c>
      <c r="H43" s="56"/>
      <c r="I43" s="56">
        <v>11234000</v>
      </c>
      <c r="J43" s="56"/>
      <c r="K43" s="56">
        <v>11234000</v>
      </c>
      <c r="L43" s="56"/>
      <c r="M43" s="56">
        <v>11234000</v>
      </c>
      <c r="N43" s="56"/>
      <c r="O43" s="56">
        <v>11234000</v>
      </c>
      <c r="P43" s="56"/>
      <c r="Q43" s="128">
        <v>11234000</v>
      </c>
    </row>
    <row r="44" spans="1:17" s="3" customFormat="1" ht="37.5" customHeight="1">
      <c r="A44" s="17" t="s">
        <v>27</v>
      </c>
      <c r="B44" s="16" t="s">
        <v>28</v>
      </c>
      <c r="C44" s="45">
        <v>217000</v>
      </c>
      <c r="D44" s="56"/>
      <c r="E44" s="56">
        <v>217000</v>
      </c>
      <c r="F44" s="56"/>
      <c r="G44" s="56">
        <v>217000</v>
      </c>
      <c r="H44" s="56"/>
      <c r="I44" s="56">
        <v>217000</v>
      </c>
      <c r="J44" s="56"/>
      <c r="K44" s="56">
        <v>217000</v>
      </c>
      <c r="L44" s="56"/>
      <c r="M44" s="56">
        <v>217000</v>
      </c>
      <c r="N44" s="56"/>
      <c r="O44" s="56">
        <v>217000</v>
      </c>
      <c r="P44" s="56"/>
      <c r="Q44" s="128">
        <v>217000</v>
      </c>
    </row>
    <row r="45" spans="1:17" s="3" customFormat="1" ht="25.5">
      <c r="A45" s="17" t="s">
        <v>29</v>
      </c>
      <c r="B45" s="16" t="s">
        <v>30</v>
      </c>
      <c r="C45" s="45">
        <v>980000</v>
      </c>
      <c r="D45" s="56"/>
      <c r="E45" s="56">
        <v>980000</v>
      </c>
      <c r="F45" s="56"/>
      <c r="G45" s="56">
        <v>980000</v>
      </c>
      <c r="H45" s="56"/>
      <c r="I45" s="56">
        <v>980000</v>
      </c>
      <c r="J45" s="56"/>
      <c r="K45" s="56">
        <v>980000</v>
      </c>
      <c r="L45" s="56"/>
      <c r="M45" s="56">
        <v>980000</v>
      </c>
      <c r="N45" s="56"/>
      <c r="O45" s="56">
        <v>980000</v>
      </c>
      <c r="P45" s="56"/>
      <c r="Q45" s="128">
        <v>980000</v>
      </c>
    </row>
    <row r="46" spans="1:17" s="2" customFormat="1" ht="40.5" customHeight="1">
      <c r="A46" s="15" t="s">
        <v>31</v>
      </c>
      <c r="B46" s="18" t="s">
        <v>32</v>
      </c>
      <c r="C46" s="46">
        <v>1050500</v>
      </c>
      <c r="D46" s="57"/>
      <c r="E46" s="57">
        <v>1050500</v>
      </c>
      <c r="F46" s="57"/>
      <c r="G46" s="57">
        <v>1050500</v>
      </c>
      <c r="H46" s="57"/>
      <c r="I46" s="57">
        <v>1050500</v>
      </c>
      <c r="J46" s="57"/>
      <c r="K46" s="57">
        <v>1050500</v>
      </c>
      <c r="L46" s="57"/>
      <c r="M46" s="57">
        <v>1050500</v>
      </c>
      <c r="N46" s="57"/>
      <c r="O46" s="57">
        <v>1050500</v>
      </c>
      <c r="P46" s="57"/>
      <c r="Q46" s="129">
        <v>1050500</v>
      </c>
    </row>
    <row r="47" spans="1:17">
      <c r="A47" s="9" t="s">
        <v>33</v>
      </c>
      <c r="B47" s="10" t="s">
        <v>34</v>
      </c>
      <c r="C47" s="43">
        <f>C48</f>
        <v>732000</v>
      </c>
      <c r="D47" s="54"/>
      <c r="E47" s="54">
        <f>E48</f>
        <v>732000</v>
      </c>
      <c r="F47" s="54"/>
      <c r="G47" s="54">
        <f>G48</f>
        <v>732000</v>
      </c>
      <c r="H47" s="54"/>
      <c r="I47" s="54">
        <f>I48</f>
        <v>732000</v>
      </c>
      <c r="J47" s="54"/>
      <c r="K47" s="54">
        <f>K48</f>
        <v>732000</v>
      </c>
      <c r="L47" s="54"/>
      <c r="M47" s="54">
        <f>M48</f>
        <v>732000</v>
      </c>
      <c r="N47" s="54"/>
      <c r="O47" s="54">
        <f>O48</f>
        <v>732000</v>
      </c>
      <c r="P47" s="54"/>
      <c r="Q47" s="126">
        <f>Q48</f>
        <v>732000</v>
      </c>
    </row>
    <row r="48" spans="1:17" s="3" customFormat="1">
      <c r="A48" s="9" t="s">
        <v>35</v>
      </c>
      <c r="B48" s="10" t="s">
        <v>36</v>
      </c>
      <c r="C48" s="45">
        <v>732000</v>
      </c>
      <c r="D48" s="56"/>
      <c r="E48" s="56">
        <v>732000</v>
      </c>
      <c r="F48" s="56"/>
      <c r="G48" s="56">
        <v>732000</v>
      </c>
      <c r="H48" s="56"/>
      <c r="I48" s="56">
        <v>732000</v>
      </c>
      <c r="J48" s="56"/>
      <c r="K48" s="56">
        <v>732000</v>
      </c>
      <c r="L48" s="56"/>
      <c r="M48" s="56">
        <v>732000</v>
      </c>
      <c r="N48" s="56"/>
      <c r="O48" s="56">
        <v>732000</v>
      </c>
      <c r="P48" s="56"/>
      <c r="Q48" s="128">
        <v>732000</v>
      </c>
    </row>
    <row r="49" spans="1:19" ht="25.5">
      <c r="A49" s="9" t="s">
        <v>37</v>
      </c>
      <c r="B49" s="19" t="s">
        <v>38</v>
      </c>
      <c r="C49" s="43">
        <f>C51</f>
        <v>126573</v>
      </c>
      <c r="D49" s="54"/>
      <c r="E49" s="54">
        <f>E51</f>
        <v>126573</v>
      </c>
      <c r="F49" s="54"/>
      <c r="G49" s="54">
        <f>G51</f>
        <v>126573</v>
      </c>
      <c r="H49" s="54">
        <f t="shared" ref="H49:Q49" si="0">SUM(H50:H51)</f>
        <v>45883.41</v>
      </c>
      <c r="I49" s="54">
        <f t="shared" si="0"/>
        <v>172456.41</v>
      </c>
      <c r="J49" s="54">
        <f t="shared" si="0"/>
        <v>0</v>
      </c>
      <c r="K49" s="54">
        <f t="shared" si="0"/>
        <v>172456.41</v>
      </c>
      <c r="L49" s="54">
        <f t="shared" si="0"/>
        <v>0</v>
      </c>
      <c r="M49" s="54">
        <f t="shared" si="0"/>
        <v>172456.41</v>
      </c>
      <c r="N49" s="54">
        <f t="shared" si="0"/>
        <v>0</v>
      </c>
      <c r="O49" s="54">
        <f t="shared" si="0"/>
        <v>172456.41</v>
      </c>
      <c r="P49" s="54">
        <f t="shared" si="0"/>
        <v>91552.61</v>
      </c>
      <c r="Q49" s="126">
        <f t="shared" si="0"/>
        <v>264009.02</v>
      </c>
    </row>
    <row r="50" spans="1:19" ht="25.5">
      <c r="A50" s="58" t="s">
        <v>140</v>
      </c>
      <c r="B50" s="16" t="s">
        <v>96</v>
      </c>
      <c r="C50" s="43"/>
      <c r="D50" s="54"/>
      <c r="E50" s="54"/>
      <c r="F50" s="54"/>
      <c r="G50" s="54"/>
      <c r="H50" s="55">
        <f>13177.3+15672.45+17033.66</f>
        <v>45883.41</v>
      </c>
      <c r="I50" s="55">
        <f>H50</f>
        <v>45883.41</v>
      </c>
      <c r="J50" s="55"/>
      <c r="K50" s="55">
        <f>I50</f>
        <v>45883.41</v>
      </c>
      <c r="L50" s="55"/>
      <c r="M50" s="55">
        <f>K50</f>
        <v>45883.41</v>
      </c>
      <c r="N50" s="55"/>
      <c r="O50" s="55">
        <f>M50</f>
        <v>45883.41</v>
      </c>
      <c r="P50" s="55">
        <v>91552.61</v>
      </c>
      <c r="Q50" s="127">
        <f>SUM(O50:P50)</f>
        <v>137436.02000000002</v>
      </c>
    </row>
    <row r="51" spans="1:19">
      <c r="A51" s="15" t="s">
        <v>39</v>
      </c>
      <c r="B51" s="16" t="s">
        <v>40</v>
      </c>
      <c r="C51" s="44">
        <v>126573</v>
      </c>
      <c r="D51" s="55"/>
      <c r="E51" s="55">
        <v>126573</v>
      </c>
      <c r="F51" s="55"/>
      <c r="G51" s="55">
        <v>126573</v>
      </c>
      <c r="H51" s="55"/>
      <c r="I51" s="55">
        <v>126573</v>
      </c>
      <c r="J51" s="55"/>
      <c r="K51" s="55">
        <v>126573</v>
      </c>
      <c r="L51" s="55"/>
      <c r="M51" s="55">
        <v>126573</v>
      </c>
      <c r="N51" s="55"/>
      <c r="O51" s="55">
        <v>126573</v>
      </c>
      <c r="P51" s="55"/>
      <c r="Q51" s="127">
        <v>126573</v>
      </c>
    </row>
    <row r="52" spans="1:19" ht="25.5">
      <c r="A52" s="9" t="s">
        <v>41</v>
      </c>
      <c r="B52" s="19" t="s">
        <v>42</v>
      </c>
      <c r="C52" s="43">
        <f>SUM(C53:C54)</f>
        <v>3519444</v>
      </c>
      <c r="D52" s="54"/>
      <c r="E52" s="54">
        <f>SUM(E53:E54)</f>
        <v>3519444</v>
      </c>
      <c r="F52" s="54"/>
      <c r="G52" s="54">
        <f>SUM(G53:G54)</f>
        <v>3519444</v>
      </c>
      <c r="H52" s="54"/>
      <c r="I52" s="54">
        <f>SUM(I53:I54)</f>
        <v>3519444</v>
      </c>
      <c r="J52" s="54"/>
      <c r="K52" s="54">
        <f>SUM(K53:K54)</f>
        <v>3519444</v>
      </c>
      <c r="L52" s="54"/>
      <c r="M52" s="54">
        <f>SUM(M53:M54)</f>
        <v>3519444</v>
      </c>
      <c r="N52" s="54"/>
      <c r="O52" s="54">
        <f>SUM(O53:O54)</f>
        <v>3519444</v>
      </c>
      <c r="P52" s="54"/>
      <c r="Q52" s="126">
        <f>SUM(Q53:Q54)</f>
        <v>3519444</v>
      </c>
    </row>
    <row r="53" spans="1:19" ht="56.25" customHeight="1">
      <c r="A53" s="15" t="s">
        <v>43</v>
      </c>
      <c r="B53" s="16" t="s">
        <v>44</v>
      </c>
      <c r="C53" s="44">
        <v>2104000</v>
      </c>
      <c r="D53" s="55"/>
      <c r="E53" s="55">
        <v>2104000</v>
      </c>
      <c r="F53" s="55"/>
      <c r="G53" s="55">
        <v>2104000</v>
      </c>
      <c r="H53" s="55"/>
      <c r="I53" s="55">
        <v>2104000</v>
      </c>
      <c r="J53" s="55"/>
      <c r="K53" s="55">
        <v>2104000</v>
      </c>
      <c r="L53" s="55"/>
      <c r="M53" s="55">
        <v>2104000</v>
      </c>
      <c r="N53" s="55"/>
      <c r="O53" s="55">
        <v>2104000</v>
      </c>
      <c r="P53" s="55"/>
      <c r="Q53" s="127">
        <v>2104000</v>
      </c>
    </row>
    <row r="54" spans="1:19" ht="38.25">
      <c r="A54" s="15" t="s">
        <v>45</v>
      </c>
      <c r="B54" s="16" t="s">
        <v>46</v>
      </c>
      <c r="C54" s="44">
        <v>1415444</v>
      </c>
      <c r="D54" s="55"/>
      <c r="E54" s="55">
        <v>1415444</v>
      </c>
      <c r="F54" s="55"/>
      <c r="G54" s="55">
        <v>1415444</v>
      </c>
      <c r="H54" s="55"/>
      <c r="I54" s="55">
        <v>1415444</v>
      </c>
      <c r="J54" s="55"/>
      <c r="K54" s="55">
        <v>1415444</v>
      </c>
      <c r="L54" s="55"/>
      <c r="M54" s="55">
        <v>1415444</v>
      </c>
      <c r="N54" s="55"/>
      <c r="O54" s="55">
        <v>1415444</v>
      </c>
      <c r="P54" s="55"/>
      <c r="Q54" s="127">
        <v>1415444</v>
      </c>
    </row>
    <row r="55" spans="1:19">
      <c r="A55" s="9" t="s">
        <v>47</v>
      </c>
      <c r="B55" s="19" t="s">
        <v>48</v>
      </c>
      <c r="C55" s="44">
        <v>2930000</v>
      </c>
      <c r="D55" s="55"/>
      <c r="E55" s="55">
        <v>2930000</v>
      </c>
      <c r="F55" s="55"/>
      <c r="G55" s="55">
        <v>2930000</v>
      </c>
      <c r="H55" s="55"/>
      <c r="I55" s="55">
        <v>2930000</v>
      </c>
      <c r="J55" s="55"/>
      <c r="K55" s="55">
        <v>2930000</v>
      </c>
      <c r="L55" s="55"/>
      <c r="M55" s="55">
        <v>2930000</v>
      </c>
      <c r="N55" s="55"/>
      <c r="O55" s="55">
        <v>2930000</v>
      </c>
      <c r="P55" s="55"/>
      <c r="Q55" s="127">
        <v>2930000</v>
      </c>
    </row>
    <row r="56" spans="1:19" s="6" customFormat="1" ht="19.5" customHeight="1">
      <c r="A56" s="7" t="s">
        <v>49</v>
      </c>
      <c r="B56" s="20" t="s">
        <v>50</v>
      </c>
      <c r="C56" s="42">
        <f t="shared" ref="C56:Q56" si="1">C57+C113+C115+C119</f>
        <v>802378400</v>
      </c>
      <c r="D56" s="42">
        <f t="shared" si="1"/>
        <v>635371.53999999957</v>
      </c>
      <c r="E56" s="42">
        <f t="shared" si="1"/>
        <v>803013771.53999996</v>
      </c>
      <c r="F56" s="42">
        <f t="shared" si="1"/>
        <v>14518074.780000001</v>
      </c>
      <c r="G56" s="42">
        <f t="shared" si="1"/>
        <v>817531846.32000005</v>
      </c>
      <c r="H56" s="42">
        <f t="shared" si="1"/>
        <v>26329696</v>
      </c>
      <c r="I56" s="42">
        <f t="shared" si="1"/>
        <v>843861542.32000005</v>
      </c>
      <c r="J56" s="42">
        <f t="shared" si="1"/>
        <v>16199337.76</v>
      </c>
      <c r="K56" s="53">
        <f t="shared" si="1"/>
        <v>860060880.08000004</v>
      </c>
      <c r="L56" s="42">
        <f t="shared" si="1"/>
        <v>5756557</v>
      </c>
      <c r="M56" s="53">
        <f t="shared" si="1"/>
        <v>865817437.08000004</v>
      </c>
      <c r="N56" s="53">
        <f t="shared" si="1"/>
        <v>0</v>
      </c>
      <c r="O56" s="53">
        <f t="shared" si="1"/>
        <v>865817437.08000004</v>
      </c>
      <c r="P56" s="53">
        <f t="shared" si="1"/>
        <v>18767671.759999998</v>
      </c>
      <c r="Q56" s="124">
        <f t="shared" si="1"/>
        <v>884585108.83999991</v>
      </c>
      <c r="R56" s="108">
        <v>884585108.84000003</v>
      </c>
      <c r="S56" s="110">
        <f>R56-Q56</f>
        <v>0</v>
      </c>
    </row>
    <row r="57" spans="1:19" s="22" customFormat="1" ht="25.5">
      <c r="A57" s="21" t="s">
        <v>82</v>
      </c>
      <c r="B57" s="18" t="s">
        <v>51</v>
      </c>
      <c r="C57" s="40">
        <f t="shared" ref="C57:K57" si="2">C58+C60+C88+C103</f>
        <v>802378400</v>
      </c>
      <c r="D57" s="40">
        <f t="shared" si="2"/>
        <v>356459</v>
      </c>
      <c r="E57" s="40">
        <f t="shared" si="2"/>
        <v>802734859</v>
      </c>
      <c r="F57" s="40">
        <f t="shared" si="2"/>
        <v>8688532.7200000007</v>
      </c>
      <c r="G57" s="40">
        <f t="shared" si="2"/>
        <v>811423391.72000003</v>
      </c>
      <c r="H57" s="40">
        <f t="shared" si="2"/>
        <v>26329696</v>
      </c>
      <c r="I57" s="40">
        <f t="shared" si="2"/>
        <v>837753087.72000003</v>
      </c>
      <c r="J57" s="40">
        <f>J58+J60+J88+J103</f>
        <v>16199337.76</v>
      </c>
      <c r="K57" s="60">
        <f t="shared" si="2"/>
        <v>853952425.48000002</v>
      </c>
      <c r="L57" s="40">
        <f>L58+L60+L88+L103</f>
        <v>5756557</v>
      </c>
      <c r="M57" s="60">
        <f t="shared" ref="M57:P57" si="3">M58+M60+M88+M103</f>
        <v>859708982.48000002</v>
      </c>
      <c r="N57" s="60">
        <f t="shared" si="3"/>
        <v>0</v>
      </c>
      <c r="O57" s="60">
        <f t="shared" si="3"/>
        <v>859708982.48000002</v>
      </c>
      <c r="P57" s="60">
        <f t="shared" si="3"/>
        <v>18899540.949999999</v>
      </c>
      <c r="Q57" s="132">
        <f>Q58+Q60+Q88+Q103</f>
        <v>878608523.42999995</v>
      </c>
      <c r="R57" s="109">
        <v>878608523.43000007</v>
      </c>
      <c r="S57" s="110">
        <f>R57-Q57</f>
        <v>0</v>
      </c>
    </row>
    <row r="58" spans="1:19" s="6" customFormat="1" ht="25.5">
      <c r="A58" s="7" t="s">
        <v>52</v>
      </c>
      <c r="B58" s="20" t="s">
        <v>74</v>
      </c>
      <c r="C58" s="42">
        <f>C59</f>
        <v>52021200</v>
      </c>
      <c r="D58" s="53"/>
      <c r="E58" s="53">
        <f>E59</f>
        <v>52021200</v>
      </c>
      <c r="F58" s="53"/>
      <c r="G58" s="53">
        <f>G59</f>
        <v>52021200</v>
      </c>
      <c r="H58" s="53"/>
      <c r="I58" s="53">
        <f>I59</f>
        <v>52021200</v>
      </c>
      <c r="J58" s="53"/>
      <c r="K58" s="53">
        <f>K59</f>
        <v>52021200</v>
      </c>
      <c r="L58" s="53"/>
      <c r="M58" s="53">
        <f>M59</f>
        <v>52021200</v>
      </c>
      <c r="N58" s="53">
        <f>N59</f>
        <v>0</v>
      </c>
      <c r="O58" s="105">
        <f>O59</f>
        <v>52021200</v>
      </c>
      <c r="P58" s="53">
        <f>P59</f>
        <v>0</v>
      </c>
      <c r="Q58" s="124">
        <f>Q59</f>
        <v>52021200</v>
      </c>
    </row>
    <row r="59" spans="1:19" s="22" customFormat="1" ht="25.5">
      <c r="A59" s="11" t="s">
        <v>75</v>
      </c>
      <c r="B59" s="23" t="s">
        <v>81</v>
      </c>
      <c r="C59" s="40">
        <v>52021200</v>
      </c>
      <c r="D59" s="60"/>
      <c r="E59" s="60">
        <v>52021200</v>
      </c>
      <c r="F59" s="60"/>
      <c r="G59" s="60">
        <v>52021200</v>
      </c>
      <c r="H59" s="60"/>
      <c r="I59" s="60">
        <v>52021200</v>
      </c>
      <c r="J59" s="60"/>
      <c r="K59" s="60">
        <v>52021200</v>
      </c>
      <c r="L59" s="60"/>
      <c r="M59" s="60">
        <v>52021200</v>
      </c>
      <c r="N59" s="60"/>
      <c r="O59" s="60">
        <v>52021200</v>
      </c>
      <c r="P59" s="60"/>
      <c r="Q59" s="132">
        <v>52021200</v>
      </c>
    </row>
    <row r="60" spans="1:19" s="6" customFormat="1" ht="25.5">
      <c r="A60" s="7" t="s">
        <v>53</v>
      </c>
      <c r="B60" s="20" t="s">
        <v>71</v>
      </c>
      <c r="C60" s="42">
        <f>SUM(C61:C81)</f>
        <v>161048200</v>
      </c>
      <c r="D60" s="53">
        <f>SUM(D61:D81)</f>
        <v>300900</v>
      </c>
      <c r="E60" s="53">
        <f>SUM(E61:E81)</f>
        <v>161349100</v>
      </c>
      <c r="F60" s="53">
        <f>SUM(F61:F81)</f>
        <v>8641232.7200000007</v>
      </c>
      <c r="G60" s="53">
        <f>SUM(G61:G81)</f>
        <v>169990332.72</v>
      </c>
      <c r="H60" s="53">
        <f>SUM(H61:H82)</f>
        <v>13095400</v>
      </c>
      <c r="I60" s="53">
        <f>SUM(I61:I82)</f>
        <v>183085732.72</v>
      </c>
      <c r="J60" s="53">
        <f>SUM(J61:J82)</f>
        <v>16197420.76</v>
      </c>
      <c r="K60" s="53">
        <f>SUM(K61:K82)</f>
        <v>199283153.48000002</v>
      </c>
      <c r="L60" s="53">
        <f>SUM(L61:L84)</f>
        <v>5756557</v>
      </c>
      <c r="M60" s="53">
        <f>SUM(M61:M87)</f>
        <v>205039710.48000002</v>
      </c>
      <c r="N60" s="53">
        <f>SUM(N61:N87)</f>
        <v>0</v>
      </c>
      <c r="O60" s="106">
        <f>SUM(O61:O87)</f>
        <v>205039710.48000002</v>
      </c>
      <c r="P60" s="53">
        <f>SUM(P61:P87)</f>
        <v>11042145.689999999</v>
      </c>
      <c r="Q60" s="124">
        <f>SUM(Q61:Q87)</f>
        <v>216081856.16999999</v>
      </c>
      <c r="R60" s="59"/>
    </row>
    <row r="61" spans="1:19" ht="51.75" customHeight="1">
      <c r="A61" s="24" t="s">
        <v>57</v>
      </c>
      <c r="B61" s="25" t="s">
        <v>93</v>
      </c>
      <c r="C61" s="40">
        <v>1767000</v>
      </c>
      <c r="D61" s="60"/>
      <c r="E61" s="60">
        <v>1767000</v>
      </c>
      <c r="F61" s="60"/>
      <c r="G61" s="60">
        <v>1767000</v>
      </c>
      <c r="H61" s="60"/>
      <c r="I61" s="60">
        <v>1767000</v>
      </c>
      <c r="J61" s="60"/>
      <c r="K61" s="60">
        <v>1767000</v>
      </c>
      <c r="L61" s="60"/>
      <c r="M61" s="60">
        <v>1767000</v>
      </c>
      <c r="N61" s="60"/>
      <c r="O61" s="60">
        <f>SUM(M61:N61)</f>
        <v>1767000</v>
      </c>
      <c r="P61" s="60"/>
      <c r="Q61" s="132">
        <f>SUM(O61:P61)</f>
        <v>1767000</v>
      </c>
    </row>
    <row r="62" spans="1:19" ht="38.25">
      <c r="A62" s="58" t="s">
        <v>121</v>
      </c>
      <c r="B62" s="90" t="s">
        <v>122</v>
      </c>
      <c r="C62" s="40"/>
      <c r="D62" s="60"/>
      <c r="E62" s="60"/>
      <c r="F62" s="60">
        <v>507522.04</v>
      </c>
      <c r="G62" s="60">
        <f t="shared" ref="G62:G74" si="4">F62</f>
        <v>507522.04</v>
      </c>
      <c r="H62" s="60"/>
      <c r="I62" s="60">
        <v>507522.04</v>
      </c>
      <c r="J62" s="60"/>
      <c r="K62" s="60">
        <v>507522.04</v>
      </c>
      <c r="L62" s="60"/>
      <c r="M62" s="60">
        <v>507522.04</v>
      </c>
      <c r="N62" s="60"/>
      <c r="O62" s="60">
        <f t="shared" ref="O62:O87" si="5">SUM(M62:N62)</f>
        <v>507522.04</v>
      </c>
      <c r="P62" s="60"/>
      <c r="Q62" s="132">
        <f t="shared" ref="Q62:Q84" si="6">SUM(O62:P62)</f>
        <v>507522.04</v>
      </c>
    </row>
    <row r="63" spans="1:19" ht="25.5">
      <c r="A63" s="85" t="s">
        <v>141</v>
      </c>
      <c r="B63" s="65" t="s">
        <v>142</v>
      </c>
      <c r="C63" s="40"/>
      <c r="D63" s="60"/>
      <c r="E63" s="60"/>
      <c r="F63" s="60"/>
      <c r="G63" s="60"/>
      <c r="H63" s="60"/>
      <c r="I63" s="60"/>
      <c r="J63" s="60">
        <v>15812235.76</v>
      </c>
      <c r="K63" s="60">
        <f>J63</f>
        <v>15812235.76</v>
      </c>
      <c r="L63" s="60"/>
      <c r="M63" s="60">
        <v>15812235.76</v>
      </c>
      <c r="N63" s="60"/>
      <c r="O63" s="60">
        <f t="shared" si="5"/>
        <v>15812235.76</v>
      </c>
      <c r="P63" s="60"/>
      <c r="Q63" s="132">
        <f t="shared" si="6"/>
        <v>15812235.76</v>
      </c>
    </row>
    <row r="64" spans="1:19" ht="38.25">
      <c r="A64" s="64" t="s">
        <v>123</v>
      </c>
      <c r="B64" s="65" t="s">
        <v>97</v>
      </c>
      <c r="C64" s="40"/>
      <c r="D64" s="60"/>
      <c r="E64" s="60"/>
      <c r="F64" s="60">
        <v>30178.86</v>
      </c>
      <c r="G64" s="60">
        <f t="shared" si="4"/>
        <v>30178.86</v>
      </c>
      <c r="H64" s="60"/>
      <c r="I64" s="60">
        <v>30178.86</v>
      </c>
      <c r="J64" s="60"/>
      <c r="K64" s="60">
        <v>30178.86</v>
      </c>
      <c r="L64" s="60"/>
      <c r="M64" s="60">
        <v>30178.86</v>
      </c>
      <c r="N64" s="60"/>
      <c r="O64" s="60">
        <f t="shared" si="5"/>
        <v>30178.86</v>
      </c>
      <c r="P64" s="60"/>
      <c r="Q64" s="132">
        <f t="shared" si="6"/>
        <v>30178.86</v>
      </c>
    </row>
    <row r="65" spans="1:17" ht="38.25">
      <c r="A65" s="85" t="s">
        <v>124</v>
      </c>
      <c r="B65" s="65" t="s">
        <v>98</v>
      </c>
      <c r="C65" s="40"/>
      <c r="D65" s="60"/>
      <c r="E65" s="60"/>
      <c r="F65" s="60">
        <v>6209187.9400000004</v>
      </c>
      <c r="G65" s="60">
        <f t="shared" si="4"/>
        <v>6209187.9400000004</v>
      </c>
      <c r="H65" s="60"/>
      <c r="I65" s="60">
        <v>6209187.9400000004</v>
      </c>
      <c r="J65" s="60"/>
      <c r="K65" s="60">
        <v>6209187.9400000004</v>
      </c>
      <c r="L65" s="60"/>
      <c r="M65" s="60">
        <v>6209187.9400000004</v>
      </c>
      <c r="N65" s="60"/>
      <c r="O65" s="60">
        <f t="shared" si="5"/>
        <v>6209187.9400000004</v>
      </c>
      <c r="P65" s="60">
        <f>-133061.04-14784.56</f>
        <v>-147845.6</v>
      </c>
      <c r="Q65" s="132">
        <f t="shared" si="6"/>
        <v>6061342.3400000008</v>
      </c>
    </row>
    <row r="66" spans="1:17" ht="25.5">
      <c r="A66" s="95" t="s">
        <v>146</v>
      </c>
      <c r="B66" s="65" t="s">
        <v>148</v>
      </c>
      <c r="C66" s="40"/>
      <c r="D66" s="60"/>
      <c r="E66" s="60"/>
      <c r="F66" s="60"/>
      <c r="G66" s="60"/>
      <c r="H66" s="60"/>
      <c r="I66" s="60"/>
      <c r="J66" s="60"/>
      <c r="K66" s="60"/>
      <c r="L66" s="60">
        <v>1011374</v>
      </c>
      <c r="M66" s="60">
        <f>L66</f>
        <v>1011374</v>
      </c>
      <c r="N66" s="60"/>
      <c r="O66" s="60">
        <f t="shared" si="5"/>
        <v>1011374</v>
      </c>
      <c r="P66" s="60"/>
      <c r="Q66" s="132">
        <f t="shared" si="6"/>
        <v>1011374</v>
      </c>
    </row>
    <row r="67" spans="1:17" ht="25.5">
      <c r="A67" s="95" t="s">
        <v>147</v>
      </c>
      <c r="B67" s="91" t="s">
        <v>92</v>
      </c>
      <c r="C67" s="40"/>
      <c r="D67" s="60"/>
      <c r="E67" s="60"/>
      <c r="F67" s="60"/>
      <c r="G67" s="60"/>
      <c r="H67" s="60"/>
      <c r="I67" s="60"/>
      <c r="J67" s="60"/>
      <c r="K67" s="60"/>
      <c r="L67" s="60">
        <v>2731862</v>
      </c>
      <c r="M67" s="60">
        <f>L67</f>
        <v>2731862</v>
      </c>
      <c r="N67" s="60"/>
      <c r="O67" s="60">
        <f t="shared" si="5"/>
        <v>2731862</v>
      </c>
      <c r="P67" s="60"/>
      <c r="Q67" s="132">
        <f t="shared" si="6"/>
        <v>2731862</v>
      </c>
    </row>
    <row r="68" spans="1:17" ht="25.5">
      <c r="A68" s="64" t="s">
        <v>125</v>
      </c>
      <c r="B68" s="91" t="s">
        <v>92</v>
      </c>
      <c r="C68" s="40"/>
      <c r="D68" s="60"/>
      <c r="E68" s="60"/>
      <c r="F68" s="60">
        <v>872712</v>
      </c>
      <c r="G68" s="60">
        <f t="shared" si="4"/>
        <v>872712</v>
      </c>
      <c r="H68" s="60"/>
      <c r="I68" s="60">
        <v>872712</v>
      </c>
      <c r="J68" s="60"/>
      <c r="K68" s="60">
        <v>872712</v>
      </c>
      <c r="L68" s="60"/>
      <c r="M68" s="60">
        <v>872712</v>
      </c>
      <c r="N68" s="60"/>
      <c r="O68" s="60">
        <f t="shared" si="5"/>
        <v>872712</v>
      </c>
      <c r="P68" s="60"/>
      <c r="Q68" s="132">
        <f t="shared" si="6"/>
        <v>872712</v>
      </c>
    </row>
    <row r="69" spans="1:17" ht="25.5">
      <c r="A69" s="64" t="s">
        <v>126</v>
      </c>
      <c r="B69" s="91" t="s">
        <v>92</v>
      </c>
      <c r="C69" s="40"/>
      <c r="D69" s="60"/>
      <c r="E69" s="60"/>
      <c r="F69" s="60">
        <v>200000</v>
      </c>
      <c r="G69" s="60">
        <f t="shared" si="4"/>
        <v>200000</v>
      </c>
      <c r="H69" s="60"/>
      <c r="I69" s="60">
        <v>200000</v>
      </c>
      <c r="J69" s="60"/>
      <c r="K69" s="60">
        <v>200000</v>
      </c>
      <c r="L69" s="60"/>
      <c r="M69" s="60">
        <v>200000</v>
      </c>
      <c r="N69" s="60"/>
      <c r="O69" s="60">
        <f t="shared" si="5"/>
        <v>200000</v>
      </c>
      <c r="P69" s="60"/>
      <c r="Q69" s="132">
        <f t="shared" si="6"/>
        <v>200000</v>
      </c>
    </row>
    <row r="70" spans="1:17" ht="38.25">
      <c r="A70" s="64" t="s">
        <v>127</v>
      </c>
      <c r="B70" s="91" t="s">
        <v>92</v>
      </c>
      <c r="C70" s="40"/>
      <c r="D70" s="60"/>
      <c r="E70" s="60"/>
      <c r="F70" s="60">
        <v>282000</v>
      </c>
      <c r="G70" s="60">
        <f t="shared" si="4"/>
        <v>282000</v>
      </c>
      <c r="H70" s="60"/>
      <c r="I70" s="60">
        <v>282000</v>
      </c>
      <c r="J70" s="60"/>
      <c r="K70" s="60">
        <v>282000</v>
      </c>
      <c r="L70" s="60"/>
      <c r="M70" s="60">
        <v>282000</v>
      </c>
      <c r="N70" s="60"/>
      <c r="O70" s="60">
        <f t="shared" si="5"/>
        <v>282000</v>
      </c>
      <c r="P70" s="60"/>
      <c r="Q70" s="132">
        <f t="shared" si="6"/>
        <v>282000</v>
      </c>
    </row>
    <row r="71" spans="1:17" ht="38.25">
      <c r="A71" s="93" t="s">
        <v>144</v>
      </c>
      <c r="B71" s="91" t="s">
        <v>92</v>
      </c>
      <c r="C71" s="40"/>
      <c r="D71" s="60"/>
      <c r="E71" s="60"/>
      <c r="F71" s="60"/>
      <c r="G71" s="60"/>
      <c r="H71" s="60"/>
      <c r="I71" s="60"/>
      <c r="J71" s="60">
        <v>210000</v>
      </c>
      <c r="K71" s="60">
        <f>J71</f>
        <v>210000</v>
      </c>
      <c r="L71" s="60"/>
      <c r="M71" s="60">
        <v>210000</v>
      </c>
      <c r="N71" s="60"/>
      <c r="O71" s="60">
        <f t="shared" si="5"/>
        <v>210000</v>
      </c>
      <c r="P71" s="60"/>
      <c r="Q71" s="132">
        <f t="shared" si="6"/>
        <v>210000</v>
      </c>
    </row>
    <row r="72" spans="1:17" ht="25.5">
      <c r="A72" s="96" t="s">
        <v>149</v>
      </c>
      <c r="B72" s="91" t="s">
        <v>92</v>
      </c>
      <c r="C72" s="40"/>
      <c r="D72" s="60"/>
      <c r="E72" s="60"/>
      <c r="F72" s="60"/>
      <c r="G72" s="60"/>
      <c r="H72" s="60"/>
      <c r="I72" s="60"/>
      <c r="J72" s="60"/>
      <c r="K72" s="60"/>
      <c r="L72" s="60">
        <v>500000</v>
      </c>
      <c r="M72" s="60">
        <f>L72</f>
        <v>500000</v>
      </c>
      <c r="N72" s="60"/>
      <c r="O72" s="60">
        <f t="shared" si="5"/>
        <v>500000</v>
      </c>
      <c r="P72" s="60"/>
      <c r="Q72" s="132">
        <f t="shared" si="6"/>
        <v>500000</v>
      </c>
    </row>
    <row r="73" spans="1:17" ht="25.5">
      <c r="A73" s="85" t="s">
        <v>143</v>
      </c>
      <c r="B73" s="91" t="s">
        <v>92</v>
      </c>
      <c r="C73" s="40"/>
      <c r="D73" s="60"/>
      <c r="E73" s="60"/>
      <c r="F73" s="60"/>
      <c r="G73" s="60"/>
      <c r="H73" s="60"/>
      <c r="I73" s="60"/>
      <c r="J73" s="60">
        <v>175185</v>
      </c>
      <c r="K73" s="60">
        <f>J73</f>
        <v>175185</v>
      </c>
      <c r="L73" s="60"/>
      <c r="M73" s="60">
        <v>175185</v>
      </c>
      <c r="N73" s="60"/>
      <c r="O73" s="60">
        <f t="shared" si="5"/>
        <v>175185</v>
      </c>
      <c r="P73" s="60"/>
      <c r="Q73" s="132">
        <f t="shared" si="6"/>
        <v>175185</v>
      </c>
    </row>
    <row r="74" spans="1:17" ht="38.25">
      <c r="A74" s="85" t="s">
        <v>128</v>
      </c>
      <c r="B74" s="91" t="s">
        <v>92</v>
      </c>
      <c r="C74" s="40"/>
      <c r="D74" s="60"/>
      <c r="E74" s="60"/>
      <c r="F74" s="60">
        <v>539631.88</v>
      </c>
      <c r="G74" s="60">
        <f t="shared" si="4"/>
        <v>539631.88</v>
      </c>
      <c r="H74" s="60"/>
      <c r="I74" s="60">
        <v>539631.88</v>
      </c>
      <c r="J74" s="60"/>
      <c r="K74" s="60">
        <v>539631.88</v>
      </c>
      <c r="L74" s="60"/>
      <c r="M74" s="60">
        <v>539631.88</v>
      </c>
      <c r="N74" s="60"/>
      <c r="O74" s="60">
        <f t="shared" si="5"/>
        <v>539631.88</v>
      </c>
      <c r="P74" s="60">
        <v>-2112.81</v>
      </c>
      <c r="Q74" s="132">
        <f t="shared" si="6"/>
        <v>537519.06999999995</v>
      </c>
    </row>
    <row r="75" spans="1:17" ht="25.5">
      <c r="A75" s="62" t="s">
        <v>115</v>
      </c>
      <c r="B75" s="25" t="s">
        <v>92</v>
      </c>
      <c r="C75" s="40"/>
      <c r="D75" s="60">
        <v>75900</v>
      </c>
      <c r="E75" s="60">
        <f>D75</f>
        <v>75900</v>
      </c>
      <c r="F75" s="60"/>
      <c r="G75" s="60">
        <v>75900</v>
      </c>
      <c r="H75" s="60"/>
      <c r="I75" s="60">
        <v>75900</v>
      </c>
      <c r="J75" s="60"/>
      <c r="K75" s="60">
        <v>75900</v>
      </c>
      <c r="L75" s="60"/>
      <c r="M75" s="60">
        <v>75900</v>
      </c>
      <c r="N75" s="60"/>
      <c r="O75" s="60">
        <f t="shared" si="5"/>
        <v>75900</v>
      </c>
      <c r="P75" s="60"/>
      <c r="Q75" s="132">
        <f t="shared" si="6"/>
        <v>75900</v>
      </c>
    </row>
    <row r="76" spans="1:17" ht="76.5">
      <c r="A76" s="24" t="s">
        <v>76</v>
      </c>
      <c r="B76" s="25" t="s">
        <v>92</v>
      </c>
      <c r="C76" s="40">
        <v>25600</v>
      </c>
      <c r="D76" s="60"/>
      <c r="E76" s="60">
        <v>25600</v>
      </c>
      <c r="F76" s="60"/>
      <c r="G76" s="60">
        <v>25600</v>
      </c>
      <c r="H76" s="60"/>
      <c r="I76" s="60">
        <v>25600</v>
      </c>
      <c r="J76" s="60"/>
      <c r="K76" s="60">
        <v>25600</v>
      </c>
      <c r="L76" s="60"/>
      <c r="M76" s="60">
        <v>25600</v>
      </c>
      <c r="N76" s="60"/>
      <c r="O76" s="60">
        <f t="shared" si="5"/>
        <v>25600</v>
      </c>
      <c r="P76" s="60"/>
      <c r="Q76" s="132">
        <f t="shared" si="6"/>
        <v>25600</v>
      </c>
    </row>
    <row r="77" spans="1:17" s="6" customFormat="1" ht="51">
      <c r="A77" s="24" t="s">
        <v>54</v>
      </c>
      <c r="B77" s="25" t="s">
        <v>92</v>
      </c>
      <c r="C77" s="40">
        <v>256000</v>
      </c>
      <c r="D77" s="60"/>
      <c r="E77" s="60">
        <v>256000</v>
      </c>
      <c r="F77" s="60"/>
      <c r="G77" s="60">
        <v>256000</v>
      </c>
      <c r="H77" s="60"/>
      <c r="I77" s="60">
        <v>256000</v>
      </c>
      <c r="J77" s="60"/>
      <c r="K77" s="60">
        <v>256000</v>
      </c>
      <c r="L77" s="60"/>
      <c r="M77" s="60">
        <v>256000</v>
      </c>
      <c r="N77" s="60"/>
      <c r="O77" s="60">
        <f t="shared" si="5"/>
        <v>256000</v>
      </c>
      <c r="P77" s="60"/>
      <c r="Q77" s="132">
        <f t="shared" si="6"/>
        <v>256000</v>
      </c>
    </row>
    <row r="78" spans="1:17" ht="25.5">
      <c r="A78" s="24" t="s">
        <v>55</v>
      </c>
      <c r="B78" s="25" t="s">
        <v>92</v>
      </c>
      <c r="C78" s="40">
        <v>798600</v>
      </c>
      <c r="D78" s="60">
        <v>225000</v>
      </c>
      <c r="E78" s="60">
        <f>C78+D78</f>
        <v>1023600</v>
      </c>
      <c r="F78" s="60"/>
      <c r="G78" s="60">
        <v>1023600</v>
      </c>
      <c r="H78" s="60"/>
      <c r="I78" s="60">
        <v>1023600</v>
      </c>
      <c r="J78" s="60"/>
      <c r="K78" s="60">
        <v>1023600</v>
      </c>
      <c r="L78" s="60"/>
      <c r="M78" s="60">
        <v>1023600</v>
      </c>
      <c r="N78" s="60"/>
      <c r="O78" s="60">
        <f t="shared" si="5"/>
        <v>1023600</v>
      </c>
      <c r="P78" s="60"/>
      <c r="Q78" s="132">
        <f t="shared" si="6"/>
        <v>1023600</v>
      </c>
    </row>
    <row r="79" spans="1:17" ht="51" customHeight="1">
      <c r="A79" s="24" t="s">
        <v>88</v>
      </c>
      <c r="B79" s="25" t="s">
        <v>92</v>
      </c>
      <c r="C79" s="40">
        <v>843600</v>
      </c>
      <c r="D79" s="60"/>
      <c r="E79" s="60">
        <v>843600</v>
      </c>
      <c r="F79" s="60"/>
      <c r="G79" s="60">
        <v>843600</v>
      </c>
      <c r="H79" s="60"/>
      <c r="I79" s="60">
        <v>843600</v>
      </c>
      <c r="J79" s="60"/>
      <c r="K79" s="60">
        <v>843600</v>
      </c>
      <c r="L79" s="60"/>
      <c r="M79" s="60">
        <v>843600</v>
      </c>
      <c r="N79" s="60"/>
      <c r="O79" s="60">
        <f t="shared" si="5"/>
        <v>843600</v>
      </c>
      <c r="P79" s="60"/>
      <c r="Q79" s="132">
        <f t="shared" si="6"/>
        <v>843600</v>
      </c>
    </row>
    <row r="80" spans="1:17" ht="51">
      <c r="A80" s="24" t="s">
        <v>89</v>
      </c>
      <c r="B80" s="25" t="s">
        <v>92</v>
      </c>
      <c r="C80" s="40">
        <v>15631800</v>
      </c>
      <c r="D80" s="60"/>
      <c r="E80" s="60">
        <v>15631800</v>
      </c>
      <c r="F80" s="60"/>
      <c r="G80" s="60">
        <v>15631800</v>
      </c>
      <c r="H80" s="60"/>
      <c r="I80" s="60">
        <v>15631800</v>
      </c>
      <c r="J80" s="60"/>
      <c r="K80" s="60">
        <v>15631800</v>
      </c>
      <c r="L80" s="60"/>
      <c r="M80" s="60">
        <v>15631800</v>
      </c>
      <c r="N80" s="60"/>
      <c r="O80" s="60">
        <f t="shared" si="5"/>
        <v>15631800</v>
      </c>
      <c r="P80" s="60">
        <f>20385400-O80</f>
        <v>4753600</v>
      </c>
      <c r="Q80" s="132">
        <f t="shared" si="6"/>
        <v>20385400</v>
      </c>
    </row>
    <row r="81" spans="1:19">
      <c r="A81" s="24" t="s">
        <v>56</v>
      </c>
      <c r="B81" s="25" t="s">
        <v>92</v>
      </c>
      <c r="C81" s="40">
        <v>141725600</v>
      </c>
      <c r="D81" s="60"/>
      <c r="E81" s="60">
        <v>141725600</v>
      </c>
      <c r="F81" s="60"/>
      <c r="G81" s="60">
        <v>141725600</v>
      </c>
      <c r="H81" s="60"/>
      <c r="I81" s="60">
        <v>141725600</v>
      </c>
      <c r="J81" s="60"/>
      <c r="K81" s="60">
        <v>141725600</v>
      </c>
      <c r="L81" s="60"/>
      <c r="M81" s="60">
        <v>141725600</v>
      </c>
      <c r="N81" s="60"/>
      <c r="O81" s="60">
        <f t="shared" si="5"/>
        <v>141725600</v>
      </c>
      <c r="P81" s="60"/>
      <c r="Q81" s="132">
        <f t="shared" si="6"/>
        <v>141725600</v>
      </c>
    </row>
    <row r="82" spans="1:19" ht="25.5">
      <c r="A82" s="62" t="s">
        <v>138</v>
      </c>
      <c r="B82" s="25" t="s">
        <v>92</v>
      </c>
      <c r="C82" s="40"/>
      <c r="D82" s="60"/>
      <c r="E82" s="60"/>
      <c r="F82" s="60"/>
      <c r="G82" s="60"/>
      <c r="H82" s="60">
        <v>13095400</v>
      </c>
      <c r="I82" s="60">
        <f>H82</f>
        <v>13095400</v>
      </c>
      <c r="J82" s="60"/>
      <c r="K82" s="60">
        <f>I82</f>
        <v>13095400</v>
      </c>
      <c r="L82" s="60"/>
      <c r="M82" s="60">
        <f>K82</f>
        <v>13095400</v>
      </c>
      <c r="N82" s="60">
        <v>0</v>
      </c>
      <c r="O82" s="60">
        <f t="shared" si="5"/>
        <v>13095400</v>
      </c>
      <c r="P82" s="60">
        <v>843300</v>
      </c>
      <c r="Q82" s="132">
        <f t="shared" si="6"/>
        <v>13938700</v>
      </c>
    </row>
    <row r="83" spans="1:19" ht="25.5">
      <c r="A83" s="62" t="s">
        <v>150</v>
      </c>
      <c r="B83" s="25" t="s">
        <v>92</v>
      </c>
      <c r="C83" s="40"/>
      <c r="D83" s="60"/>
      <c r="E83" s="60"/>
      <c r="F83" s="60"/>
      <c r="G83" s="60"/>
      <c r="H83" s="60"/>
      <c r="I83" s="60"/>
      <c r="J83" s="60"/>
      <c r="K83" s="60"/>
      <c r="L83" s="60">
        <v>167000</v>
      </c>
      <c r="M83" s="60">
        <f>L83</f>
        <v>167000</v>
      </c>
      <c r="N83" s="60"/>
      <c r="O83" s="60">
        <f t="shared" si="5"/>
        <v>167000</v>
      </c>
      <c r="P83" s="60"/>
      <c r="Q83" s="132">
        <f t="shared" si="6"/>
        <v>167000</v>
      </c>
    </row>
    <row r="84" spans="1:19" ht="25.5">
      <c r="A84" s="62" t="s">
        <v>151</v>
      </c>
      <c r="B84" s="25" t="s">
        <v>92</v>
      </c>
      <c r="C84" s="40"/>
      <c r="D84" s="60"/>
      <c r="E84" s="60"/>
      <c r="F84" s="60"/>
      <c r="G84" s="60"/>
      <c r="H84" s="60"/>
      <c r="I84" s="60"/>
      <c r="J84" s="60"/>
      <c r="K84" s="60"/>
      <c r="L84" s="60">
        <v>1346321</v>
      </c>
      <c r="M84" s="60">
        <f>L84</f>
        <v>1346321</v>
      </c>
      <c r="N84" s="60"/>
      <c r="O84" s="60">
        <f t="shared" si="5"/>
        <v>1346321</v>
      </c>
      <c r="P84" s="60"/>
      <c r="Q84" s="132">
        <f t="shared" si="6"/>
        <v>1346321</v>
      </c>
    </row>
    <row r="85" spans="1:19" ht="25.5">
      <c r="A85" s="62" t="s">
        <v>157</v>
      </c>
      <c r="B85" s="25" t="s">
        <v>92</v>
      </c>
      <c r="C85" s="4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>
        <f t="shared" si="5"/>
        <v>0</v>
      </c>
      <c r="P85" s="60">
        <v>600000</v>
      </c>
      <c r="Q85" s="132">
        <f>SUM(O85:P85)</f>
        <v>600000</v>
      </c>
    </row>
    <row r="86" spans="1:19" ht="25.5">
      <c r="A86" s="62" t="s">
        <v>164</v>
      </c>
      <c r="B86" s="25" t="s">
        <v>92</v>
      </c>
      <c r="C86" s="4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>
        <v>2000000</v>
      </c>
      <c r="Q86" s="132">
        <f>SUM(O86:P86)</f>
        <v>2000000</v>
      </c>
    </row>
    <row r="87" spans="1:19" ht="25.5">
      <c r="A87" s="96" t="s">
        <v>152</v>
      </c>
      <c r="B87" s="25" t="s">
        <v>92</v>
      </c>
      <c r="C87" s="4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>
        <v>0</v>
      </c>
      <c r="O87" s="60">
        <f t="shared" si="5"/>
        <v>0</v>
      </c>
      <c r="P87" s="132">
        <v>2995204.1</v>
      </c>
      <c r="Q87" s="132">
        <f>SUM(O87:P87)</f>
        <v>2995204.1</v>
      </c>
      <c r="R87" s="39"/>
    </row>
    <row r="88" spans="1:19" s="27" customFormat="1" ht="25.5">
      <c r="A88" s="26" t="s">
        <v>58</v>
      </c>
      <c r="B88" s="20" t="s">
        <v>70</v>
      </c>
      <c r="C88" s="42">
        <f t="shared" ref="C88:L88" si="7">SUM(C89:C102)</f>
        <v>541336200</v>
      </c>
      <c r="D88" s="53">
        <f t="shared" si="7"/>
        <v>91.88</v>
      </c>
      <c r="E88" s="53">
        <f t="shared" si="7"/>
        <v>541336291.88</v>
      </c>
      <c r="F88" s="53">
        <f t="shared" si="7"/>
        <v>0</v>
      </c>
      <c r="G88" s="53">
        <f t="shared" si="7"/>
        <v>541336291.88</v>
      </c>
      <c r="H88" s="53">
        <f t="shared" si="7"/>
        <v>10737200</v>
      </c>
      <c r="I88" s="53">
        <f t="shared" si="7"/>
        <v>552073491.88</v>
      </c>
      <c r="J88" s="53">
        <f t="shared" si="7"/>
        <v>0</v>
      </c>
      <c r="K88" s="53">
        <f t="shared" si="7"/>
        <v>552073491.88</v>
      </c>
      <c r="L88" s="53">
        <f t="shared" si="7"/>
        <v>0</v>
      </c>
      <c r="M88" s="53">
        <f>SUM(M89:M102)</f>
        <v>552073491.88</v>
      </c>
      <c r="N88" s="53">
        <f t="shared" ref="N88" si="8">SUM(N89:N102)</f>
        <v>0</v>
      </c>
      <c r="O88" s="106">
        <f>SUM(O89:O102)</f>
        <v>552073491.88</v>
      </c>
      <c r="P88" s="53">
        <f t="shared" ref="P88" si="9">SUM(P89:P102)</f>
        <v>5417668.1200000001</v>
      </c>
      <c r="Q88" s="124">
        <f>SUM(Q89:Q102)</f>
        <v>557491160</v>
      </c>
      <c r="R88" s="66"/>
    </row>
    <row r="89" spans="1:19" s="31" customFormat="1" ht="38.25">
      <c r="A89" s="29" t="s">
        <v>80</v>
      </c>
      <c r="B89" s="30" t="s">
        <v>72</v>
      </c>
      <c r="C89" s="40">
        <v>5724500</v>
      </c>
      <c r="D89" s="60"/>
      <c r="E89" s="60">
        <v>5724500</v>
      </c>
      <c r="F89" s="60"/>
      <c r="G89" s="60">
        <v>5724500</v>
      </c>
      <c r="H89" s="60"/>
      <c r="I89" s="60">
        <v>5724500</v>
      </c>
      <c r="J89" s="60"/>
      <c r="K89" s="60">
        <v>5724500</v>
      </c>
      <c r="L89" s="60"/>
      <c r="M89" s="60">
        <v>5724500</v>
      </c>
      <c r="N89" s="60"/>
      <c r="O89" s="60">
        <f>SUM(M89:N89)</f>
        <v>5724500</v>
      </c>
      <c r="P89" s="60"/>
      <c r="Q89" s="132">
        <f>SUM(O89:P89)</f>
        <v>5724500</v>
      </c>
    </row>
    <row r="90" spans="1:19" s="31" customFormat="1" ht="25.5">
      <c r="A90" s="32" t="s">
        <v>78</v>
      </c>
      <c r="B90" s="30" t="s">
        <v>72</v>
      </c>
      <c r="C90" s="40">
        <v>3246700</v>
      </c>
      <c r="D90" s="60"/>
      <c r="E90" s="60">
        <v>3246700</v>
      </c>
      <c r="F90" s="60"/>
      <c r="G90" s="60">
        <v>3246700</v>
      </c>
      <c r="H90" s="60"/>
      <c r="I90" s="60">
        <v>3246700</v>
      </c>
      <c r="J90" s="60"/>
      <c r="K90" s="60">
        <v>3246700</v>
      </c>
      <c r="L90" s="60"/>
      <c r="M90" s="60">
        <v>3246700</v>
      </c>
      <c r="N90" s="60"/>
      <c r="O90" s="60">
        <f t="shared" ref="O90:O102" si="10">SUM(M90:N90)</f>
        <v>3246700</v>
      </c>
      <c r="P90" s="60"/>
      <c r="Q90" s="132">
        <f t="shared" ref="Q90:Q102" si="11">SUM(O90:P90)</f>
        <v>3246700</v>
      </c>
    </row>
    <row r="91" spans="1:19" ht="25.5">
      <c r="A91" s="24" t="s">
        <v>60</v>
      </c>
      <c r="B91" s="30" t="s">
        <v>72</v>
      </c>
      <c r="C91" s="40">
        <v>999000</v>
      </c>
      <c r="D91" s="60"/>
      <c r="E91" s="60">
        <v>999000</v>
      </c>
      <c r="F91" s="60"/>
      <c r="G91" s="60">
        <v>999000</v>
      </c>
      <c r="H91" s="60"/>
      <c r="I91" s="60">
        <v>999000</v>
      </c>
      <c r="J91" s="60"/>
      <c r="K91" s="60">
        <v>999000</v>
      </c>
      <c r="L91" s="60"/>
      <c r="M91" s="60">
        <v>999000</v>
      </c>
      <c r="N91" s="60"/>
      <c r="O91" s="60">
        <f t="shared" si="10"/>
        <v>999000</v>
      </c>
      <c r="P91" s="60"/>
      <c r="Q91" s="132">
        <f t="shared" si="11"/>
        <v>999000</v>
      </c>
    </row>
    <row r="92" spans="1:19" ht="25.5">
      <c r="A92" s="24" t="s">
        <v>61</v>
      </c>
      <c r="B92" s="30" t="s">
        <v>72</v>
      </c>
      <c r="C92" s="40">
        <v>249700</v>
      </c>
      <c r="D92" s="60"/>
      <c r="E92" s="60">
        <v>249700</v>
      </c>
      <c r="F92" s="60"/>
      <c r="G92" s="60">
        <v>249700</v>
      </c>
      <c r="H92" s="60"/>
      <c r="I92" s="60">
        <v>249700</v>
      </c>
      <c r="J92" s="60"/>
      <c r="K92" s="60">
        <v>249700</v>
      </c>
      <c r="L92" s="60"/>
      <c r="M92" s="60">
        <v>249700</v>
      </c>
      <c r="N92" s="60"/>
      <c r="O92" s="60">
        <f t="shared" si="10"/>
        <v>249700</v>
      </c>
      <c r="P92" s="60"/>
      <c r="Q92" s="132">
        <f t="shared" si="11"/>
        <v>249700</v>
      </c>
    </row>
    <row r="93" spans="1:19" ht="25.5">
      <c r="A93" s="24" t="s">
        <v>62</v>
      </c>
      <c r="B93" s="30" t="s">
        <v>72</v>
      </c>
      <c r="C93" s="40">
        <v>1012500</v>
      </c>
      <c r="D93" s="60"/>
      <c r="E93" s="60">
        <v>1012500</v>
      </c>
      <c r="F93" s="60"/>
      <c r="G93" s="60">
        <v>1012500</v>
      </c>
      <c r="H93" s="60"/>
      <c r="I93" s="60">
        <v>1012500</v>
      </c>
      <c r="J93" s="60"/>
      <c r="K93" s="60">
        <v>1012500</v>
      </c>
      <c r="L93" s="60"/>
      <c r="M93" s="60">
        <v>1012500</v>
      </c>
      <c r="N93" s="60"/>
      <c r="O93" s="60">
        <f t="shared" si="10"/>
        <v>1012500</v>
      </c>
      <c r="P93" s="60"/>
      <c r="Q93" s="132">
        <f t="shared" si="11"/>
        <v>1012500</v>
      </c>
    </row>
    <row r="94" spans="1:19" ht="51">
      <c r="A94" s="24" t="s">
        <v>63</v>
      </c>
      <c r="B94" s="30" t="s">
        <v>72</v>
      </c>
      <c r="C94" s="40">
        <v>10000</v>
      </c>
      <c r="D94" s="60"/>
      <c r="E94" s="60">
        <v>10000</v>
      </c>
      <c r="F94" s="60"/>
      <c r="G94" s="60">
        <v>10000</v>
      </c>
      <c r="H94" s="60"/>
      <c r="I94" s="60">
        <v>10000</v>
      </c>
      <c r="J94" s="60"/>
      <c r="K94" s="60">
        <v>10000</v>
      </c>
      <c r="L94" s="60"/>
      <c r="M94" s="60">
        <v>10000</v>
      </c>
      <c r="N94" s="60"/>
      <c r="O94" s="60">
        <f t="shared" si="10"/>
        <v>10000</v>
      </c>
      <c r="P94" s="60"/>
      <c r="Q94" s="132">
        <f t="shared" si="11"/>
        <v>10000</v>
      </c>
    </row>
    <row r="95" spans="1:19" ht="25.5">
      <c r="A95" s="24" t="s">
        <v>64</v>
      </c>
      <c r="B95" s="30" t="s">
        <v>72</v>
      </c>
      <c r="C95" s="40">
        <v>25000</v>
      </c>
      <c r="D95" s="60"/>
      <c r="E95" s="60">
        <v>25000</v>
      </c>
      <c r="F95" s="60"/>
      <c r="G95" s="60">
        <v>25000</v>
      </c>
      <c r="H95" s="60"/>
      <c r="I95" s="60">
        <v>25000</v>
      </c>
      <c r="J95" s="60"/>
      <c r="K95" s="60">
        <v>25000</v>
      </c>
      <c r="L95" s="60"/>
      <c r="M95" s="60">
        <v>25000</v>
      </c>
      <c r="N95" s="60"/>
      <c r="O95" s="60">
        <f t="shared" si="10"/>
        <v>25000</v>
      </c>
      <c r="P95" s="60"/>
      <c r="Q95" s="132">
        <f t="shared" si="11"/>
        <v>25000</v>
      </c>
    </row>
    <row r="96" spans="1:19" ht="38.25">
      <c r="A96" s="77" t="s">
        <v>113</v>
      </c>
      <c r="B96" s="30" t="s">
        <v>72</v>
      </c>
      <c r="C96" s="40">
        <v>6586100</v>
      </c>
      <c r="D96" s="60">
        <v>38</v>
      </c>
      <c r="E96" s="60">
        <f>C96+D96</f>
        <v>6586138</v>
      </c>
      <c r="F96" s="60"/>
      <c r="G96" s="60">
        <v>6586138</v>
      </c>
      <c r="H96" s="60"/>
      <c r="I96" s="60">
        <v>6586138</v>
      </c>
      <c r="J96" s="60"/>
      <c r="K96" s="60">
        <v>6586138</v>
      </c>
      <c r="L96" s="60"/>
      <c r="M96" s="60">
        <v>6586138</v>
      </c>
      <c r="N96" s="60">
        <v>0</v>
      </c>
      <c r="O96" s="107">
        <f>SUM(M96:N96)</f>
        <v>6586138</v>
      </c>
      <c r="P96" s="60">
        <f>-755498-405440</f>
        <v>-1160938</v>
      </c>
      <c r="Q96" s="132">
        <f t="shared" si="11"/>
        <v>5425200</v>
      </c>
      <c r="S96" s="39"/>
    </row>
    <row r="97" spans="1:18" ht="38.25">
      <c r="A97" s="24" t="s">
        <v>77</v>
      </c>
      <c r="B97" s="33" t="s">
        <v>73</v>
      </c>
      <c r="C97" s="40">
        <v>9352700</v>
      </c>
      <c r="D97" s="60"/>
      <c r="E97" s="60">
        <v>9352700</v>
      </c>
      <c r="F97" s="60"/>
      <c r="G97" s="60">
        <v>9352700</v>
      </c>
      <c r="H97" s="60"/>
      <c r="I97" s="60">
        <v>9352700</v>
      </c>
      <c r="J97" s="60"/>
      <c r="K97" s="60">
        <v>9352700</v>
      </c>
      <c r="L97" s="60"/>
      <c r="M97" s="60">
        <v>9352700</v>
      </c>
      <c r="N97" s="60"/>
      <c r="O97" s="60">
        <f t="shared" si="10"/>
        <v>9352700</v>
      </c>
      <c r="P97" s="60">
        <v>8700</v>
      </c>
      <c r="Q97" s="132">
        <f t="shared" si="11"/>
        <v>9361400</v>
      </c>
      <c r="R97" s="39"/>
    </row>
    <row r="98" spans="1:18" ht="89.25">
      <c r="A98" s="24" t="s">
        <v>90</v>
      </c>
      <c r="B98" s="33" t="s">
        <v>84</v>
      </c>
      <c r="C98" s="40">
        <v>3328900</v>
      </c>
      <c r="D98" s="60">
        <v>11.6</v>
      </c>
      <c r="E98" s="60">
        <f>C98+D98</f>
        <v>3328911.6</v>
      </c>
      <c r="F98" s="60"/>
      <c r="G98" s="60">
        <v>3328911.6</v>
      </c>
      <c r="H98" s="60"/>
      <c r="I98" s="60">
        <v>3328911.6</v>
      </c>
      <c r="J98" s="60"/>
      <c r="K98" s="60">
        <v>3328911.6</v>
      </c>
      <c r="L98" s="60"/>
      <c r="M98" s="60">
        <v>3328911.6</v>
      </c>
      <c r="N98" s="60"/>
      <c r="O98" s="60">
        <f t="shared" si="10"/>
        <v>3328911.6</v>
      </c>
      <c r="P98" s="60">
        <f>1073525.51+119280.61</f>
        <v>1192806.1200000001</v>
      </c>
      <c r="Q98" s="132">
        <f t="shared" si="11"/>
        <v>4521717.7200000007</v>
      </c>
    </row>
    <row r="99" spans="1:18" ht="38.25">
      <c r="A99" s="24" t="s">
        <v>59</v>
      </c>
      <c r="B99" s="28" t="s">
        <v>69</v>
      </c>
      <c r="C99" s="40">
        <v>2180400</v>
      </c>
      <c r="D99" s="60"/>
      <c r="E99" s="60">
        <v>2180400</v>
      </c>
      <c r="F99" s="60"/>
      <c r="G99" s="60">
        <v>2180400</v>
      </c>
      <c r="H99" s="60"/>
      <c r="I99" s="60">
        <v>2180400</v>
      </c>
      <c r="J99" s="60"/>
      <c r="K99" s="60">
        <v>2180400</v>
      </c>
      <c r="L99" s="60"/>
      <c r="M99" s="60">
        <v>2180400</v>
      </c>
      <c r="N99" s="60"/>
      <c r="O99" s="60">
        <f t="shared" si="10"/>
        <v>2180400</v>
      </c>
      <c r="P99" s="60">
        <v>435300</v>
      </c>
      <c r="Q99" s="132">
        <f t="shared" si="11"/>
        <v>2615700</v>
      </c>
    </row>
    <row r="100" spans="1:18" s="27" customFormat="1" ht="51">
      <c r="A100" s="58" t="s">
        <v>112</v>
      </c>
      <c r="B100" s="30" t="s">
        <v>111</v>
      </c>
      <c r="C100" s="40">
        <v>140600</v>
      </c>
      <c r="D100" s="60"/>
      <c r="E100" s="60">
        <v>140600</v>
      </c>
      <c r="F100" s="60"/>
      <c r="G100" s="60">
        <v>140600</v>
      </c>
      <c r="H100" s="60"/>
      <c r="I100" s="60">
        <v>140600</v>
      </c>
      <c r="J100" s="60"/>
      <c r="K100" s="60">
        <v>140600</v>
      </c>
      <c r="L100" s="60"/>
      <c r="M100" s="60">
        <v>140600</v>
      </c>
      <c r="N100" s="60"/>
      <c r="O100" s="60">
        <f t="shared" si="10"/>
        <v>140600</v>
      </c>
      <c r="P100" s="60"/>
      <c r="Q100" s="132">
        <f t="shared" si="11"/>
        <v>140600</v>
      </c>
    </row>
    <row r="101" spans="1:18" ht="63.75">
      <c r="A101" s="24" t="s">
        <v>65</v>
      </c>
      <c r="B101" s="33" t="s">
        <v>83</v>
      </c>
      <c r="C101" s="40">
        <v>2635400</v>
      </c>
      <c r="D101" s="60">
        <v>42.28</v>
      </c>
      <c r="E101" s="60">
        <f>C101+D101</f>
        <v>2635442.2799999998</v>
      </c>
      <c r="F101" s="60"/>
      <c r="G101" s="60">
        <v>2635442.2799999998</v>
      </c>
      <c r="H101" s="60"/>
      <c r="I101" s="60">
        <v>2635442.2799999998</v>
      </c>
      <c r="J101" s="60"/>
      <c r="K101" s="60">
        <v>2635442.2799999998</v>
      </c>
      <c r="L101" s="60"/>
      <c r="M101" s="60">
        <v>2635442.2799999998</v>
      </c>
      <c r="N101" s="60"/>
      <c r="O101" s="60">
        <f t="shared" si="10"/>
        <v>2635442.2799999998</v>
      </c>
      <c r="P101" s="60"/>
      <c r="Q101" s="132">
        <f t="shared" si="11"/>
        <v>2635442.2799999998</v>
      </c>
    </row>
    <row r="102" spans="1:18">
      <c r="A102" s="34" t="s">
        <v>79</v>
      </c>
      <c r="B102" s="33" t="s">
        <v>83</v>
      </c>
      <c r="C102" s="40">
        <v>505844700</v>
      </c>
      <c r="D102" s="60"/>
      <c r="E102" s="60">
        <v>505844700</v>
      </c>
      <c r="F102" s="60"/>
      <c r="G102" s="60">
        <v>505844700</v>
      </c>
      <c r="H102" s="60">
        <v>10737200</v>
      </c>
      <c r="I102" s="60">
        <f>505844700+H102</f>
        <v>516581900</v>
      </c>
      <c r="J102" s="60"/>
      <c r="K102" s="60">
        <f>I102</f>
        <v>516581900</v>
      </c>
      <c r="L102" s="60"/>
      <c r="M102" s="60">
        <f>K102</f>
        <v>516581900</v>
      </c>
      <c r="N102" s="60">
        <v>0</v>
      </c>
      <c r="O102" s="60">
        <f t="shared" si="10"/>
        <v>516581900</v>
      </c>
      <c r="P102" s="60">
        <v>4941800</v>
      </c>
      <c r="Q102" s="132">
        <f t="shared" si="11"/>
        <v>521523700</v>
      </c>
    </row>
    <row r="103" spans="1:18" s="31" customFormat="1" ht="25.5">
      <c r="A103" s="7" t="s">
        <v>66</v>
      </c>
      <c r="B103" s="35" t="s">
        <v>85</v>
      </c>
      <c r="C103" s="47">
        <f>SUM(C107:C113)</f>
        <v>47972800</v>
      </c>
      <c r="D103" s="63">
        <f>SUM(D105:D108)</f>
        <v>55467.12</v>
      </c>
      <c r="E103" s="63">
        <f>SUM(E104:E108)</f>
        <v>48028267.119999997</v>
      </c>
      <c r="F103" s="63">
        <f>SUM(F104:F108)</f>
        <v>47300</v>
      </c>
      <c r="G103" s="63">
        <f>SUM(G104:G108)</f>
        <v>48075567.119999997</v>
      </c>
      <c r="H103" s="63">
        <f>SUM(H104:H109)</f>
        <v>2497096</v>
      </c>
      <c r="I103" s="63">
        <f>SUM(I104:I109)</f>
        <v>50572663.119999997</v>
      </c>
      <c r="J103" s="63">
        <f>SUM(J104:J109)</f>
        <v>1917</v>
      </c>
      <c r="K103" s="63">
        <f>SUM(K104:K109)</f>
        <v>50574580.119999997</v>
      </c>
      <c r="L103" s="63">
        <f>SUM(L104:L109)</f>
        <v>0</v>
      </c>
      <c r="M103" s="63">
        <f>SUM(M104:M112)</f>
        <v>50574580.119999997</v>
      </c>
      <c r="N103" s="63">
        <f>SUM(N104:N112)</f>
        <v>0</v>
      </c>
      <c r="O103" s="104">
        <f>SUM(O104:O112)</f>
        <v>50574580.119999997</v>
      </c>
      <c r="P103" s="63">
        <f>SUM(P104:P112)</f>
        <v>2439727.1399999997</v>
      </c>
      <c r="Q103" s="140">
        <f>SUM(Q104:Q112)</f>
        <v>53014307.259999998</v>
      </c>
    </row>
    <row r="104" spans="1:18" s="31" customFormat="1" ht="25.5">
      <c r="A104" s="82" t="s">
        <v>129</v>
      </c>
      <c r="B104" s="83" t="s">
        <v>117</v>
      </c>
      <c r="C104" s="47"/>
      <c r="D104" s="63"/>
      <c r="E104" s="63"/>
      <c r="F104" s="60">
        <v>30000</v>
      </c>
      <c r="G104" s="60">
        <f>F104</f>
        <v>30000</v>
      </c>
      <c r="H104" s="60"/>
      <c r="I104" s="60">
        <v>30000</v>
      </c>
      <c r="J104" s="60"/>
      <c r="K104" s="60">
        <v>30000</v>
      </c>
      <c r="L104" s="60"/>
      <c r="M104" s="60">
        <v>30000</v>
      </c>
      <c r="N104" s="60"/>
      <c r="O104" s="60">
        <f>SUM(M104:N104)</f>
        <v>30000</v>
      </c>
      <c r="P104" s="60"/>
      <c r="Q104" s="132">
        <f>SUM(O104:P104)</f>
        <v>30000</v>
      </c>
    </row>
    <row r="105" spans="1:18" s="31" customFormat="1" ht="25.5">
      <c r="A105" s="82" t="s">
        <v>116</v>
      </c>
      <c r="B105" s="83" t="s">
        <v>117</v>
      </c>
      <c r="C105" s="47"/>
      <c r="D105" s="60">
        <v>55467</v>
      </c>
      <c r="E105" s="60">
        <f>D105</f>
        <v>55467</v>
      </c>
      <c r="F105" s="60">
        <v>17300</v>
      </c>
      <c r="G105" s="60">
        <f>55467+F105</f>
        <v>72767</v>
      </c>
      <c r="H105" s="60">
        <v>496</v>
      </c>
      <c r="I105" s="60">
        <f>72767+H105</f>
        <v>73263</v>
      </c>
      <c r="J105" s="60">
        <v>1917</v>
      </c>
      <c r="K105" s="60">
        <f>I105+J105</f>
        <v>75180</v>
      </c>
      <c r="L105" s="60"/>
      <c r="M105" s="60">
        <v>75180</v>
      </c>
      <c r="N105" s="60"/>
      <c r="O105" s="60">
        <f t="shared" ref="O105:O114" si="12">SUM(M105:N105)</f>
        <v>75180</v>
      </c>
      <c r="P105" s="60"/>
      <c r="Q105" s="132">
        <f t="shared" ref="Q105:Q112" si="13">SUM(O105:P105)</f>
        <v>75180</v>
      </c>
    </row>
    <row r="106" spans="1:18" s="31" customFormat="1" ht="27.75" customHeight="1">
      <c r="A106" s="97" t="s">
        <v>154</v>
      </c>
      <c r="B106" s="18" t="s">
        <v>86</v>
      </c>
      <c r="C106" s="47"/>
      <c r="D106" s="60"/>
      <c r="E106" s="60"/>
      <c r="F106" s="60"/>
      <c r="G106" s="60"/>
      <c r="H106" s="60"/>
      <c r="I106" s="60"/>
      <c r="J106" s="60"/>
      <c r="K106" s="60"/>
      <c r="L106" s="60"/>
      <c r="M106" s="60">
        <f>L106</f>
        <v>0</v>
      </c>
      <c r="N106" s="60">
        <v>0</v>
      </c>
      <c r="O106" s="60">
        <f t="shared" si="12"/>
        <v>0</v>
      </c>
      <c r="P106" s="60">
        <f>1102881.98-14995.84</f>
        <v>1087886.1399999999</v>
      </c>
      <c r="Q106" s="132">
        <f>SUM(O106:P106)</f>
        <v>1087886.1399999999</v>
      </c>
    </row>
    <row r="107" spans="1:18" ht="76.5">
      <c r="A107" s="78" t="s">
        <v>114</v>
      </c>
      <c r="B107" s="18" t="s">
        <v>86</v>
      </c>
      <c r="C107" s="40">
        <v>47820400</v>
      </c>
      <c r="D107" s="60"/>
      <c r="E107" s="60">
        <v>47820400</v>
      </c>
      <c r="F107" s="60"/>
      <c r="G107" s="60">
        <v>47820400</v>
      </c>
      <c r="H107" s="60"/>
      <c r="I107" s="60">
        <v>47820400</v>
      </c>
      <c r="J107" s="60"/>
      <c r="K107" s="60">
        <v>47820400</v>
      </c>
      <c r="L107" s="60"/>
      <c r="M107" s="60">
        <v>47820400</v>
      </c>
      <c r="N107" s="60"/>
      <c r="O107" s="60">
        <f t="shared" si="12"/>
        <v>47820400</v>
      </c>
      <c r="P107" s="60"/>
      <c r="Q107" s="132">
        <f t="shared" si="13"/>
        <v>47820400</v>
      </c>
    </row>
    <row r="108" spans="1:18" ht="63.75">
      <c r="A108" s="36" t="s">
        <v>91</v>
      </c>
      <c r="B108" s="18" t="s">
        <v>86</v>
      </c>
      <c r="C108" s="89">
        <v>152400</v>
      </c>
      <c r="D108" s="67">
        <v>0.12</v>
      </c>
      <c r="E108" s="67">
        <f>C108+D108</f>
        <v>152400.12</v>
      </c>
      <c r="F108" s="67"/>
      <c r="G108" s="67">
        <v>152400.12</v>
      </c>
      <c r="H108" s="67"/>
      <c r="I108" s="67">
        <v>152400.12</v>
      </c>
      <c r="J108" s="67"/>
      <c r="K108" s="67">
        <v>152400.12</v>
      </c>
      <c r="L108" s="67"/>
      <c r="M108" s="67">
        <v>152400.12</v>
      </c>
      <c r="N108" s="67"/>
      <c r="O108" s="60">
        <f t="shared" si="12"/>
        <v>152400.12</v>
      </c>
      <c r="P108" s="67"/>
      <c r="Q108" s="132">
        <f t="shared" si="13"/>
        <v>152400.12</v>
      </c>
    </row>
    <row r="109" spans="1:18" ht="25.5">
      <c r="A109" s="68" t="s">
        <v>139</v>
      </c>
      <c r="B109" s="18" t="s">
        <v>86</v>
      </c>
      <c r="C109" s="89"/>
      <c r="D109" s="67"/>
      <c r="E109" s="67"/>
      <c r="F109" s="67"/>
      <c r="G109" s="67"/>
      <c r="H109" s="67">
        <v>2496600</v>
      </c>
      <c r="I109" s="67">
        <f>H109</f>
        <v>2496600</v>
      </c>
      <c r="J109" s="67"/>
      <c r="K109" s="67">
        <f>I109</f>
        <v>2496600</v>
      </c>
      <c r="L109" s="67"/>
      <c r="M109" s="67">
        <f>K109</f>
        <v>2496600</v>
      </c>
      <c r="N109" s="67"/>
      <c r="O109" s="60">
        <f t="shared" si="12"/>
        <v>2496600</v>
      </c>
      <c r="P109" s="67"/>
      <c r="Q109" s="132">
        <f t="shared" si="13"/>
        <v>2496600</v>
      </c>
    </row>
    <row r="110" spans="1:18" ht="25.5">
      <c r="A110" s="68" t="s">
        <v>153</v>
      </c>
      <c r="B110" s="18" t="s">
        <v>86</v>
      </c>
      <c r="C110" s="89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>
        <v>0</v>
      </c>
      <c r="O110" s="60">
        <f t="shared" si="12"/>
        <v>0</v>
      </c>
      <c r="P110" s="67">
        <v>900000</v>
      </c>
      <c r="Q110" s="132">
        <f t="shared" si="13"/>
        <v>900000</v>
      </c>
    </row>
    <row r="111" spans="1:18" ht="25.5">
      <c r="A111" s="68" t="s">
        <v>155</v>
      </c>
      <c r="B111" s="18" t="s">
        <v>86</v>
      </c>
      <c r="C111" s="89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>
        <v>0</v>
      </c>
      <c r="O111" s="60">
        <f t="shared" si="12"/>
        <v>0</v>
      </c>
      <c r="P111" s="67">
        <v>250000</v>
      </c>
      <c r="Q111" s="132">
        <f t="shared" si="13"/>
        <v>250000</v>
      </c>
    </row>
    <row r="112" spans="1:18" ht="25.5">
      <c r="A112" s="68" t="s">
        <v>156</v>
      </c>
      <c r="B112" s="18" t="s">
        <v>86</v>
      </c>
      <c r="C112" s="89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>
        <v>0</v>
      </c>
      <c r="O112" s="60">
        <f t="shared" si="12"/>
        <v>0</v>
      </c>
      <c r="P112" s="67">
        <v>201841</v>
      </c>
      <c r="Q112" s="132">
        <f t="shared" si="13"/>
        <v>201841</v>
      </c>
    </row>
    <row r="113" spans="1:23" s="72" customFormat="1">
      <c r="A113" s="84" t="s">
        <v>99</v>
      </c>
      <c r="B113" s="69" t="s">
        <v>100</v>
      </c>
      <c r="C113" s="70">
        <f>C114</f>
        <v>0</v>
      </c>
      <c r="D113" s="70">
        <f>D114</f>
        <v>0</v>
      </c>
      <c r="E113" s="71">
        <f>SUM(C113:D113)</f>
        <v>0</v>
      </c>
      <c r="F113" s="70">
        <f>F114</f>
        <v>6108454</v>
      </c>
      <c r="G113" s="71">
        <f>SUM(E113:F113)</f>
        <v>6108454</v>
      </c>
      <c r="H113" s="70">
        <f>H114</f>
        <v>0</v>
      </c>
      <c r="I113" s="71">
        <f>SUM(G113:H113)</f>
        <v>6108454</v>
      </c>
      <c r="J113" s="70">
        <f>J114</f>
        <v>0</v>
      </c>
      <c r="K113" s="71">
        <f>SUM(I113:J113)</f>
        <v>6108454</v>
      </c>
      <c r="L113" s="70">
        <f>L114</f>
        <v>0</v>
      </c>
      <c r="M113" s="71">
        <f>SUM(K113:L113)</f>
        <v>6108454</v>
      </c>
      <c r="N113" s="70">
        <f>N114</f>
        <v>0</v>
      </c>
      <c r="O113" s="103">
        <f>O114</f>
        <v>6108454</v>
      </c>
      <c r="P113" s="71">
        <f t="shared" ref="P113:Q113" si="14">P114</f>
        <v>-131869.19000000041</v>
      </c>
      <c r="Q113" s="142">
        <f t="shared" si="14"/>
        <v>5976584.8099999996</v>
      </c>
      <c r="R113" s="27"/>
      <c r="S113" s="27"/>
      <c r="T113" s="27"/>
      <c r="U113" s="27"/>
      <c r="V113" s="27"/>
      <c r="W113" s="27"/>
    </row>
    <row r="114" spans="1:23" ht="15.75" customHeight="1">
      <c r="A114" s="85" t="s">
        <v>101</v>
      </c>
      <c r="B114" s="73" t="s">
        <v>102</v>
      </c>
      <c r="C114" s="74"/>
      <c r="D114" s="74"/>
      <c r="E114" s="67">
        <f>SUM(C114:D114)</f>
        <v>0</v>
      </c>
      <c r="F114" s="74">
        <f>6108454</f>
        <v>6108454</v>
      </c>
      <c r="G114" s="67">
        <f>SUM(E114:F114)</f>
        <v>6108454</v>
      </c>
      <c r="H114" s="74"/>
      <c r="I114" s="67">
        <v>6108454</v>
      </c>
      <c r="J114" s="74"/>
      <c r="K114" s="67">
        <v>6108454</v>
      </c>
      <c r="L114" s="74"/>
      <c r="M114" s="67">
        <v>6108454</v>
      </c>
      <c r="N114" s="74">
        <v>0</v>
      </c>
      <c r="O114" s="60">
        <f t="shared" si="12"/>
        <v>6108454</v>
      </c>
      <c r="P114" s="74">
        <f>5976584.81-O114</f>
        <v>-131869.19000000041</v>
      </c>
      <c r="Q114" s="132">
        <f t="shared" ref="Q114" si="15">SUM(O114:P114)</f>
        <v>5976584.8099999996</v>
      </c>
      <c r="R114" s="27"/>
      <c r="S114" s="27"/>
      <c r="T114" s="27"/>
      <c r="U114" s="27"/>
      <c r="V114" s="27"/>
      <c r="W114" s="27"/>
    </row>
    <row r="115" spans="1:23" s="72" customFormat="1" ht="38.25">
      <c r="A115" s="84" t="s">
        <v>103</v>
      </c>
      <c r="B115" s="75" t="s">
        <v>104</v>
      </c>
      <c r="C115" s="70">
        <f t="shared" ref="C115:N115" si="16">SUM(C116:C118)</f>
        <v>0</v>
      </c>
      <c r="D115" s="70">
        <f t="shared" si="16"/>
        <v>2811200.03</v>
      </c>
      <c r="E115" s="71">
        <f t="shared" si="16"/>
        <v>2811200.03</v>
      </c>
      <c r="F115" s="70">
        <f t="shared" si="16"/>
        <v>-1058911.94</v>
      </c>
      <c r="G115" s="71">
        <f t="shared" si="16"/>
        <v>1752288.0899999999</v>
      </c>
      <c r="H115" s="70">
        <f t="shared" si="16"/>
        <v>0</v>
      </c>
      <c r="I115" s="71">
        <f t="shared" si="16"/>
        <v>1752288.0899999999</v>
      </c>
      <c r="J115" s="70">
        <f t="shared" si="16"/>
        <v>0</v>
      </c>
      <c r="K115" s="71">
        <f t="shared" si="16"/>
        <v>1752288.0899999999</v>
      </c>
      <c r="L115" s="70">
        <f t="shared" si="16"/>
        <v>0</v>
      </c>
      <c r="M115" s="71">
        <f t="shared" si="16"/>
        <v>1752288.0899999999</v>
      </c>
      <c r="N115" s="70">
        <f t="shared" si="16"/>
        <v>0</v>
      </c>
      <c r="O115" s="71">
        <f>SUM(O116:O118)</f>
        <v>1752288.0899999999</v>
      </c>
      <c r="P115" s="70">
        <f t="shared" ref="P115:Q115" si="17">SUM(P116:P118)</f>
        <v>0</v>
      </c>
      <c r="Q115" s="142">
        <f t="shared" si="17"/>
        <v>1752288.0899999999</v>
      </c>
      <c r="R115" s="4"/>
      <c r="S115" s="4"/>
      <c r="T115" s="4"/>
      <c r="U115" s="4"/>
      <c r="V115" s="4"/>
      <c r="W115" s="4"/>
    </row>
    <row r="116" spans="1:23" s="72" customFormat="1" ht="63.75">
      <c r="A116" s="92" t="s">
        <v>130</v>
      </c>
      <c r="B116" s="90" t="s">
        <v>131</v>
      </c>
      <c r="C116" s="70"/>
      <c r="D116" s="70"/>
      <c r="E116" s="71"/>
      <c r="F116" s="74">
        <v>1136104.44</v>
      </c>
      <c r="G116" s="67">
        <f>SUM(E116:F116)</f>
        <v>1136104.44</v>
      </c>
      <c r="H116" s="74"/>
      <c r="I116" s="67">
        <v>1136104.44</v>
      </c>
      <c r="J116" s="74"/>
      <c r="K116" s="67">
        <v>1136104.44</v>
      </c>
      <c r="L116" s="74"/>
      <c r="M116" s="67">
        <v>1136104.44</v>
      </c>
      <c r="N116" s="74"/>
      <c r="O116" s="67">
        <f>SUM(M116:N116)</f>
        <v>1136104.44</v>
      </c>
      <c r="P116" s="74"/>
      <c r="Q116" s="141">
        <v>1136104.44</v>
      </c>
      <c r="R116" s="4"/>
      <c r="S116" s="4"/>
      <c r="T116" s="4"/>
      <c r="U116" s="4"/>
      <c r="V116" s="4"/>
      <c r="W116" s="4"/>
    </row>
    <row r="117" spans="1:23" s="72" customFormat="1" ht="39.75" customHeight="1">
      <c r="A117" s="58" t="s">
        <v>134</v>
      </c>
      <c r="B117" s="90" t="s">
        <v>133</v>
      </c>
      <c r="C117" s="70"/>
      <c r="D117" s="70"/>
      <c r="E117" s="71"/>
      <c r="F117" s="74">
        <v>1377.13</v>
      </c>
      <c r="G117" s="67">
        <f>SUM(E117:F117)</f>
        <v>1377.13</v>
      </c>
      <c r="H117" s="74"/>
      <c r="I117" s="67">
        <v>1377.13</v>
      </c>
      <c r="J117" s="74"/>
      <c r="K117" s="67">
        <v>1377.13</v>
      </c>
      <c r="L117" s="74"/>
      <c r="M117" s="67">
        <v>1377.13</v>
      </c>
      <c r="N117" s="74"/>
      <c r="O117" s="67">
        <f t="shared" ref="O117:O118" si="18">SUM(M117:N117)</f>
        <v>1377.13</v>
      </c>
      <c r="P117" s="74"/>
      <c r="Q117" s="141">
        <v>1377.13</v>
      </c>
      <c r="R117" s="4"/>
      <c r="S117" s="4"/>
      <c r="T117" s="4"/>
      <c r="U117" s="4"/>
      <c r="V117" s="4"/>
      <c r="W117" s="4"/>
    </row>
    <row r="118" spans="1:23" ht="38.25">
      <c r="A118" s="85" t="s">
        <v>105</v>
      </c>
      <c r="B118" s="61" t="s">
        <v>106</v>
      </c>
      <c r="C118" s="74"/>
      <c r="D118" s="74">
        <v>2811200.03</v>
      </c>
      <c r="E118" s="67">
        <f>D118</f>
        <v>2811200.03</v>
      </c>
      <c r="F118" s="74">
        <f>-1058911.94-1136104.44-1377.13</f>
        <v>-2196393.5099999998</v>
      </c>
      <c r="G118" s="67">
        <f>2811200.03+F118</f>
        <v>614806.52</v>
      </c>
      <c r="H118" s="74"/>
      <c r="I118" s="67">
        <v>614806.52</v>
      </c>
      <c r="J118" s="74"/>
      <c r="K118" s="67">
        <v>614806.52</v>
      </c>
      <c r="L118" s="74"/>
      <c r="M118" s="67">
        <v>614806.52</v>
      </c>
      <c r="N118" s="74"/>
      <c r="O118" s="67">
        <f t="shared" si="18"/>
        <v>614806.52</v>
      </c>
      <c r="P118" s="74"/>
      <c r="Q118" s="141">
        <v>614806.52</v>
      </c>
    </row>
    <row r="119" spans="1:23" s="72" customFormat="1">
      <c r="A119" s="84" t="s">
        <v>107</v>
      </c>
      <c r="B119" s="75" t="s">
        <v>108</v>
      </c>
      <c r="C119" s="71">
        <f t="shared" ref="C119:I119" si="19">SUM(C120:C122)</f>
        <v>0</v>
      </c>
      <c r="D119" s="71">
        <f t="shared" si="19"/>
        <v>-2532287.4900000002</v>
      </c>
      <c r="E119" s="71">
        <f t="shared" si="19"/>
        <v>-2532287.4900000002</v>
      </c>
      <c r="F119" s="71">
        <f t="shared" si="19"/>
        <v>780000</v>
      </c>
      <c r="G119" s="71">
        <f t="shared" si="19"/>
        <v>-1752287.4900000002</v>
      </c>
      <c r="H119" s="71">
        <f t="shared" si="19"/>
        <v>0</v>
      </c>
      <c r="I119" s="71">
        <f t="shared" si="19"/>
        <v>-1752287.4899999998</v>
      </c>
      <c r="J119" s="71">
        <f t="shared" ref="J119:N119" si="20">SUM(J120:J122)</f>
        <v>0</v>
      </c>
      <c r="K119" s="71">
        <f t="shared" si="20"/>
        <v>-1752287.4899999998</v>
      </c>
      <c r="L119" s="71">
        <f t="shared" si="20"/>
        <v>0</v>
      </c>
      <c r="M119" s="71">
        <f t="shared" si="20"/>
        <v>-1752287.4899999998</v>
      </c>
      <c r="N119" s="71">
        <f t="shared" si="20"/>
        <v>0</v>
      </c>
      <c r="O119" s="71">
        <f>SUM(O120:O122)</f>
        <v>-1752287.4899999998</v>
      </c>
      <c r="P119" s="71">
        <f t="shared" ref="P119:Q119" si="21">SUM(P120:P122)</f>
        <v>0</v>
      </c>
      <c r="Q119" s="142">
        <f t="shared" si="21"/>
        <v>-1752287.4899999998</v>
      </c>
      <c r="R119" s="4"/>
      <c r="S119" s="4"/>
      <c r="T119" s="4"/>
      <c r="U119" s="4"/>
      <c r="V119" s="4"/>
      <c r="W119" s="4"/>
    </row>
    <row r="120" spans="1:23" s="72" customFormat="1" ht="51" customHeight="1">
      <c r="A120" s="58" t="s">
        <v>137</v>
      </c>
      <c r="B120" s="90" t="s">
        <v>136</v>
      </c>
      <c r="C120" s="70"/>
      <c r="D120" s="70"/>
      <c r="E120" s="71"/>
      <c r="F120" s="74">
        <f>-1136104.44</f>
        <v>-1136104.44</v>
      </c>
      <c r="G120" s="67">
        <f>SUM(E120:F120)</f>
        <v>-1136104.44</v>
      </c>
      <c r="H120" s="74"/>
      <c r="I120" s="67">
        <v>-1136104.44</v>
      </c>
      <c r="J120" s="74"/>
      <c r="K120" s="67">
        <v>-1136104.44</v>
      </c>
      <c r="L120" s="74"/>
      <c r="M120" s="67">
        <v>-1136104.44</v>
      </c>
      <c r="N120" s="74"/>
      <c r="O120" s="67">
        <f>SUM(M120:N120)</f>
        <v>-1136104.44</v>
      </c>
      <c r="P120" s="74"/>
      <c r="Q120" s="141">
        <v>-1136104.44</v>
      </c>
      <c r="R120" s="4"/>
      <c r="S120" s="4"/>
      <c r="T120" s="4"/>
      <c r="U120" s="4"/>
      <c r="V120" s="4"/>
      <c r="W120" s="4"/>
    </row>
    <row r="121" spans="1:23" s="72" customFormat="1" ht="26.25" customHeight="1">
      <c r="A121" s="92" t="s">
        <v>135</v>
      </c>
      <c r="B121" s="90" t="s">
        <v>132</v>
      </c>
      <c r="C121" s="70"/>
      <c r="D121" s="70"/>
      <c r="E121" s="71"/>
      <c r="F121" s="74">
        <f>-1377.13</f>
        <v>-1377.13</v>
      </c>
      <c r="G121" s="67">
        <f>SUM(E121:F121)</f>
        <v>-1377.13</v>
      </c>
      <c r="H121" s="74"/>
      <c r="I121" s="67">
        <v>-1377.13</v>
      </c>
      <c r="J121" s="74"/>
      <c r="K121" s="67">
        <v>-1377.13</v>
      </c>
      <c r="L121" s="74"/>
      <c r="M121" s="67">
        <v>-1377.13</v>
      </c>
      <c r="N121" s="74"/>
      <c r="O121" s="67">
        <f t="shared" ref="O121:O122" si="22">SUM(M121:N121)</f>
        <v>-1377.13</v>
      </c>
      <c r="P121" s="74"/>
      <c r="Q121" s="141">
        <v>-1377.13</v>
      </c>
      <c r="R121" s="4"/>
      <c r="S121" s="4"/>
      <c r="T121" s="4"/>
      <c r="U121" s="4"/>
      <c r="V121" s="4"/>
      <c r="W121" s="4"/>
    </row>
    <row r="122" spans="1:23" ht="26.25" customHeight="1">
      <c r="A122" s="85" t="s">
        <v>109</v>
      </c>
      <c r="B122" s="73" t="s">
        <v>110</v>
      </c>
      <c r="C122" s="74"/>
      <c r="D122" s="74">
        <v>-2532287.4900000002</v>
      </c>
      <c r="E122" s="67">
        <f>D122</f>
        <v>-2532287.4900000002</v>
      </c>
      <c r="F122" s="74">
        <f>780000+1136104.44+1377.13</f>
        <v>1917481.5699999998</v>
      </c>
      <c r="G122" s="67">
        <f>-2532287.49+F122</f>
        <v>-614805.92000000039</v>
      </c>
      <c r="H122" s="74"/>
      <c r="I122" s="67">
        <v>-614805.92000000004</v>
      </c>
      <c r="J122" s="74"/>
      <c r="K122" s="67">
        <v>-614805.92000000004</v>
      </c>
      <c r="L122" s="74"/>
      <c r="M122" s="67">
        <v>-614805.92000000004</v>
      </c>
      <c r="N122" s="74"/>
      <c r="O122" s="67">
        <f t="shared" si="22"/>
        <v>-614805.92000000004</v>
      </c>
      <c r="P122" s="74"/>
      <c r="Q122" s="141">
        <v>-614805.92000000004</v>
      </c>
    </row>
    <row r="123" spans="1:23" s="27" customFormat="1" ht="20.25" customHeight="1">
      <c r="A123" s="37" t="s">
        <v>68</v>
      </c>
      <c r="B123" s="20"/>
      <c r="C123" s="43">
        <f t="shared" ref="C123:Q123" si="23">C56</f>
        <v>802378400</v>
      </c>
      <c r="D123" s="43">
        <f t="shared" si="23"/>
        <v>635371.53999999957</v>
      </c>
      <c r="E123" s="54">
        <f t="shared" si="23"/>
        <v>803013771.53999996</v>
      </c>
      <c r="F123" s="43">
        <f t="shared" si="23"/>
        <v>14518074.780000001</v>
      </c>
      <c r="G123" s="54">
        <f t="shared" si="23"/>
        <v>817531846.32000005</v>
      </c>
      <c r="H123" s="43">
        <f t="shared" si="23"/>
        <v>26329696</v>
      </c>
      <c r="I123" s="54">
        <f t="shared" si="23"/>
        <v>843861542.32000005</v>
      </c>
      <c r="J123" s="43">
        <f t="shared" si="23"/>
        <v>16199337.76</v>
      </c>
      <c r="K123" s="54">
        <f t="shared" si="23"/>
        <v>860060880.08000004</v>
      </c>
      <c r="L123" s="43">
        <f t="shared" si="23"/>
        <v>5756557</v>
      </c>
      <c r="M123" s="54">
        <f t="shared" si="23"/>
        <v>865817437.08000004</v>
      </c>
      <c r="N123" s="43">
        <f t="shared" si="23"/>
        <v>0</v>
      </c>
      <c r="O123" s="54">
        <f t="shared" si="23"/>
        <v>865817437.08000004</v>
      </c>
      <c r="P123" s="43">
        <f t="shared" si="23"/>
        <v>18767671.759999998</v>
      </c>
      <c r="Q123" s="150">
        <f t="shared" si="23"/>
        <v>884585108.83999991</v>
      </c>
      <c r="R123" s="4"/>
      <c r="S123" s="4"/>
      <c r="T123" s="4"/>
      <c r="U123" s="4"/>
      <c r="V123" s="4"/>
      <c r="W123" s="4"/>
    </row>
    <row r="124" spans="1:23" s="27" customFormat="1" ht="23.25" customHeight="1">
      <c r="A124" s="37" t="s">
        <v>67</v>
      </c>
      <c r="B124" s="5"/>
      <c r="C124" s="50">
        <f t="shared" ref="C124:Q124" si="24">C123+C32</f>
        <v>996459628</v>
      </c>
      <c r="D124" s="50">
        <f t="shared" si="24"/>
        <v>635371.53999999957</v>
      </c>
      <c r="E124" s="81">
        <f t="shared" si="24"/>
        <v>997094999.53999996</v>
      </c>
      <c r="F124" s="50">
        <f t="shared" si="24"/>
        <v>14518074.780000001</v>
      </c>
      <c r="G124" s="81">
        <f t="shared" si="24"/>
        <v>1011613074.3200001</v>
      </c>
      <c r="H124" s="50">
        <f t="shared" si="24"/>
        <v>26375579.41</v>
      </c>
      <c r="I124" s="81">
        <f t="shared" si="24"/>
        <v>1037988653.73</v>
      </c>
      <c r="J124" s="50">
        <f t="shared" si="24"/>
        <v>16199337.76</v>
      </c>
      <c r="K124" s="81">
        <f t="shared" si="24"/>
        <v>1054187991.49</v>
      </c>
      <c r="L124" s="50">
        <f t="shared" si="24"/>
        <v>5756557</v>
      </c>
      <c r="M124" s="81">
        <f t="shared" si="24"/>
        <v>1059944548.49</v>
      </c>
      <c r="N124" s="50">
        <f t="shared" si="24"/>
        <v>0</v>
      </c>
      <c r="O124" s="81">
        <f t="shared" si="24"/>
        <v>1059944548.49</v>
      </c>
      <c r="P124" s="50">
        <f t="shared" si="24"/>
        <v>55271671.759999998</v>
      </c>
      <c r="Q124" s="146">
        <f t="shared" si="24"/>
        <v>1115216220.25</v>
      </c>
      <c r="R124" s="4"/>
      <c r="S124" s="4"/>
      <c r="T124" s="4"/>
      <c r="U124" s="4"/>
      <c r="V124" s="4"/>
      <c r="W124" s="4"/>
    </row>
    <row r="125" spans="1:23">
      <c r="C125" s="48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136"/>
    </row>
    <row r="126" spans="1:23"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148"/>
      <c r="R126" s="38"/>
    </row>
    <row r="127" spans="1:23"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148"/>
      <c r="R127" s="38"/>
    </row>
    <row r="128" spans="1:23"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148"/>
      <c r="R128" s="38"/>
    </row>
    <row r="129" spans="3:18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148"/>
      <c r="R129" s="38"/>
    </row>
    <row r="130" spans="3:18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148"/>
      <c r="R130" s="38"/>
    </row>
    <row r="131" spans="3:18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148"/>
      <c r="R131" s="38"/>
    </row>
    <row r="132" spans="3:18"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148"/>
      <c r="R132" s="38"/>
    </row>
    <row r="133" spans="3:18"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148"/>
      <c r="R133" s="38"/>
    </row>
    <row r="134" spans="3:18">
      <c r="C134" s="48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136"/>
    </row>
    <row r="135" spans="3:18">
      <c r="C135" s="48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136"/>
    </row>
    <row r="136" spans="3:18">
      <c r="C136" s="48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136"/>
    </row>
    <row r="137" spans="3:18">
      <c r="C137" s="48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136"/>
    </row>
    <row r="138" spans="3:18">
      <c r="C138" s="48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136"/>
    </row>
  </sheetData>
  <mergeCells count="1">
    <mergeCell ref="A29:Q29"/>
  </mergeCells>
  <pageMargins left="0.96" right="0.19685039370078741" top="0.36" bottom="0.28000000000000003" header="0.19685039370078741" footer="0"/>
  <pageSetup paperSize="9" scale="9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37"/>
  <sheetViews>
    <sheetView tabSelected="1" topLeftCell="A28" workbookViewId="0">
      <selection activeCell="Q56" sqref="Q55:Q56"/>
    </sheetView>
  </sheetViews>
  <sheetFormatPr defaultColWidth="8" defaultRowHeight="12.75" outlineLevelRow="1"/>
  <cols>
    <col min="1" max="1" width="42" style="4" customWidth="1"/>
    <col min="2" max="2" width="18.5703125" style="38" customWidth="1"/>
    <col min="3" max="3" width="15.28515625" style="49" hidden="1" customWidth="1"/>
    <col min="4" max="14" width="15.28515625" style="76" hidden="1" customWidth="1"/>
    <col min="15" max="15" width="14.42578125" style="149" customWidth="1"/>
    <col min="16" max="16" width="12.5703125" style="149" customWidth="1"/>
    <col min="17" max="17" width="14.85546875" style="149" customWidth="1"/>
    <col min="18" max="18" width="16.85546875" style="118" customWidth="1"/>
    <col min="19" max="19" width="12.28515625" style="4" customWidth="1"/>
    <col min="20" max="231" width="8" style="4"/>
    <col min="232" max="232" width="69.85546875" style="4" customWidth="1"/>
    <col min="233" max="233" width="21.7109375" style="4" customWidth="1"/>
    <col min="234" max="234" width="0" style="4" hidden="1" customWidth="1"/>
    <col min="235" max="235" width="15.5703125" style="4" customWidth="1"/>
    <col min="236" max="239" width="0" style="4" hidden="1" customWidth="1"/>
    <col min="240" max="240" width="8" style="4"/>
    <col min="241" max="241" width="13.7109375" style="4" customWidth="1"/>
    <col min="242" max="16384" width="8" style="4"/>
  </cols>
  <sheetData>
    <row r="1" spans="2:18" s="3" customFormat="1" ht="15" hidden="1" outlineLevel="1">
      <c r="B1" s="100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11"/>
      <c r="P1" s="112"/>
      <c r="Q1" s="113" t="s">
        <v>87</v>
      </c>
      <c r="R1" s="112"/>
    </row>
    <row r="2" spans="2:18" s="3" customFormat="1" ht="15" hidden="1" outlineLevel="1"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11"/>
      <c r="P2" s="112"/>
      <c r="Q2" s="113" t="s">
        <v>158</v>
      </c>
      <c r="R2" s="112"/>
    </row>
    <row r="3" spans="2:18" s="3" customFormat="1" ht="15" hidden="1" outlineLevel="1">
      <c r="B3" s="98"/>
      <c r="C3" s="9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11"/>
      <c r="P3" s="112"/>
      <c r="Q3" s="114" t="s">
        <v>159</v>
      </c>
      <c r="R3" s="112"/>
    </row>
    <row r="4" spans="2:18" s="3" customFormat="1" ht="15" hidden="1" outlineLevel="1">
      <c r="B4" s="98"/>
      <c r="C4" s="98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11"/>
      <c r="P4" s="112"/>
      <c r="Q4" s="114"/>
      <c r="R4" s="112"/>
    </row>
    <row r="5" spans="2:18" s="3" customFormat="1" ht="15" hidden="1" outlineLevel="1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O5" s="111"/>
      <c r="P5" s="112"/>
      <c r="Q5" s="113" t="s">
        <v>87</v>
      </c>
      <c r="R5" s="112"/>
    </row>
    <row r="6" spans="2:18" s="3" customFormat="1" ht="15" hidden="1" outlineLevel="1"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O6" s="111"/>
      <c r="P6" s="112"/>
      <c r="Q6" s="113" t="s">
        <v>0</v>
      </c>
      <c r="R6" s="112"/>
    </row>
    <row r="7" spans="2:18" s="3" customFormat="1" ht="15" hidden="1" outlineLevel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101"/>
      <c r="O7" s="111"/>
      <c r="P7" s="112"/>
      <c r="Q7" s="114" t="s">
        <v>145</v>
      </c>
      <c r="R7" s="112"/>
    </row>
    <row r="8" spans="2:18" s="3" customFormat="1" ht="15" hidden="1" outlineLevel="1">
      <c r="B8" s="98"/>
      <c r="C8" s="98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11"/>
      <c r="P8" s="111"/>
      <c r="Q8" s="114"/>
      <c r="R8" s="112"/>
    </row>
    <row r="9" spans="2:18" s="3" customFormat="1" ht="15" hidden="1" outlineLevel="1"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1"/>
      <c r="M9" s="101"/>
      <c r="N9" s="101"/>
      <c r="O9" s="111"/>
      <c r="P9" s="112"/>
      <c r="Q9" s="113" t="s">
        <v>87</v>
      </c>
      <c r="R9" s="112"/>
    </row>
    <row r="10" spans="2:18" s="3" customFormat="1" ht="15" hidden="1" outlineLevel="1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101"/>
      <c r="N10" s="101"/>
      <c r="O10" s="111"/>
      <c r="P10" s="112"/>
      <c r="Q10" s="113" t="s">
        <v>0</v>
      </c>
      <c r="R10" s="112"/>
    </row>
    <row r="11" spans="2:18" s="3" customFormat="1" ht="15" hidden="1" outlineLevel="1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101"/>
      <c r="M11" s="101"/>
      <c r="N11" s="101"/>
      <c r="O11" s="111"/>
      <c r="P11" s="112"/>
      <c r="Q11" s="114" t="s">
        <v>163</v>
      </c>
      <c r="R11" s="112"/>
    </row>
    <row r="12" spans="2:18" s="3" customFormat="1" ht="15" hidden="1" outlineLevel="1">
      <c r="B12" s="98"/>
      <c r="C12" s="98"/>
      <c r="D12" s="101"/>
      <c r="E12" s="101"/>
      <c r="F12" s="101"/>
      <c r="G12" s="101"/>
      <c r="H12" s="101"/>
      <c r="I12" s="101"/>
      <c r="J12" s="101"/>
      <c r="K12" s="94"/>
      <c r="L12" s="101"/>
      <c r="M12" s="94"/>
      <c r="N12" s="101"/>
      <c r="O12" s="115"/>
      <c r="P12" s="111"/>
      <c r="Q12" s="114"/>
      <c r="R12" s="112"/>
    </row>
    <row r="13" spans="2:18" s="3" customFormat="1" ht="15" hidden="1" outlineLevel="1">
      <c r="B13" s="100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11"/>
      <c r="P13" s="112"/>
      <c r="Q13" s="113" t="s">
        <v>87</v>
      </c>
      <c r="R13" s="112"/>
    </row>
    <row r="14" spans="2:18" s="3" customFormat="1" ht="15" hidden="1" outlineLevel="1">
      <c r="B14" s="100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11"/>
      <c r="P14" s="112"/>
      <c r="Q14" s="113" t="s">
        <v>0</v>
      </c>
      <c r="R14" s="112"/>
    </row>
    <row r="15" spans="2:18" s="3" customFormat="1" ht="15" hidden="1" outlineLevel="1">
      <c r="B15" s="98"/>
      <c r="C15" s="98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11"/>
      <c r="P15" s="112"/>
      <c r="Q15" s="114" t="s">
        <v>162</v>
      </c>
      <c r="R15" s="112"/>
    </row>
    <row r="16" spans="2:18" s="3" customFormat="1" ht="15" hidden="1" outlineLevel="1">
      <c r="B16" s="98"/>
      <c r="C16" s="98"/>
      <c r="D16" s="101"/>
      <c r="E16" s="101"/>
      <c r="F16" s="101"/>
      <c r="G16" s="101"/>
      <c r="H16" s="101"/>
      <c r="I16" s="101"/>
      <c r="J16" s="101"/>
      <c r="K16" s="94"/>
      <c r="L16" s="101"/>
      <c r="M16" s="94"/>
      <c r="N16" s="101"/>
      <c r="O16" s="115"/>
      <c r="P16" s="111"/>
      <c r="Q16" s="114"/>
      <c r="R16" s="112"/>
    </row>
    <row r="17" spans="1:18" s="3" customFormat="1" ht="15" hidden="1" outlineLevel="1">
      <c r="B17" s="102"/>
      <c r="C17" s="102"/>
      <c r="D17" s="102"/>
      <c r="E17" s="102"/>
      <c r="F17" s="102"/>
      <c r="G17" s="102"/>
      <c r="H17" s="99"/>
      <c r="I17" s="99"/>
      <c r="J17" s="99"/>
      <c r="K17" s="99"/>
      <c r="L17" s="99"/>
      <c r="M17" s="99"/>
      <c r="N17" s="99"/>
      <c r="O17" s="116"/>
      <c r="P17" s="112"/>
      <c r="Q17" s="113" t="s">
        <v>87</v>
      </c>
      <c r="R17" s="112"/>
    </row>
    <row r="18" spans="1:18" s="3" customFormat="1" ht="15" hidden="1" outlineLevel="1">
      <c r="B18" s="102"/>
      <c r="C18" s="102"/>
      <c r="D18" s="102"/>
      <c r="E18" s="102"/>
      <c r="F18" s="102"/>
      <c r="G18" s="102"/>
      <c r="H18" s="99"/>
      <c r="I18" s="99"/>
      <c r="J18" s="99"/>
      <c r="K18" s="99"/>
      <c r="L18" s="99"/>
      <c r="M18" s="99"/>
      <c r="N18" s="99"/>
      <c r="O18" s="116"/>
      <c r="P18" s="112"/>
      <c r="Q18" s="113" t="s">
        <v>0</v>
      </c>
      <c r="R18" s="112"/>
    </row>
    <row r="19" spans="1:18" s="3" customFormat="1" ht="15" hidden="1" outlineLevel="1">
      <c r="B19" s="52"/>
      <c r="C19" s="52"/>
      <c r="D19" s="52"/>
      <c r="E19" s="52"/>
      <c r="F19" s="52"/>
      <c r="G19" s="52"/>
      <c r="H19" s="99"/>
      <c r="I19" s="99"/>
      <c r="J19" s="99"/>
      <c r="K19" s="99"/>
      <c r="L19" s="99"/>
      <c r="M19" s="99"/>
      <c r="N19" s="99"/>
      <c r="O19" s="116"/>
      <c r="P19" s="112"/>
      <c r="Q19" s="114" t="s">
        <v>161</v>
      </c>
      <c r="R19" s="112"/>
    </row>
    <row r="20" spans="1:18" s="3" customFormat="1" ht="15" hidden="1" outlineLevel="1">
      <c r="B20" s="98"/>
      <c r="C20" s="98"/>
      <c r="D20" s="101"/>
      <c r="E20" s="101"/>
      <c r="F20" s="101"/>
      <c r="G20" s="101"/>
      <c r="H20" s="101"/>
      <c r="I20" s="101"/>
      <c r="J20" s="101"/>
      <c r="K20" s="94"/>
      <c r="L20" s="101"/>
      <c r="M20" s="94"/>
      <c r="N20" s="101"/>
      <c r="O20" s="115"/>
      <c r="P20" s="111"/>
      <c r="Q20" s="114"/>
      <c r="R20" s="112"/>
    </row>
    <row r="21" spans="1:18" s="3" customFormat="1" ht="15" hidden="1" outlineLevel="1">
      <c r="B21" s="102"/>
      <c r="C21" s="102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16"/>
      <c r="P21" s="112"/>
      <c r="Q21" s="113" t="s">
        <v>87</v>
      </c>
      <c r="R21" s="112"/>
    </row>
    <row r="22" spans="1:18" s="3" customFormat="1" ht="15" hidden="1" outlineLevel="1">
      <c r="B22" s="102"/>
      <c r="C22" s="102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16"/>
      <c r="P22" s="112"/>
      <c r="Q22" s="113" t="s">
        <v>0</v>
      </c>
      <c r="R22" s="112"/>
    </row>
    <row r="23" spans="1:18" s="3" customFormat="1" ht="15" hidden="1" outlineLevel="1">
      <c r="B23" s="52"/>
      <c r="C23" s="52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16"/>
      <c r="P23" s="112"/>
      <c r="Q23" s="114" t="s">
        <v>160</v>
      </c>
      <c r="R23" s="112"/>
    </row>
    <row r="24" spans="1:18" s="3" customFormat="1" ht="15" hidden="1" outlineLevel="1">
      <c r="B24" s="98"/>
      <c r="C24" s="98"/>
      <c r="D24" s="101"/>
      <c r="E24" s="101"/>
      <c r="F24" s="101"/>
      <c r="G24" s="101"/>
      <c r="H24" s="101"/>
      <c r="I24" s="101"/>
      <c r="J24" s="101"/>
      <c r="K24" s="94"/>
      <c r="L24" s="101"/>
      <c r="M24" s="94"/>
      <c r="N24" s="101"/>
      <c r="O24" s="115"/>
      <c r="P24" s="111"/>
      <c r="Q24" s="114"/>
      <c r="R24" s="112"/>
    </row>
    <row r="25" spans="1:18" s="88" customFormat="1" ht="15" hidden="1" outlineLevel="1">
      <c r="B25" s="102"/>
      <c r="C25" s="102"/>
      <c r="D25" s="102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16"/>
      <c r="P25" s="117"/>
      <c r="Q25" s="113" t="s">
        <v>120</v>
      </c>
      <c r="R25" s="117"/>
    </row>
    <row r="26" spans="1:18" s="88" customFormat="1" ht="15" hidden="1" outlineLevel="1">
      <c r="B26" s="102"/>
      <c r="C26" s="102"/>
      <c r="D26" s="102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16"/>
      <c r="P26" s="117"/>
      <c r="Q26" s="113" t="s">
        <v>0</v>
      </c>
      <c r="R26" s="117"/>
    </row>
    <row r="27" spans="1:18" s="88" customFormat="1" ht="15" hidden="1" outlineLevel="1">
      <c r="B27" s="52"/>
      <c r="C27" s="52"/>
      <c r="D27" s="52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16"/>
      <c r="P27" s="117"/>
      <c r="Q27" s="114" t="s">
        <v>119</v>
      </c>
      <c r="R27" s="117"/>
    </row>
    <row r="28" spans="1:18" ht="30.75" customHeight="1" collapsed="1">
      <c r="A28" s="158" t="s">
        <v>94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8" s="51" customFormat="1" ht="24.75" customHeight="1">
      <c r="A29" s="1" t="s">
        <v>1</v>
      </c>
      <c r="B29" s="1" t="s">
        <v>2</v>
      </c>
      <c r="C29" s="41" t="s">
        <v>118</v>
      </c>
      <c r="D29" s="79" t="s">
        <v>95</v>
      </c>
      <c r="E29" s="79" t="s">
        <v>118</v>
      </c>
      <c r="F29" s="79" t="s">
        <v>95</v>
      </c>
      <c r="G29" s="79" t="s">
        <v>118</v>
      </c>
      <c r="H29" s="79" t="s">
        <v>95</v>
      </c>
      <c r="I29" s="79" t="s">
        <v>118</v>
      </c>
      <c r="J29" s="79" t="s">
        <v>95</v>
      </c>
      <c r="K29" s="79" t="s">
        <v>118</v>
      </c>
      <c r="L29" s="79" t="s">
        <v>95</v>
      </c>
      <c r="M29" s="79" t="s">
        <v>118</v>
      </c>
      <c r="N29" s="79" t="s">
        <v>95</v>
      </c>
      <c r="O29" s="119" t="s">
        <v>118</v>
      </c>
      <c r="P29" s="119" t="s">
        <v>95</v>
      </c>
      <c r="Q29" s="119" t="s">
        <v>118</v>
      </c>
      <c r="R29" s="120"/>
    </row>
    <row r="30" spans="1:18" s="87" customFormat="1" ht="11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0"/>
      <c r="L30" s="86"/>
      <c r="M30" s="80"/>
      <c r="N30" s="86"/>
      <c r="O30" s="121"/>
      <c r="P30" s="122"/>
      <c r="Q30" s="121"/>
      <c r="R30" s="123"/>
    </row>
    <row r="31" spans="1:18" s="6" customFormat="1">
      <c r="A31" s="7" t="s">
        <v>3</v>
      </c>
      <c r="B31" s="8" t="s">
        <v>4</v>
      </c>
      <c r="C31" s="42">
        <f>C32+C34+C36+C40+C41+C46+C48+C51+C54</f>
        <v>194081228</v>
      </c>
      <c r="D31" s="53"/>
      <c r="E31" s="53">
        <f>E32+E34+E36+E40+E41+E46+E48+E51+E54</f>
        <v>194081228</v>
      </c>
      <c r="F31" s="53"/>
      <c r="G31" s="53">
        <f>G32+G34+G36+G40+G41+G46+G48+G51+G54</f>
        <v>194081228</v>
      </c>
      <c r="H31" s="53">
        <f>H32+H34+H37+H40+H41+H46+H48+H51+H54</f>
        <v>45883.41</v>
      </c>
      <c r="I31" s="53">
        <f>I32+I34+I36+I40+I41+I46+I48+I51+I54</f>
        <v>194127111.41</v>
      </c>
      <c r="J31" s="53">
        <f>J32+J34+J37+J40+J41+J46+J48+J51+J54</f>
        <v>0</v>
      </c>
      <c r="K31" s="53">
        <f>K32+K34+K36+K40+K41+K46+K48+K51+K54</f>
        <v>194127111.41</v>
      </c>
      <c r="L31" s="53">
        <f>L32+L34+L37+L40+L41+L46+L48+L51+L54</f>
        <v>0</v>
      </c>
      <c r="M31" s="53">
        <f>M32+M34+M36+M40+M41+M46+M48+M51+M54</f>
        <v>194127111.41</v>
      </c>
      <c r="N31" s="53">
        <f>N32+N34+N37+N40+N41+N46+N48+N51+N54</f>
        <v>0</v>
      </c>
      <c r="O31" s="124">
        <f>O32+O34+O36+O40+O41+O46+O48+O51+O54</f>
        <v>194127111.41</v>
      </c>
      <c r="P31" s="124">
        <f>P32+P34+P36+P40+P41+P46+P48+P51+P54</f>
        <v>36504000</v>
      </c>
      <c r="Q31" s="124">
        <f>Q32+Q34+Q36+Q40+Q41+Q46+Q48+Q51+Q54</f>
        <v>230631111.41</v>
      </c>
      <c r="R31" s="135">
        <f>SUM(O31:P31)</f>
        <v>230631111.41</v>
      </c>
    </row>
    <row r="32" spans="1:18" outlineLevel="1">
      <c r="A32" s="9" t="s">
        <v>5</v>
      </c>
      <c r="B32" s="10" t="s">
        <v>6</v>
      </c>
      <c r="C32" s="43">
        <f>C33</f>
        <v>128125860</v>
      </c>
      <c r="D32" s="54"/>
      <c r="E32" s="54">
        <f>E33</f>
        <v>128125860</v>
      </c>
      <c r="F32" s="54"/>
      <c r="G32" s="54">
        <f>G33</f>
        <v>128125860</v>
      </c>
      <c r="H32" s="54"/>
      <c r="I32" s="54">
        <f>I33</f>
        <v>128125860</v>
      </c>
      <c r="J32" s="54"/>
      <c r="K32" s="54">
        <f>K33</f>
        <v>128125860</v>
      </c>
      <c r="L32" s="54"/>
      <c r="M32" s="54">
        <f>M33</f>
        <v>128125860</v>
      </c>
      <c r="N32" s="54"/>
      <c r="O32" s="126">
        <f>O33</f>
        <v>128125860</v>
      </c>
      <c r="P32" s="126">
        <f>P33</f>
        <v>36412447.390000001</v>
      </c>
      <c r="Q32" s="126">
        <f t="shared" ref="Q32:Q96" si="0">P32+O32</f>
        <v>164538307.38999999</v>
      </c>
    </row>
    <row r="33" spans="1:18" outlineLevel="1">
      <c r="A33" s="9" t="s">
        <v>7</v>
      </c>
      <c r="B33" s="10" t="s">
        <v>8</v>
      </c>
      <c r="C33" s="44">
        <v>128125860</v>
      </c>
      <c r="D33" s="55"/>
      <c r="E33" s="55">
        <v>128125860</v>
      </c>
      <c r="F33" s="55"/>
      <c r="G33" s="55">
        <v>128125860</v>
      </c>
      <c r="H33" s="55"/>
      <c r="I33" s="55">
        <v>128125860</v>
      </c>
      <c r="J33" s="55"/>
      <c r="K33" s="55">
        <v>128125860</v>
      </c>
      <c r="L33" s="55"/>
      <c r="M33" s="55">
        <v>128125860</v>
      </c>
      <c r="N33" s="55"/>
      <c r="O33" s="127">
        <v>128125860</v>
      </c>
      <c r="P33" s="156">
        <v>36412447.390000001</v>
      </c>
      <c r="Q33" s="127">
        <f>P33+O33</f>
        <v>164538307.38999999</v>
      </c>
    </row>
    <row r="34" spans="1:18" ht="38.25" outlineLevel="1">
      <c r="A34" s="11" t="s">
        <v>9</v>
      </c>
      <c r="B34" s="10" t="s">
        <v>10</v>
      </c>
      <c r="C34" s="43">
        <f>C35</f>
        <v>19440510</v>
      </c>
      <c r="D34" s="54"/>
      <c r="E34" s="54">
        <f>E35</f>
        <v>19440510</v>
      </c>
      <c r="F34" s="54"/>
      <c r="G34" s="54">
        <f>G35</f>
        <v>19440510</v>
      </c>
      <c r="H34" s="54"/>
      <c r="I34" s="54">
        <f>I35</f>
        <v>19440510</v>
      </c>
      <c r="J34" s="54"/>
      <c r="K34" s="54">
        <f>K35</f>
        <v>19440510</v>
      </c>
      <c r="L34" s="54"/>
      <c r="M34" s="54">
        <f>M35</f>
        <v>19440510</v>
      </c>
      <c r="N34" s="54"/>
      <c r="O34" s="126">
        <f>O35</f>
        <v>19440510</v>
      </c>
      <c r="P34" s="126"/>
      <c r="Q34" s="126">
        <f t="shared" si="0"/>
        <v>19440510</v>
      </c>
    </row>
    <row r="35" spans="1:18" ht="38.25" outlineLevel="1">
      <c r="A35" s="12" t="s">
        <v>11</v>
      </c>
      <c r="B35" s="10" t="s">
        <v>12</v>
      </c>
      <c r="C35" s="44">
        <v>19440510</v>
      </c>
      <c r="D35" s="55"/>
      <c r="E35" s="55">
        <v>19440510</v>
      </c>
      <c r="F35" s="55"/>
      <c r="G35" s="55">
        <v>19440510</v>
      </c>
      <c r="H35" s="55"/>
      <c r="I35" s="55">
        <v>19440510</v>
      </c>
      <c r="J35" s="55"/>
      <c r="K35" s="55">
        <v>19440510</v>
      </c>
      <c r="L35" s="55"/>
      <c r="M35" s="55">
        <v>19440510</v>
      </c>
      <c r="N35" s="55"/>
      <c r="O35" s="127">
        <v>19440510</v>
      </c>
      <c r="P35" s="127"/>
      <c r="Q35" s="127">
        <f t="shared" si="0"/>
        <v>19440510</v>
      </c>
    </row>
    <row r="36" spans="1:18" outlineLevel="1">
      <c r="A36" s="9" t="s">
        <v>13</v>
      </c>
      <c r="B36" s="10" t="s">
        <v>14</v>
      </c>
      <c r="C36" s="43">
        <f>SUM(C37:C39)</f>
        <v>23025111</v>
      </c>
      <c r="D36" s="54"/>
      <c r="E36" s="54">
        <f>SUM(E37:E39)</f>
        <v>23025111</v>
      </c>
      <c r="F36" s="54"/>
      <c r="G36" s="54">
        <f>SUM(G37:G39)</f>
        <v>23025111</v>
      </c>
      <c r="H36" s="54"/>
      <c r="I36" s="54">
        <f>SUM(I37:I39)</f>
        <v>23025111</v>
      </c>
      <c r="J36" s="54"/>
      <c r="K36" s="54">
        <f>SUM(K37:K39)</f>
        <v>23025111</v>
      </c>
      <c r="L36" s="54"/>
      <c r="M36" s="54">
        <f>SUM(M37:M39)</f>
        <v>23025111</v>
      </c>
      <c r="N36" s="54"/>
      <c r="O36" s="126">
        <f>SUM(O37:O39)</f>
        <v>23025111</v>
      </c>
      <c r="P36" s="126"/>
      <c r="Q36" s="126">
        <f t="shared" si="0"/>
        <v>23025111</v>
      </c>
    </row>
    <row r="37" spans="1:18" ht="25.5" outlineLevel="1">
      <c r="A37" s="13" t="s">
        <v>15</v>
      </c>
      <c r="B37" s="14" t="s">
        <v>16</v>
      </c>
      <c r="C37" s="44">
        <v>22911000</v>
      </c>
      <c r="D37" s="55"/>
      <c r="E37" s="55">
        <v>22911000</v>
      </c>
      <c r="F37" s="55"/>
      <c r="G37" s="55">
        <v>22911000</v>
      </c>
      <c r="H37" s="55"/>
      <c r="I37" s="55">
        <v>22911000</v>
      </c>
      <c r="J37" s="55"/>
      <c r="K37" s="55">
        <v>22911000</v>
      </c>
      <c r="L37" s="55"/>
      <c r="M37" s="55">
        <v>22911000</v>
      </c>
      <c r="N37" s="55"/>
      <c r="O37" s="127">
        <v>22911000</v>
      </c>
      <c r="P37" s="127"/>
      <c r="Q37" s="127">
        <f t="shared" si="0"/>
        <v>22911000</v>
      </c>
    </row>
    <row r="38" spans="1:18" outlineLevel="1">
      <c r="A38" s="13" t="s">
        <v>17</v>
      </c>
      <c r="B38" s="14" t="s">
        <v>18</v>
      </c>
      <c r="C38" s="44">
        <v>85111</v>
      </c>
      <c r="D38" s="55"/>
      <c r="E38" s="55">
        <v>85111</v>
      </c>
      <c r="F38" s="55"/>
      <c r="G38" s="55">
        <v>85111</v>
      </c>
      <c r="H38" s="55"/>
      <c r="I38" s="55">
        <v>85111</v>
      </c>
      <c r="J38" s="55"/>
      <c r="K38" s="55">
        <v>85111</v>
      </c>
      <c r="L38" s="55"/>
      <c r="M38" s="55">
        <v>85111</v>
      </c>
      <c r="N38" s="55"/>
      <c r="O38" s="127">
        <v>85111</v>
      </c>
      <c r="P38" s="127"/>
      <c r="Q38" s="127">
        <f t="shared" si="0"/>
        <v>85111</v>
      </c>
    </row>
    <row r="39" spans="1:18" ht="25.5" outlineLevel="1">
      <c r="A39" s="13" t="s">
        <v>19</v>
      </c>
      <c r="B39" s="14" t="s">
        <v>20</v>
      </c>
      <c r="C39" s="44">
        <v>29000</v>
      </c>
      <c r="D39" s="55"/>
      <c r="E39" s="55">
        <v>29000</v>
      </c>
      <c r="F39" s="55"/>
      <c r="G39" s="55">
        <v>29000</v>
      </c>
      <c r="H39" s="55"/>
      <c r="I39" s="55">
        <v>29000</v>
      </c>
      <c r="J39" s="55"/>
      <c r="K39" s="55">
        <v>29000</v>
      </c>
      <c r="L39" s="55"/>
      <c r="M39" s="55">
        <v>29000</v>
      </c>
      <c r="N39" s="55"/>
      <c r="O39" s="127">
        <v>29000</v>
      </c>
      <c r="P39" s="127"/>
      <c r="Q39" s="127">
        <f t="shared" si="0"/>
        <v>29000</v>
      </c>
    </row>
    <row r="40" spans="1:18" outlineLevel="1">
      <c r="A40" s="9" t="s">
        <v>21</v>
      </c>
      <c r="B40" s="10" t="s">
        <v>22</v>
      </c>
      <c r="C40" s="43">
        <v>2700230</v>
      </c>
      <c r="D40" s="54"/>
      <c r="E40" s="54">
        <v>2700230</v>
      </c>
      <c r="F40" s="54"/>
      <c r="G40" s="54">
        <v>2700230</v>
      </c>
      <c r="H40" s="54"/>
      <c r="I40" s="54">
        <v>2700230</v>
      </c>
      <c r="J40" s="54"/>
      <c r="K40" s="54">
        <v>2700230</v>
      </c>
      <c r="L40" s="54"/>
      <c r="M40" s="54">
        <v>2700230</v>
      </c>
      <c r="N40" s="54"/>
      <c r="O40" s="126">
        <v>2700230</v>
      </c>
      <c r="P40" s="126"/>
      <c r="Q40" s="126">
        <f t="shared" si="0"/>
        <v>2700230</v>
      </c>
    </row>
    <row r="41" spans="1:18" ht="38.25" outlineLevel="1">
      <c r="A41" s="9" t="s">
        <v>23</v>
      </c>
      <c r="B41" s="10" t="s">
        <v>24</v>
      </c>
      <c r="C41" s="43">
        <f>SUM(C42:C45)</f>
        <v>13481500</v>
      </c>
      <c r="D41" s="54"/>
      <c r="E41" s="54">
        <f>SUM(E42:E45)</f>
        <v>13481500</v>
      </c>
      <c r="F41" s="54"/>
      <c r="G41" s="54">
        <f>SUM(G42:G45)</f>
        <v>13481500</v>
      </c>
      <c r="H41" s="54"/>
      <c r="I41" s="54">
        <f>SUM(I42:I45)</f>
        <v>13481500</v>
      </c>
      <c r="J41" s="54"/>
      <c r="K41" s="54">
        <f>SUM(K42:K45)</f>
        <v>13481500</v>
      </c>
      <c r="L41" s="54"/>
      <c r="M41" s="54">
        <f>SUM(M42:M45)</f>
        <v>13481500</v>
      </c>
      <c r="N41" s="54"/>
      <c r="O41" s="126">
        <f>SUM(O42:O45)</f>
        <v>13481500</v>
      </c>
      <c r="P41" s="126"/>
      <c r="Q41" s="126">
        <f t="shared" si="0"/>
        <v>13481500</v>
      </c>
    </row>
    <row r="42" spans="1:18" s="3" customFormat="1" ht="38.25" outlineLevel="1">
      <c r="A42" s="17" t="s">
        <v>25</v>
      </c>
      <c r="B42" s="16" t="s">
        <v>26</v>
      </c>
      <c r="C42" s="45">
        <v>11234000</v>
      </c>
      <c r="D42" s="56"/>
      <c r="E42" s="56">
        <v>11234000</v>
      </c>
      <c r="F42" s="56"/>
      <c r="G42" s="56">
        <v>11234000</v>
      </c>
      <c r="H42" s="56"/>
      <c r="I42" s="56">
        <v>11234000</v>
      </c>
      <c r="J42" s="56"/>
      <c r="K42" s="56">
        <v>11234000</v>
      </c>
      <c r="L42" s="56"/>
      <c r="M42" s="56">
        <v>11234000</v>
      </c>
      <c r="N42" s="56"/>
      <c r="O42" s="128">
        <v>11234000</v>
      </c>
      <c r="P42" s="128"/>
      <c r="Q42" s="128">
        <f t="shared" si="0"/>
        <v>11234000</v>
      </c>
      <c r="R42" s="112"/>
    </row>
    <row r="43" spans="1:18" s="3" customFormat="1" ht="63.75" outlineLevel="1">
      <c r="A43" s="17" t="s">
        <v>27</v>
      </c>
      <c r="B43" s="16" t="s">
        <v>28</v>
      </c>
      <c r="C43" s="45">
        <v>217000</v>
      </c>
      <c r="D43" s="56"/>
      <c r="E43" s="56">
        <v>217000</v>
      </c>
      <c r="F43" s="56"/>
      <c r="G43" s="56">
        <v>217000</v>
      </c>
      <c r="H43" s="56"/>
      <c r="I43" s="56">
        <v>217000</v>
      </c>
      <c r="J43" s="56"/>
      <c r="K43" s="56">
        <v>217000</v>
      </c>
      <c r="L43" s="56"/>
      <c r="M43" s="56">
        <v>217000</v>
      </c>
      <c r="N43" s="56"/>
      <c r="O43" s="128">
        <v>217000</v>
      </c>
      <c r="P43" s="128"/>
      <c r="Q43" s="128">
        <f t="shared" si="0"/>
        <v>217000</v>
      </c>
      <c r="R43" s="112"/>
    </row>
    <row r="44" spans="1:18" s="3" customFormat="1" ht="38.25" outlineLevel="1">
      <c r="A44" s="17" t="s">
        <v>29</v>
      </c>
      <c r="B44" s="16" t="s">
        <v>30</v>
      </c>
      <c r="C44" s="45">
        <v>980000</v>
      </c>
      <c r="D44" s="56"/>
      <c r="E44" s="56">
        <v>980000</v>
      </c>
      <c r="F44" s="56"/>
      <c r="G44" s="56">
        <v>980000</v>
      </c>
      <c r="H44" s="56"/>
      <c r="I44" s="56">
        <v>980000</v>
      </c>
      <c r="J44" s="56"/>
      <c r="K44" s="56">
        <v>980000</v>
      </c>
      <c r="L44" s="56"/>
      <c r="M44" s="56">
        <v>980000</v>
      </c>
      <c r="N44" s="56"/>
      <c r="O44" s="128">
        <v>980000</v>
      </c>
      <c r="P44" s="128"/>
      <c r="Q44" s="128">
        <f t="shared" si="0"/>
        <v>980000</v>
      </c>
      <c r="R44" s="112"/>
    </row>
    <row r="45" spans="1:18" s="2" customFormat="1" ht="41.25" customHeight="1" outlineLevel="1">
      <c r="A45" s="15" t="s">
        <v>31</v>
      </c>
      <c r="B45" s="18" t="s">
        <v>32</v>
      </c>
      <c r="C45" s="46">
        <v>1050500</v>
      </c>
      <c r="D45" s="57"/>
      <c r="E45" s="57">
        <v>1050500</v>
      </c>
      <c r="F45" s="57"/>
      <c r="G45" s="57">
        <v>1050500</v>
      </c>
      <c r="H45" s="57"/>
      <c r="I45" s="57">
        <v>1050500</v>
      </c>
      <c r="J45" s="57"/>
      <c r="K45" s="57">
        <v>1050500</v>
      </c>
      <c r="L45" s="57"/>
      <c r="M45" s="57">
        <v>1050500</v>
      </c>
      <c r="N45" s="57"/>
      <c r="O45" s="129">
        <v>1050500</v>
      </c>
      <c r="P45" s="129"/>
      <c r="Q45" s="129">
        <f t="shared" si="0"/>
        <v>1050500</v>
      </c>
      <c r="R45" s="130"/>
    </row>
    <row r="46" spans="1:18" ht="25.5" outlineLevel="1">
      <c r="A46" s="9" t="s">
        <v>33</v>
      </c>
      <c r="B46" s="10" t="s">
        <v>34</v>
      </c>
      <c r="C46" s="43">
        <f>C47</f>
        <v>732000</v>
      </c>
      <c r="D46" s="54"/>
      <c r="E46" s="54">
        <f>E47</f>
        <v>732000</v>
      </c>
      <c r="F46" s="54"/>
      <c r="G46" s="54">
        <f>G47</f>
        <v>732000</v>
      </c>
      <c r="H46" s="54"/>
      <c r="I46" s="54">
        <f>I47</f>
        <v>732000</v>
      </c>
      <c r="J46" s="54"/>
      <c r="K46" s="54">
        <f>K47</f>
        <v>732000</v>
      </c>
      <c r="L46" s="54"/>
      <c r="M46" s="54">
        <f>M47</f>
        <v>732000</v>
      </c>
      <c r="N46" s="54"/>
      <c r="O46" s="126">
        <f>O47</f>
        <v>732000</v>
      </c>
      <c r="P46" s="126"/>
      <c r="Q46" s="126">
        <f t="shared" si="0"/>
        <v>732000</v>
      </c>
    </row>
    <row r="47" spans="1:18" s="3" customFormat="1" ht="25.5" outlineLevel="1">
      <c r="A47" s="9" t="s">
        <v>35</v>
      </c>
      <c r="B47" s="10" t="s">
        <v>36</v>
      </c>
      <c r="C47" s="45">
        <v>732000</v>
      </c>
      <c r="D47" s="56"/>
      <c r="E47" s="56">
        <v>732000</v>
      </c>
      <c r="F47" s="56"/>
      <c r="G47" s="56">
        <v>732000</v>
      </c>
      <c r="H47" s="56"/>
      <c r="I47" s="56">
        <v>732000</v>
      </c>
      <c r="J47" s="56"/>
      <c r="K47" s="56">
        <v>732000</v>
      </c>
      <c r="L47" s="56"/>
      <c r="M47" s="56">
        <v>732000</v>
      </c>
      <c r="N47" s="56"/>
      <c r="O47" s="128">
        <v>732000</v>
      </c>
      <c r="P47" s="128"/>
      <c r="Q47" s="128">
        <f t="shared" si="0"/>
        <v>732000</v>
      </c>
      <c r="R47" s="112"/>
    </row>
    <row r="48" spans="1:18" ht="25.5" outlineLevel="1">
      <c r="A48" s="9" t="s">
        <v>37</v>
      </c>
      <c r="B48" s="19" t="s">
        <v>38</v>
      </c>
      <c r="C48" s="43">
        <f>C50</f>
        <v>126573</v>
      </c>
      <c r="D48" s="54"/>
      <c r="E48" s="54">
        <f>E50</f>
        <v>126573</v>
      </c>
      <c r="F48" s="54"/>
      <c r="G48" s="54">
        <f>G50</f>
        <v>126573</v>
      </c>
      <c r="H48" s="54">
        <f t="shared" ref="H48:P48" si="1">SUM(H49:H50)</f>
        <v>45883.41</v>
      </c>
      <c r="I48" s="54">
        <f t="shared" si="1"/>
        <v>172456.41</v>
      </c>
      <c r="J48" s="54">
        <f t="shared" si="1"/>
        <v>0</v>
      </c>
      <c r="K48" s="54">
        <f t="shared" si="1"/>
        <v>172456.41</v>
      </c>
      <c r="L48" s="54">
        <f t="shared" si="1"/>
        <v>0</v>
      </c>
      <c r="M48" s="54">
        <f t="shared" si="1"/>
        <v>172456.41</v>
      </c>
      <c r="N48" s="54">
        <f t="shared" si="1"/>
        <v>0</v>
      </c>
      <c r="O48" s="126">
        <f t="shared" si="1"/>
        <v>172456.41</v>
      </c>
      <c r="P48" s="126">
        <f t="shared" si="1"/>
        <v>91552.61</v>
      </c>
      <c r="Q48" s="126">
        <f t="shared" si="0"/>
        <v>264009.02</v>
      </c>
    </row>
    <row r="49" spans="1:19" ht="38.25" outlineLevel="1">
      <c r="A49" s="58" t="s">
        <v>140</v>
      </c>
      <c r="B49" s="16" t="s">
        <v>96</v>
      </c>
      <c r="C49" s="43"/>
      <c r="D49" s="54"/>
      <c r="E49" s="54"/>
      <c r="F49" s="54"/>
      <c r="G49" s="54"/>
      <c r="H49" s="55">
        <f>13177.3+15672.45+17033.66</f>
        <v>45883.41</v>
      </c>
      <c r="I49" s="55">
        <f>H49</f>
        <v>45883.41</v>
      </c>
      <c r="J49" s="55"/>
      <c r="K49" s="55">
        <f>I49</f>
        <v>45883.41</v>
      </c>
      <c r="L49" s="55"/>
      <c r="M49" s="55">
        <f>K49</f>
        <v>45883.41</v>
      </c>
      <c r="N49" s="55"/>
      <c r="O49" s="127">
        <f>M49</f>
        <v>45883.41</v>
      </c>
      <c r="P49" s="155">
        <v>91552.61</v>
      </c>
      <c r="Q49" s="127">
        <f t="shared" si="0"/>
        <v>137436.02000000002</v>
      </c>
    </row>
    <row r="50" spans="1:19" outlineLevel="1">
      <c r="A50" s="15" t="s">
        <v>39</v>
      </c>
      <c r="B50" s="16" t="s">
        <v>40</v>
      </c>
      <c r="C50" s="44">
        <v>126573</v>
      </c>
      <c r="D50" s="55"/>
      <c r="E50" s="55">
        <v>126573</v>
      </c>
      <c r="F50" s="55"/>
      <c r="G50" s="55">
        <v>126573</v>
      </c>
      <c r="H50" s="55"/>
      <c r="I50" s="55">
        <v>126573</v>
      </c>
      <c r="J50" s="55"/>
      <c r="K50" s="55">
        <v>126573</v>
      </c>
      <c r="L50" s="55"/>
      <c r="M50" s="55">
        <v>126573</v>
      </c>
      <c r="N50" s="55"/>
      <c r="O50" s="127">
        <v>126573</v>
      </c>
      <c r="P50" s="127"/>
      <c r="Q50" s="127">
        <f t="shared" si="0"/>
        <v>126573</v>
      </c>
    </row>
    <row r="51" spans="1:19" ht="25.5" outlineLevel="1">
      <c r="A51" s="9" t="s">
        <v>41</v>
      </c>
      <c r="B51" s="19" t="s">
        <v>42</v>
      </c>
      <c r="C51" s="43">
        <f>SUM(C52:C53)</f>
        <v>3519444</v>
      </c>
      <c r="D51" s="54"/>
      <c r="E51" s="54">
        <f>SUM(E52:E53)</f>
        <v>3519444</v>
      </c>
      <c r="F51" s="54"/>
      <c r="G51" s="54">
        <f>SUM(G52:G53)</f>
        <v>3519444</v>
      </c>
      <c r="H51" s="54"/>
      <c r="I51" s="54">
        <f>SUM(I52:I53)</f>
        <v>3519444</v>
      </c>
      <c r="J51" s="54"/>
      <c r="K51" s="54">
        <f>SUM(K52:K53)</f>
        <v>3519444</v>
      </c>
      <c r="L51" s="54"/>
      <c r="M51" s="54">
        <f>SUM(M52:M53)</f>
        <v>3519444</v>
      </c>
      <c r="N51" s="54"/>
      <c r="O51" s="126">
        <f>SUM(O52:O53)</f>
        <v>3519444</v>
      </c>
      <c r="P51" s="126"/>
      <c r="Q51" s="126">
        <f t="shared" si="0"/>
        <v>3519444</v>
      </c>
    </row>
    <row r="52" spans="1:19" ht="76.5" outlineLevel="1">
      <c r="A52" s="15" t="s">
        <v>43</v>
      </c>
      <c r="B52" s="16" t="s">
        <v>44</v>
      </c>
      <c r="C52" s="44">
        <v>2104000</v>
      </c>
      <c r="D52" s="55"/>
      <c r="E52" s="55">
        <v>2104000</v>
      </c>
      <c r="F52" s="55"/>
      <c r="G52" s="55">
        <v>2104000</v>
      </c>
      <c r="H52" s="55"/>
      <c r="I52" s="55">
        <v>2104000</v>
      </c>
      <c r="J52" s="55"/>
      <c r="K52" s="55">
        <v>2104000</v>
      </c>
      <c r="L52" s="55"/>
      <c r="M52" s="55">
        <v>2104000</v>
      </c>
      <c r="N52" s="55"/>
      <c r="O52" s="127">
        <v>2104000</v>
      </c>
      <c r="P52" s="127"/>
      <c r="Q52" s="127">
        <f t="shared" si="0"/>
        <v>2104000</v>
      </c>
    </row>
    <row r="53" spans="1:19" ht="63.75" outlineLevel="1">
      <c r="A53" s="15" t="s">
        <v>45</v>
      </c>
      <c r="B53" s="16" t="s">
        <v>46</v>
      </c>
      <c r="C53" s="44">
        <v>1415444</v>
      </c>
      <c r="D53" s="55"/>
      <c r="E53" s="55">
        <v>1415444</v>
      </c>
      <c r="F53" s="55"/>
      <c r="G53" s="55">
        <v>1415444</v>
      </c>
      <c r="H53" s="55"/>
      <c r="I53" s="55">
        <v>1415444</v>
      </c>
      <c r="J53" s="55"/>
      <c r="K53" s="55">
        <v>1415444</v>
      </c>
      <c r="L53" s="55"/>
      <c r="M53" s="55">
        <v>1415444</v>
      </c>
      <c r="N53" s="55"/>
      <c r="O53" s="127">
        <v>1415444</v>
      </c>
      <c r="P53" s="127"/>
      <c r="Q53" s="127">
        <f t="shared" si="0"/>
        <v>1415444</v>
      </c>
    </row>
    <row r="54" spans="1:19" outlineLevel="1">
      <c r="A54" s="9" t="s">
        <v>47</v>
      </c>
      <c r="B54" s="19" t="s">
        <v>48</v>
      </c>
      <c r="C54" s="44">
        <v>2930000</v>
      </c>
      <c r="D54" s="55"/>
      <c r="E54" s="55">
        <v>2930000</v>
      </c>
      <c r="F54" s="55"/>
      <c r="G54" s="55">
        <v>2930000</v>
      </c>
      <c r="H54" s="55"/>
      <c r="I54" s="55">
        <v>2930000</v>
      </c>
      <c r="J54" s="55"/>
      <c r="K54" s="55">
        <v>2930000</v>
      </c>
      <c r="L54" s="55"/>
      <c r="M54" s="55">
        <v>2930000</v>
      </c>
      <c r="N54" s="55"/>
      <c r="O54" s="127">
        <v>2930000</v>
      </c>
      <c r="P54" s="127"/>
      <c r="Q54" s="127">
        <f t="shared" si="0"/>
        <v>2930000</v>
      </c>
    </row>
    <row r="55" spans="1:19" s="6" customFormat="1">
      <c r="A55" s="7" t="s">
        <v>49</v>
      </c>
      <c r="B55" s="20" t="s">
        <v>50</v>
      </c>
      <c r="C55" s="42">
        <f t="shared" ref="C55:P55" si="2">C56+C112+C114+C118</f>
        <v>802378400</v>
      </c>
      <c r="D55" s="42">
        <f t="shared" si="2"/>
        <v>635371.53999999957</v>
      </c>
      <c r="E55" s="42">
        <f t="shared" si="2"/>
        <v>803013771.53999996</v>
      </c>
      <c r="F55" s="42">
        <f t="shared" si="2"/>
        <v>14518074.780000001</v>
      </c>
      <c r="G55" s="42">
        <f t="shared" si="2"/>
        <v>817531846.32000005</v>
      </c>
      <c r="H55" s="42">
        <f t="shared" si="2"/>
        <v>26329696</v>
      </c>
      <c r="I55" s="42">
        <f t="shared" si="2"/>
        <v>843861542.32000005</v>
      </c>
      <c r="J55" s="42">
        <f t="shared" si="2"/>
        <v>16199337.76</v>
      </c>
      <c r="K55" s="53">
        <f t="shared" si="2"/>
        <v>860060880.08000004</v>
      </c>
      <c r="L55" s="42">
        <f t="shared" si="2"/>
        <v>5756557</v>
      </c>
      <c r="M55" s="53">
        <f t="shared" si="2"/>
        <v>865817437.08000004</v>
      </c>
      <c r="N55" s="53">
        <f t="shared" si="2"/>
        <v>0</v>
      </c>
      <c r="O55" s="124">
        <f t="shared" si="2"/>
        <v>865817437.08000004</v>
      </c>
      <c r="P55" s="124">
        <f t="shared" si="2"/>
        <v>18767671.759999998</v>
      </c>
      <c r="Q55" s="124">
        <f t="shared" si="0"/>
        <v>884585108.84000003</v>
      </c>
      <c r="R55" s="131"/>
      <c r="S55" s="110"/>
    </row>
    <row r="56" spans="1:19" s="22" customFormat="1" ht="25.5">
      <c r="A56" s="21" t="s">
        <v>82</v>
      </c>
      <c r="B56" s="18" t="s">
        <v>51</v>
      </c>
      <c r="C56" s="40">
        <f t="shared" ref="C56:P56" si="3">C57+C59+C87+C102</f>
        <v>802378400</v>
      </c>
      <c r="D56" s="40">
        <f t="shared" si="3"/>
        <v>356459</v>
      </c>
      <c r="E56" s="40">
        <f t="shared" si="3"/>
        <v>802734859</v>
      </c>
      <c r="F56" s="40">
        <f t="shared" si="3"/>
        <v>8688532.7200000007</v>
      </c>
      <c r="G56" s="40">
        <f t="shared" si="3"/>
        <v>811423391.72000003</v>
      </c>
      <c r="H56" s="40">
        <f t="shared" si="3"/>
        <v>26329696</v>
      </c>
      <c r="I56" s="40">
        <f t="shared" si="3"/>
        <v>837753087.72000003</v>
      </c>
      <c r="J56" s="40">
        <f t="shared" si="3"/>
        <v>16199337.76</v>
      </c>
      <c r="K56" s="60">
        <f t="shared" si="3"/>
        <v>853952425.48000002</v>
      </c>
      <c r="L56" s="40">
        <f t="shared" si="3"/>
        <v>5756557</v>
      </c>
      <c r="M56" s="60">
        <f t="shared" si="3"/>
        <v>859708982.48000002</v>
      </c>
      <c r="N56" s="60">
        <f t="shared" si="3"/>
        <v>0</v>
      </c>
      <c r="O56" s="132">
        <f t="shared" si="3"/>
        <v>859708982.48000002</v>
      </c>
      <c r="P56" s="132">
        <f t="shared" si="3"/>
        <v>18899540.949999999</v>
      </c>
      <c r="Q56" s="132">
        <f t="shared" si="0"/>
        <v>878608523.43000007</v>
      </c>
      <c r="R56" s="133"/>
      <c r="S56" s="110"/>
    </row>
    <row r="57" spans="1:19" s="6" customFormat="1" ht="25.5">
      <c r="A57" s="7" t="s">
        <v>52</v>
      </c>
      <c r="B57" s="20" t="s">
        <v>74</v>
      </c>
      <c r="C57" s="42">
        <f>C58</f>
        <v>52021200</v>
      </c>
      <c r="D57" s="53"/>
      <c r="E57" s="53">
        <f>E58</f>
        <v>52021200</v>
      </c>
      <c r="F57" s="53"/>
      <c r="G57" s="53">
        <f>G58</f>
        <v>52021200</v>
      </c>
      <c r="H57" s="53"/>
      <c r="I57" s="53">
        <f>I58</f>
        <v>52021200</v>
      </c>
      <c r="J57" s="53"/>
      <c r="K57" s="53">
        <f>K58</f>
        <v>52021200</v>
      </c>
      <c r="L57" s="53"/>
      <c r="M57" s="53">
        <f>M58</f>
        <v>52021200</v>
      </c>
      <c r="N57" s="53">
        <f>N58</f>
        <v>0</v>
      </c>
      <c r="O57" s="124">
        <f>O58</f>
        <v>52021200</v>
      </c>
      <c r="P57" s="124">
        <f>P58</f>
        <v>0</v>
      </c>
      <c r="Q57" s="124">
        <f t="shared" si="0"/>
        <v>52021200</v>
      </c>
      <c r="R57" s="125"/>
    </row>
    <row r="58" spans="1:19" s="22" customFormat="1" ht="25.5">
      <c r="A58" s="11" t="s">
        <v>75</v>
      </c>
      <c r="B58" s="23" t="s">
        <v>81</v>
      </c>
      <c r="C58" s="40">
        <v>52021200</v>
      </c>
      <c r="D58" s="60"/>
      <c r="E58" s="60">
        <v>52021200</v>
      </c>
      <c r="F58" s="60"/>
      <c r="G58" s="60">
        <v>52021200</v>
      </c>
      <c r="H58" s="60"/>
      <c r="I58" s="60">
        <v>52021200</v>
      </c>
      <c r="J58" s="60"/>
      <c r="K58" s="60">
        <v>52021200</v>
      </c>
      <c r="L58" s="60"/>
      <c r="M58" s="60">
        <v>52021200</v>
      </c>
      <c r="N58" s="60"/>
      <c r="O58" s="132">
        <v>52021200</v>
      </c>
      <c r="P58" s="132"/>
      <c r="Q58" s="132">
        <f t="shared" si="0"/>
        <v>52021200</v>
      </c>
      <c r="R58" s="134"/>
    </row>
    <row r="59" spans="1:19" s="6" customFormat="1" ht="25.5">
      <c r="A59" s="7" t="s">
        <v>53</v>
      </c>
      <c r="B59" s="20" t="s">
        <v>71</v>
      </c>
      <c r="C59" s="42">
        <f>SUM(C60:C80)</f>
        <v>161048200</v>
      </c>
      <c r="D59" s="53">
        <f>SUM(D60:D80)</f>
        <v>300900</v>
      </c>
      <c r="E59" s="53">
        <f>SUM(E60:E80)</f>
        <v>161349100</v>
      </c>
      <c r="F59" s="53">
        <f>SUM(F60:F80)</f>
        <v>8641232.7200000007</v>
      </c>
      <c r="G59" s="53">
        <f>SUM(G60:G80)</f>
        <v>169990332.72</v>
      </c>
      <c r="H59" s="53">
        <f>SUM(H60:H81)</f>
        <v>13095400</v>
      </c>
      <c r="I59" s="53">
        <f>SUM(I60:I81)</f>
        <v>183085732.72</v>
      </c>
      <c r="J59" s="53">
        <f>SUM(J60:J81)</f>
        <v>16197420.76</v>
      </c>
      <c r="K59" s="53">
        <f>SUM(K60:K81)</f>
        <v>199283153.48000002</v>
      </c>
      <c r="L59" s="53">
        <f>SUM(L60:L83)</f>
        <v>5756557</v>
      </c>
      <c r="M59" s="53">
        <f>SUM(M60:M86)</f>
        <v>205039710.48000002</v>
      </c>
      <c r="N59" s="53">
        <f>SUM(N60:N86)</f>
        <v>0</v>
      </c>
      <c r="O59" s="124">
        <f>SUM(O60:O86)</f>
        <v>205039710.48000002</v>
      </c>
      <c r="P59" s="124">
        <f>SUM(P60:P86)</f>
        <v>11042145.689999999</v>
      </c>
      <c r="Q59" s="124">
        <f>SUM(Q60:Q86)</f>
        <v>216081856.16999999</v>
      </c>
      <c r="R59" s="135"/>
    </row>
    <row r="60" spans="1:19" ht="38.25" customHeight="1">
      <c r="A60" s="24" t="s">
        <v>57</v>
      </c>
      <c r="B60" s="25" t="s">
        <v>93</v>
      </c>
      <c r="C60" s="40">
        <v>1767000</v>
      </c>
      <c r="D60" s="60"/>
      <c r="E60" s="60">
        <v>1767000</v>
      </c>
      <c r="F60" s="60"/>
      <c r="G60" s="60">
        <v>1767000</v>
      </c>
      <c r="H60" s="60"/>
      <c r="I60" s="60">
        <v>1767000</v>
      </c>
      <c r="J60" s="60"/>
      <c r="K60" s="60">
        <v>1767000</v>
      </c>
      <c r="L60" s="60"/>
      <c r="M60" s="60">
        <v>1767000</v>
      </c>
      <c r="N60" s="60"/>
      <c r="O60" s="132">
        <f>SUM(M60:N60)</f>
        <v>1767000</v>
      </c>
      <c r="P60" s="132"/>
      <c r="Q60" s="132">
        <f t="shared" si="0"/>
        <v>1767000</v>
      </c>
    </row>
    <row r="61" spans="1:19" ht="51">
      <c r="A61" s="58" t="s">
        <v>121</v>
      </c>
      <c r="B61" s="90" t="s">
        <v>122</v>
      </c>
      <c r="C61" s="40"/>
      <c r="D61" s="60"/>
      <c r="E61" s="60"/>
      <c r="F61" s="60">
        <v>507522.04</v>
      </c>
      <c r="G61" s="60">
        <f t="shared" ref="G61:G73" si="4">F61</f>
        <v>507522.04</v>
      </c>
      <c r="H61" s="60"/>
      <c r="I61" s="60">
        <v>507522.04</v>
      </c>
      <c r="J61" s="60"/>
      <c r="K61" s="60">
        <v>507522.04</v>
      </c>
      <c r="L61" s="60"/>
      <c r="M61" s="60">
        <v>507522.04</v>
      </c>
      <c r="N61" s="60"/>
      <c r="O61" s="132">
        <f t="shared" ref="O61:O86" si="5">SUM(M61:N61)</f>
        <v>507522.04</v>
      </c>
      <c r="P61" s="132"/>
      <c r="Q61" s="132">
        <f t="shared" si="0"/>
        <v>507522.04</v>
      </c>
    </row>
    <row r="62" spans="1:19" ht="38.25">
      <c r="A62" s="85" t="s">
        <v>141</v>
      </c>
      <c r="B62" s="65" t="s">
        <v>142</v>
      </c>
      <c r="C62" s="40"/>
      <c r="D62" s="60"/>
      <c r="E62" s="60"/>
      <c r="F62" s="60"/>
      <c r="G62" s="60"/>
      <c r="H62" s="60"/>
      <c r="I62" s="60"/>
      <c r="J62" s="60">
        <v>15812235.76</v>
      </c>
      <c r="K62" s="60">
        <f>J62</f>
        <v>15812235.76</v>
      </c>
      <c r="L62" s="60"/>
      <c r="M62" s="60">
        <v>15812235.76</v>
      </c>
      <c r="N62" s="60"/>
      <c r="O62" s="132">
        <f t="shared" si="5"/>
        <v>15812235.76</v>
      </c>
      <c r="P62" s="132"/>
      <c r="Q62" s="132">
        <f t="shared" si="0"/>
        <v>15812235.76</v>
      </c>
    </row>
    <row r="63" spans="1:19" ht="28.5" customHeight="1">
      <c r="A63" s="64" t="s">
        <v>123</v>
      </c>
      <c r="B63" s="65" t="s">
        <v>97</v>
      </c>
      <c r="C63" s="40"/>
      <c r="D63" s="60"/>
      <c r="E63" s="60"/>
      <c r="F63" s="60">
        <v>30178.86</v>
      </c>
      <c r="G63" s="60">
        <f t="shared" si="4"/>
        <v>30178.86</v>
      </c>
      <c r="H63" s="60"/>
      <c r="I63" s="60">
        <v>30178.86</v>
      </c>
      <c r="J63" s="60"/>
      <c r="K63" s="60">
        <v>30178.86</v>
      </c>
      <c r="L63" s="60"/>
      <c r="M63" s="60">
        <v>30178.86</v>
      </c>
      <c r="N63" s="60"/>
      <c r="O63" s="132">
        <f t="shared" si="5"/>
        <v>30178.86</v>
      </c>
      <c r="P63" s="132"/>
      <c r="Q63" s="132">
        <f t="shared" si="0"/>
        <v>30178.86</v>
      </c>
    </row>
    <row r="64" spans="1:19" ht="51">
      <c r="A64" s="85" t="s">
        <v>124</v>
      </c>
      <c r="B64" s="65" t="s">
        <v>98</v>
      </c>
      <c r="C64" s="40"/>
      <c r="D64" s="60"/>
      <c r="E64" s="60"/>
      <c r="F64" s="60">
        <v>6209187.9400000004</v>
      </c>
      <c r="G64" s="60">
        <f t="shared" si="4"/>
        <v>6209187.9400000004</v>
      </c>
      <c r="H64" s="60"/>
      <c r="I64" s="60">
        <v>6209187.9400000004</v>
      </c>
      <c r="J64" s="60"/>
      <c r="K64" s="60">
        <v>6209187.9400000004</v>
      </c>
      <c r="L64" s="60"/>
      <c r="M64" s="60">
        <v>6209187.9400000004</v>
      </c>
      <c r="N64" s="60"/>
      <c r="O64" s="132">
        <f t="shared" si="5"/>
        <v>6209187.9400000004</v>
      </c>
      <c r="P64" s="132">
        <f>-133061.04-14784.56</f>
        <v>-147845.6</v>
      </c>
      <c r="Q64" s="132">
        <f t="shared" si="0"/>
        <v>6061342.3400000008</v>
      </c>
    </row>
    <row r="65" spans="1:18" ht="27" customHeight="1">
      <c r="A65" s="95" t="s">
        <v>146</v>
      </c>
      <c r="B65" s="65" t="s">
        <v>148</v>
      </c>
      <c r="C65" s="40"/>
      <c r="D65" s="60"/>
      <c r="E65" s="60"/>
      <c r="F65" s="60"/>
      <c r="G65" s="60"/>
      <c r="H65" s="60"/>
      <c r="I65" s="60"/>
      <c r="J65" s="60"/>
      <c r="K65" s="60"/>
      <c r="L65" s="60">
        <v>1011374</v>
      </c>
      <c r="M65" s="60">
        <f>L65</f>
        <v>1011374</v>
      </c>
      <c r="N65" s="60"/>
      <c r="O65" s="132">
        <f t="shared" si="5"/>
        <v>1011374</v>
      </c>
      <c r="P65" s="132"/>
      <c r="Q65" s="132">
        <f t="shared" si="0"/>
        <v>1011374</v>
      </c>
    </row>
    <row r="66" spans="1:18" ht="27" customHeight="1">
      <c r="A66" s="95" t="s">
        <v>147</v>
      </c>
      <c r="B66" s="91" t="s">
        <v>92</v>
      </c>
      <c r="C66" s="40"/>
      <c r="D66" s="60"/>
      <c r="E66" s="60"/>
      <c r="F66" s="60"/>
      <c r="G66" s="60"/>
      <c r="H66" s="60"/>
      <c r="I66" s="60"/>
      <c r="J66" s="60"/>
      <c r="K66" s="60"/>
      <c r="L66" s="60">
        <v>2731862</v>
      </c>
      <c r="M66" s="60">
        <f>L66</f>
        <v>2731862</v>
      </c>
      <c r="N66" s="60"/>
      <c r="O66" s="132">
        <f t="shared" si="5"/>
        <v>2731862</v>
      </c>
      <c r="P66" s="132"/>
      <c r="Q66" s="132">
        <f t="shared" si="0"/>
        <v>2731862</v>
      </c>
    </row>
    <row r="67" spans="1:18" ht="27" customHeight="1">
      <c r="A67" s="64" t="s">
        <v>125</v>
      </c>
      <c r="B67" s="91" t="s">
        <v>92</v>
      </c>
      <c r="C67" s="40"/>
      <c r="D67" s="60"/>
      <c r="E67" s="60"/>
      <c r="F67" s="60">
        <v>872712</v>
      </c>
      <c r="G67" s="60">
        <f t="shared" si="4"/>
        <v>872712</v>
      </c>
      <c r="H67" s="60"/>
      <c r="I67" s="60">
        <v>872712</v>
      </c>
      <c r="J67" s="60"/>
      <c r="K67" s="60">
        <v>872712</v>
      </c>
      <c r="L67" s="60"/>
      <c r="M67" s="60">
        <v>872712</v>
      </c>
      <c r="N67" s="60"/>
      <c r="O67" s="132">
        <f t="shared" si="5"/>
        <v>872712</v>
      </c>
      <c r="P67" s="132"/>
      <c r="Q67" s="132">
        <f t="shared" si="0"/>
        <v>872712</v>
      </c>
    </row>
    <row r="68" spans="1:18" ht="51">
      <c r="A68" s="64" t="s">
        <v>126</v>
      </c>
      <c r="B68" s="91" t="s">
        <v>92</v>
      </c>
      <c r="C68" s="40"/>
      <c r="D68" s="60"/>
      <c r="E68" s="60"/>
      <c r="F68" s="60">
        <v>200000</v>
      </c>
      <c r="G68" s="60">
        <f t="shared" si="4"/>
        <v>200000</v>
      </c>
      <c r="H68" s="60"/>
      <c r="I68" s="60">
        <v>200000</v>
      </c>
      <c r="J68" s="60"/>
      <c r="K68" s="60">
        <v>200000</v>
      </c>
      <c r="L68" s="60"/>
      <c r="M68" s="60">
        <v>200000</v>
      </c>
      <c r="N68" s="60"/>
      <c r="O68" s="132">
        <f t="shared" si="5"/>
        <v>200000</v>
      </c>
      <c r="P68" s="132"/>
      <c r="Q68" s="132">
        <f t="shared" si="0"/>
        <v>200000</v>
      </c>
    </row>
    <row r="69" spans="1:18" ht="51">
      <c r="A69" s="64" t="s">
        <v>127</v>
      </c>
      <c r="B69" s="91" t="s">
        <v>92</v>
      </c>
      <c r="C69" s="40"/>
      <c r="D69" s="60"/>
      <c r="E69" s="60"/>
      <c r="F69" s="60">
        <v>282000</v>
      </c>
      <c r="G69" s="60">
        <f t="shared" si="4"/>
        <v>282000</v>
      </c>
      <c r="H69" s="60"/>
      <c r="I69" s="60">
        <v>282000</v>
      </c>
      <c r="J69" s="60"/>
      <c r="K69" s="60">
        <v>282000</v>
      </c>
      <c r="L69" s="60"/>
      <c r="M69" s="60">
        <v>282000</v>
      </c>
      <c r="N69" s="60"/>
      <c r="O69" s="132">
        <f t="shared" si="5"/>
        <v>282000</v>
      </c>
      <c r="P69" s="132"/>
      <c r="Q69" s="132">
        <f t="shared" si="0"/>
        <v>282000</v>
      </c>
    </row>
    <row r="70" spans="1:18" ht="51">
      <c r="A70" s="93" t="s">
        <v>144</v>
      </c>
      <c r="B70" s="91" t="s">
        <v>92</v>
      </c>
      <c r="C70" s="40"/>
      <c r="D70" s="60"/>
      <c r="E70" s="60"/>
      <c r="F70" s="60"/>
      <c r="G70" s="60"/>
      <c r="H70" s="60"/>
      <c r="I70" s="60"/>
      <c r="J70" s="60">
        <v>210000</v>
      </c>
      <c r="K70" s="60">
        <f>J70</f>
        <v>210000</v>
      </c>
      <c r="L70" s="60"/>
      <c r="M70" s="60">
        <v>210000</v>
      </c>
      <c r="N70" s="60"/>
      <c r="O70" s="132">
        <f t="shared" si="5"/>
        <v>210000</v>
      </c>
      <c r="P70" s="132"/>
      <c r="Q70" s="132">
        <f t="shared" si="0"/>
        <v>210000</v>
      </c>
    </row>
    <row r="71" spans="1:18" ht="38.25">
      <c r="A71" s="96" t="s">
        <v>149</v>
      </c>
      <c r="B71" s="91" t="s">
        <v>92</v>
      </c>
      <c r="C71" s="40"/>
      <c r="D71" s="60"/>
      <c r="E71" s="60"/>
      <c r="F71" s="60"/>
      <c r="G71" s="60"/>
      <c r="H71" s="60"/>
      <c r="I71" s="60"/>
      <c r="J71" s="60"/>
      <c r="K71" s="60"/>
      <c r="L71" s="60">
        <v>500000</v>
      </c>
      <c r="M71" s="60">
        <f>L71</f>
        <v>500000</v>
      </c>
      <c r="N71" s="60"/>
      <c r="O71" s="132">
        <f t="shared" si="5"/>
        <v>500000</v>
      </c>
      <c r="P71" s="132"/>
      <c r="Q71" s="132">
        <f t="shared" si="0"/>
        <v>500000</v>
      </c>
    </row>
    <row r="72" spans="1:18" ht="38.25">
      <c r="A72" s="85" t="s">
        <v>143</v>
      </c>
      <c r="B72" s="91" t="s">
        <v>92</v>
      </c>
      <c r="C72" s="40"/>
      <c r="D72" s="60"/>
      <c r="E72" s="60"/>
      <c r="F72" s="60"/>
      <c r="G72" s="60"/>
      <c r="H72" s="60"/>
      <c r="I72" s="60"/>
      <c r="J72" s="60">
        <v>175185</v>
      </c>
      <c r="K72" s="60">
        <f>J72</f>
        <v>175185</v>
      </c>
      <c r="L72" s="60"/>
      <c r="M72" s="60">
        <v>175185</v>
      </c>
      <c r="N72" s="60"/>
      <c r="O72" s="132">
        <f t="shared" si="5"/>
        <v>175185</v>
      </c>
      <c r="P72" s="132"/>
      <c r="Q72" s="132">
        <f t="shared" si="0"/>
        <v>175185</v>
      </c>
    </row>
    <row r="73" spans="1:18" ht="63.75">
      <c r="A73" s="85" t="s">
        <v>128</v>
      </c>
      <c r="B73" s="91" t="s">
        <v>92</v>
      </c>
      <c r="C73" s="40"/>
      <c r="D73" s="60"/>
      <c r="E73" s="60"/>
      <c r="F73" s="60">
        <v>539631.88</v>
      </c>
      <c r="G73" s="60">
        <f t="shared" si="4"/>
        <v>539631.88</v>
      </c>
      <c r="H73" s="60"/>
      <c r="I73" s="60">
        <v>539631.88</v>
      </c>
      <c r="J73" s="60"/>
      <c r="K73" s="60">
        <v>539631.88</v>
      </c>
      <c r="L73" s="60"/>
      <c r="M73" s="60">
        <v>539631.88</v>
      </c>
      <c r="N73" s="60"/>
      <c r="O73" s="132">
        <f t="shared" si="5"/>
        <v>539631.88</v>
      </c>
      <c r="P73" s="132">
        <v>-2112.81</v>
      </c>
      <c r="Q73" s="132">
        <f t="shared" si="0"/>
        <v>537519.06999999995</v>
      </c>
    </row>
    <row r="74" spans="1:18" ht="38.25">
      <c r="A74" s="62" t="s">
        <v>115</v>
      </c>
      <c r="B74" s="25" t="s">
        <v>92</v>
      </c>
      <c r="C74" s="40"/>
      <c r="D74" s="60">
        <v>75900</v>
      </c>
      <c r="E74" s="60">
        <f>D74</f>
        <v>75900</v>
      </c>
      <c r="F74" s="60"/>
      <c r="G74" s="60">
        <v>75900</v>
      </c>
      <c r="H74" s="60"/>
      <c r="I74" s="60">
        <v>75900</v>
      </c>
      <c r="J74" s="60"/>
      <c r="K74" s="60">
        <v>75900</v>
      </c>
      <c r="L74" s="60"/>
      <c r="M74" s="60">
        <v>75900</v>
      </c>
      <c r="N74" s="60"/>
      <c r="O74" s="132">
        <f t="shared" si="5"/>
        <v>75900</v>
      </c>
      <c r="P74" s="132"/>
      <c r="Q74" s="132">
        <f t="shared" si="0"/>
        <v>75900</v>
      </c>
    </row>
    <row r="75" spans="1:18" ht="102">
      <c r="A75" s="24" t="s">
        <v>76</v>
      </c>
      <c r="B75" s="25" t="s">
        <v>92</v>
      </c>
      <c r="C75" s="40">
        <v>25600</v>
      </c>
      <c r="D75" s="60"/>
      <c r="E75" s="60">
        <v>25600</v>
      </c>
      <c r="F75" s="60"/>
      <c r="G75" s="60">
        <v>25600</v>
      </c>
      <c r="H75" s="60"/>
      <c r="I75" s="60">
        <v>25600</v>
      </c>
      <c r="J75" s="60"/>
      <c r="K75" s="60">
        <v>25600</v>
      </c>
      <c r="L75" s="60"/>
      <c r="M75" s="60">
        <v>25600</v>
      </c>
      <c r="N75" s="60"/>
      <c r="O75" s="132">
        <f t="shared" si="5"/>
        <v>25600</v>
      </c>
      <c r="P75" s="132"/>
      <c r="Q75" s="132">
        <f t="shared" si="0"/>
        <v>25600</v>
      </c>
    </row>
    <row r="76" spans="1:18" s="6" customFormat="1" ht="76.5">
      <c r="A76" s="24" t="s">
        <v>54</v>
      </c>
      <c r="B76" s="25" t="s">
        <v>92</v>
      </c>
      <c r="C76" s="40">
        <v>256000</v>
      </c>
      <c r="D76" s="60"/>
      <c r="E76" s="60">
        <v>256000</v>
      </c>
      <c r="F76" s="60"/>
      <c r="G76" s="60">
        <v>256000</v>
      </c>
      <c r="H76" s="60"/>
      <c r="I76" s="60">
        <v>256000</v>
      </c>
      <c r="J76" s="60"/>
      <c r="K76" s="60">
        <v>256000</v>
      </c>
      <c r="L76" s="60"/>
      <c r="M76" s="60">
        <v>256000</v>
      </c>
      <c r="N76" s="60"/>
      <c r="O76" s="132">
        <f t="shared" si="5"/>
        <v>256000</v>
      </c>
      <c r="P76" s="132"/>
      <c r="Q76" s="132">
        <f t="shared" si="0"/>
        <v>256000</v>
      </c>
      <c r="R76" s="125"/>
    </row>
    <row r="77" spans="1:18" ht="38.25">
      <c r="A77" s="24" t="s">
        <v>55</v>
      </c>
      <c r="B77" s="25" t="s">
        <v>92</v>
      </c>
      <c r="C77" s="40">
        <v>798600</v>
      </c>
      <c r="D77" s="60">
        <v>225000</v>
      </c>
      <c r="E77" s="60">
        <f>C77+D77</f>
        <v>1023600</v>
      </c>
      <c r="F77" s="60"/>
      <c r="G77" s="60">
        <v>1023600</v>
      </c>
      <c r="H77" s="60"/>
      <c r="I77" s="60">
        <v>1023600</v>
      </c>
      <c r="J77" s="60"/>
      <c r="K77" s="60">
        <v>1023600</v>
      </c>
      <c r="L77" s="60"/>
      <c r="M77" s="60">
        <v>1023600</v>
      </c>
      <c r="N77" s="60"/>
      <c r="O77" s="132">
        <f t="shared" si="5"/>
        <v>1023600</v>
      </c>
      <c r="P77" s="132"/>
      <c r="Q77" s="132">
        <f t="shared" si="0"/>
        <v>1023600</v>
      </c>
    </row>
    <row r="78" spans="1:18" ht="39.75" customHeight="1">
      <c r="A78" s="24" t="s">
        <v>88</v>
      </c>
      <c r="B78" s="25" t="s">
        <v>92</v>
      </c>
      <c r="C78" s="40">
        <v>843600</v>
      </c>
      <c r="D78" s="60"/>
      <c r="E78" s="60">
        <v>843600</v>
      </c>
      <c r="F78" s="60"/>
      <c r="G78" s="60">
        <v>843600</v>
      </c>
      <c r="H78" s="60"/>
      <c r="I78" s="60">
        <v>843600</v>
      </c>
      <c r="J78" s="60"/>
      <c r="K78" s="60">
        <v>843600</v>
      </c>
      <c r="L78" s="60"/>
      <c r="M78" s="60">
        <v>843600</v>
      </c>
      <c r="N78" s="60"/>
      <c r="O78" s="132">
        <f t="shared" si="5"/>
        <v>843600</v>
      </c>
      <c r="P78" s="132"/>
      <c r="Q78" s="132">
        <f t="shared" si="0"/>
        <v>843600</v>
      </c>
    </row>
    <row r="79" spans="1:18" ht="39.75" customHeight="1">
      <c r="A79" s="24" t="s">
        <v>89</v>
      </c>
      <c r="B79" s="25" t="s">
        <v>92</v>
      </c>
      <c r="C79" s="40">
        <v>15631800</v>
      </c>
      <c r="D79" s="60"/>
      <c r="E79" s="60">
        <v>15631800</v>
      </c>
      <c r="F79" s="60"/>
      <c r="G79" s="60">
        <v>15631800</v>
      </c>
      <c r="H79" s="60"/>
      <c r="I79" s="60">
        <v>15631800</v>
      </c>
      <c r="J79" s="60"/>
      <c r="K79" s="60">
        <v>15631800</v>
      </c>
      <c r="L79" s="60"/>
      <c r="M79" s="60">
        <v>15631800</v>
      </c>
      <c r="N79" s="60"/>
      <c r="O79" s="132">
        <f t="shared" si="5"/>
        <v>15631800</v>
      </c>
      <c r="P79" s="153">
        <f>20385400-O79</f>
        <v>4753600</v>
      </c>
      <c r="Q79" s="132">
        <f t="shared" si="0"/>
        <v>20385400</v>
      </c>
    </row>
    <row r="80" spans="1:18" ht="25.5">
      <c r="A80" s="24" t="s">
        <v>56</v>
      </c>
      <c r="B80" s="25" t="s">
        <v>92</v>
      </c>
      <c r="C80" s="40">
        <v>141725600</v>
      </c>
      <c r="D80" s="60"/>
      <c r="E80" s="60">
        <v>141725600</v>
      </c>
      <c r="F80" s="60"/>
      <c r="G80" s="60">
        <v>141725600</v>
      </c>
      <c r="H80" s="60"/>
      <c r="I80" s="60">
        <v>141725600</v>
      </c>
      <c r="J80" s="60"/>
      <c r="K80" s="60">
        <v>141725600</v>
      </c>
      <c r="L80" s="60"/>
      <c r="M80" s="60">
        <v>141725600</v>
      </c>
      <c r="N80" s="60"/>
      <c r="O80" s="132">
        <f t="shared" si="5"/>
        <v>141725600</v>
      </c>
      <c r="P80" s="132"/>
      <c r="Q80" s="132">
        <f t="shared" si="0"/>
        <v>141725600</v>
      </c>
    </row>
    <row r="81" spans="1:19" ht="25.5" customHeight="1">
      <c r="A81" s="62" t="s">
        <v>138</v>
      </c>
      <c r="B81" s="25" t="s">
        <v>92</v>
      </c>
      <c r="C81" s="40"/>
      <c r="D81" s="60"/>
      <c r="E81" s="60"/>
      <c r="F81" s="60"/>
      <c r="G81" s="60"/>
      <c r="H81" s="60">
        <v>13095400</v>
      </c>
      <c r="I81" s="60">
        <f>H81</f>
        <v>13095400</v>
      </c>
      <c r="J81" s="60"/>
      <c r="K81" s="60">
        <f>I81</f>
        <v>13095400</v>
      </c>
      <c r="L81" s="60"/>
      <c r="M81" s="60">
        <f>K81</f>
        <v>13095400</v>
      </c>
      <c r="N81" s="60">
        <v>0</v>
      </c>
      <c r="O81" s="132">
        <f t="shared" si="5"/>
        <v>13095400</v>
      </c>
      <c r="P81" s="132">
        <v>843300</v>
      </c>
      <c r="Q81" s="132">
        <f t="shared" si="0"/>
        <v>13938700</v>
      </c>
    </row>
    <row r="82" spans="1:19" ht="38.25" customHeight="1">
      <c r="A82" s="62" t="s">
        <v>150</v>
      </c>
      <c r="B82" s="25" t="s">
        <v>92</v>
      </c>
      <c r="C82" s="40"/>
      <c r="D82" s="60"/>
      <c r="E82" s="60"/>
      <c r="F82" s="60"/>
      <c r="G82" s="60"/>
      <c r="H82" s="60"/>
      <c r="I82" s="60"/>
      <c r="J82" s="60"/>
      <c r="K82" s="60"/>
      <c r="L82" s="60">
        <v>167000</v>
      </c>
      <c r="M82" s="60">
        <f>L82</f>
        <v>167000</v>
      </c>
      <c r="N82" s="60"/>
      <c r="O82" s="132">
        <f t="shared" si="5"/>
        <v>167000</v>
      </c>
      <c r="P82" s="132"/>
      <c r="Q82" s="132">
        <f t="shared" si="0"/>
        <v>167000</v>
      </c>
    </row>
    <row r="83" spans="1:19" ht="25.5" customHeight="1">
      <c r="A83" s="62" t="s">
        <v>151</v>
      </c>
      <c r="B83" s="25" t="s">
        <v>92</v>
      </c>
      <c r="C83" s="40"/>
      <c r="D83" s="60"/>
      <c r="E83" s="60"/>
      <c r="F83" s="60"/>
      <c r="G83" s="60"/>
      <c r="H83" s="60"/>
      <c r="I83" s="60"/>
      <c r="J83" s="60"/>
      <c r="K83" s="60"/>
      <c r="L83" s="60">
        <v>1346321</v>
      </c>
      <c r="M83" s="60">
        <f>L83</f>
        <v>1346321</v>
      </c>
      <c r="N83" s="60"/>
      <c r="O83" s="132">
        <f t="shared" si="5"/>
        <v>1346321</v>
      </c>
      <c r="P83" s="132"/>
      <c r="Q83" s="132">
        <f t="shared" si="0"/>
        <v>1346321</v>
      </c>
    </row>
    <row r="84" spans="1:19" ht="38.25">
      <c r="A84" s="62" t="s">
        <v>157</v>
      </c>
      <c r="B84" s="25" t="s">
        <v>92</v>
      </c>
      <c r="C84" s="4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132">
        <f t="shared" si="5"/>
        <v>0</v>
      </c>
      <c r="P84" s="132">
        <v>600000</v>
      </c>
      <c r="Q84" s="132">
        <f t="shared" si="0"/>
        <v>600000</v>
      </c>
    </row>
    <row r="85" spans="1:19" ht="38.25">
      <c r="A85" s="62" t="s">
        <v>164</v>
      </c>
      <c r="B85" s="25" t="s">
        <v>92</v>
      </c>
      <c r="C85" s="4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132"/>
      <c r="P85" s="154">
        <v>2000000</v>
      </c>
      <c r="Q85" s="132">
        <f t="shared" si="0"/>
        <v>2000000</v>
      </c>
    </row>
    <row r="86" spans="1:19" ht="25.5">
      <c r="A86" s="96" t="s">
        <v>152</v>
      </c>
      <c r="B86" s="25" t="s">
        <v>92</v>
      </c>
      <c r="C86" s="4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>
        <v>0</v>
      </c>
      <c r="O86" s="132">
        <f t="shared" si="5"/>
        <v>0</v>
      </c>
      <c r="P86" s="154">
        <v>2995204.1</v>
      </c>
      <c r="Q86" s="132">
        <f t="shared" si="0"/>
        <v>2995204.1</v>
      </c>
      <c r="R86" s="136"/>
    </row>
    <row r="87" spans="1:19" s="27" customFormat="1" ht="25.5">
      <c r="A87" s="26" t="s">
        <v>58</v>
      </c>
      <c r="B87" s="20" t="s">
        <v>70</v>
      </c>
      <c r="C87" s="42">
        <f t="shared" ref="C87:L87" si="6">SUM(C88:C101)</f>
        <v>541336200</v>
      </c>
      <c r="D87" s="53">
        <f t="shared" si="6"/>
        <v>91.88</v>
      </c>
      <c r="E87" s="53">
        <f t="shared" si="6"/>
        <v>541336291.88</v>
      </c>
      <c r="F87" s="53">
        <f t="shared" si="6"/>
        <v>0</v>
      </c>
      <c r="G87" s="53">
        <f t="shared" si="6"/>
        <v>541336291.88</v>
      </c>
      <c r="H87" s="53">
        <f t="shared" si="6"/>
        <v>10737200</v>
      </c>
      <c r="I87" s="53">
        <f t="shared" si="6"/>
        <v>552073491.88</v>
      </c>
      <c r="J87" s="53">
        <f t="shared" si="6"/>
        <v>0</v>
      </c>
      <c r="K87" s="53">
        <f t="shared" si="6"/>
        <v>552073491.88</v>
      </c>
      <c r="L87" s="53">
        <f t="shared" si="6"/>
        <v>0</v>
      </c>
      <c r="M87" s="53">
        <f>SUM(M88:M101)</f>
        <v>552073491.88</v>
      </c>
      <c r="N87" s="53">
        <f t="shared" ref="N87" si="7">SUM(N88:N101)</f>
        <v>0</v>
      </c>
      <c r="O87" s="124">
        <f>SUM(O88:O101)</f>
        <v>552073491.88</v>
      </c>
      <c r="P87" s="124">
        <f t="shared" ref="P87" si="8">SUM(P88:P101)</f>
        <v>5417668.1200000001</v>
      </c>
      <c r="Q87" s="124">
        <f t="shared" si="0"/>
        <v>557491160</v>
      </c>
      <c r="R87" s="137"/>
    </row>
    <row r="88" spans="1:19" s="31" customFormat="1" ht="51">
      <c r="A88" s="29" t="s">
        <v>80</v>
      </c>
      <c r="B88" s="30" t="s">
        <v>72</v>
      </c>
      <c r="C88" s="40">
        <v>5724500</v>
      </c>
      <c r="D88" s="60"/>
      <c r="E88" s="60">
        <v>5724500</v>
      </c>
      <c r="F88" s="60"/>
      <c r="G88" s="60">
        <v>5724500</v>
      </c>
      <c r="H88" s="60"/>
      <c r="I88" s="60">
        <v>5724500</v>
      </c>
      <c r="J88" s="60"/>
      <c r="K88" s="60">
        <v>5724500</v>
      </c>
      <c r="L88" s="60"/>
      <c r="M88" s="60">
        <v>5724500</v>
      </c>
      <c r="N88" s="60"/>
      <c r="O88" s="132">
        <f>SUM(M88:N88)</f>
        <v>5724500</v>
      </c>
      <c r="P88" s="132"/>
      <c r="Q88" s="132">
        <f t="shared" si="0"/>
        <v>5724500</v>
      </c>
      <c r="R88" s="138"/>
    </row>
    <row r="89" spans="1:19" s="31" customFormat="1" ht="38.25">
      <c r="A89" s="32" t="s">
        <v>78</v>
      </c>
      <c r="B89" s="30" t="s">
        <v>72</v>
      </c>
      <c r="C89" s="40">
        <v>3246700</v>
      </c>
      <c r="D89" s="60"/>
      <c r="E89" s="60">
        <v>3246700</v>
      </c>
      <c r="F89" s="60"/>
      <c r="G89" s="60">
        <v>3246700</v>
      </c>
      <c r="H89" s="60"/>
      <c r="I89" s="60">
        <v>3246700</v>
      </c>
      <c r="J89" s="60"/>
      <c r="K89" s="60">
        <v>3246700</v>
      </c>
      <c r="L89" s="60"/>
      <c r="M89" s="60">
        <v>3246700</v>
      </c>
      <c r="N89" s="60"/>
      <c r="O89" s="132">
        <f t="shared" ref="O89:O101" si="9">SUM(M89:N89)</f>
        <v>3246700</v>
      </c>
      <c r="P89" s="132"/>
      <c r="Q89" s="132">
        <f t="shared" si="0"/>
        <v>3246700</v>
      </c>
      <c r="R89" s="138"/>
    </row>
    <row r="90" spans="1:19" ht="38.25">
      <c r="A90" s="24" t="s">
        <v>60</v>
      </c>
      <c r="B90" s="30" t="s">
        <v>72</v>
      </c>
      <c r="C90" s="40">
        <v>999000</v>
      </c>
      <c r="D90" s="60"/>
      <c r="E90" s="60">
        <v>999000</v>
      </c>
      <c r="F90" s="60"/>
      <c r="G90" s="60">
        <v>999000</v>
      </c>
      <c r="H90" s="60"/>
      <c r="I90" s="60">
        <v>999000</v>
      </c>
      <c r="J90" s="60"/>
      <c r="K90" s="60">
        <v>999000</v>
      </c>
      <c r="L90" s="60"/>
      <c r="M90" s="60">
        <v>999000</v>
      </c>
      <c r="N90" s="60"/>
      <c r="O90" s="132">
        <f t="shared" si="9"/>
        <v>999000</v>
      </c>
      <c r="P90" s="132"/>
      <c r="Q90" s="132">
        <f t="shared" si="0"/>
        <v>999000</v>
      </c>
    </row>
    <row r="91" spans="1:19" ht="25.5">
      <c r="A91" s="24" t="s">
        <v>61</v>
      </c>
      <c r="B91" s="30" t="s">
        <v>72</v>
      </c>
      <c r="C91" s="40">
        <v>249700</v>
      </c>
      <c r="D91" s="60"/>
      <c r="E91" s="60">
        <v>249700</v>
      </c>
      <c r="F91" s="60"/>
      <c r="G91" s="60">
        <v>249700</v>
      </c>
      <c r="H91" s="60"/>
      <c r="I91" s="60">
        <v>249700</v>
      </c>
      <c r="J91" s="60"/>
      <c r="K91" s="60">
        <v>249700</v>
      </c>
      <c r="L91" s="60"/>
      <c r="M91" s="60">
        <v>249700</v>
      </c>
      <c r="N91" s="60"/>
      <c r="O91" s="132">
        <f t="shared" si="9"/>
        <v>249700</v>
      </c>
      <c r="P91" s="132"/>
      <c r="Q91" s="132">
        <f t="shared" si="0"/>
        <v>249700</v>
      </c>
    </row>
    <row r="92" spans="1:19" ht="38.25">
      <c r="A92" s="24" t="s">
        <v>62</v>
      </c>
      <c r="B92" s="30" t="s">
        <v>72</v>
      </c>
      <c r="C92" s="40">
        <v>1012500</v>
      </c>
      <c r="D92" s="60"/>
      <c r="E92" s="60">
        <v>1012500</v>
      </c>
      <c r="F92" s="60"/>
      <c r="G92" s="60">
        <v>1012500</v>
      </c>
      <c r="H92" s="60"/>
      <c r="I92" s="60">
        <v>1012500</v>
      </c>
      <c r="J92" s="60"/>
      <c r="K92" s="60">
        <v>1012500</v>
      </c>
      <c r="L92" s="60"/>
      <c r="M92" s="60">
        <v>1012500</v>
      </c>
      <c r="N92" s="60"/>
      <c r="O92" s="132">
        <f t="shared" si="9"/>
        <v>1012500</v>
      </c>
      <c r="P92" s="132"/>
      <c r="Q92" s="132">
        <f t="shared" si="0"/>
        <v>1012500</v>
      </c>
    </row>
    <row r="93" spans="1:19" ht="76.5">
      <c r="A93" s="24" t="s">
        <v>63</v>
      </c>
      <c r="B93" s="30" t="s">
        <v>72</v>
      </c>
      <c r="C93" s="40">
        <v>10000</v>
      </c>
      <c r="D93" s="60"/>
      <c r="E93" s="60">
        <v>10000</v>
      </c>
      <c r="F93" s="60"/>
      <c r="G93" s="60">
        <v>10000</v>
      </c>
      <c r="H93" s="60"/>
      <c r="I93" s="60">
        <v>10000</v>
      </c>
      <c r="J93" s="60"/>
      <c r="K93" s="60">
        <v>10000</v>
      </c>
      <c r="L93" s="60"/>
      <c r="M93" s="60">
        <v>10000</v>
      </c>
      <c r="N93" s="60"/>
      <c r="O93" s="132">
        <f t="shared" si="9"/>
        <v>10000</v>
      </c>
      <c r="P93" s="132"/>
      <c r="Q93" s="132">
        <f t="shared" si="0"/>
        <v>10000</v>
      </c>
    </row>
    <row r="94" spans="1:19" ht="38.25">
      <c r="A94" s="24" t="s">
        <v>64</v>
      </c>
      <c r="B94" s="30" t="s">
        <v>72</v>
      </c>
      <c r="C94" s="40">
        <v>25000</v>
      </c>
      <c r="D94" s="60"/>
      <c r="E94" s="60">
        <v>25000</v>
      </c>
      <c r="F94" s="60"/>
      <c r="G94" s="60">
        <v>25000</v>
      </c>
      <c r="H94" s="60"/>
      <c r="I94" s="60">
        <v>25000</v>
      </c>
      <c r="J94" s="60"/>
      <c r="K94" s="60">
        <v>25000</v>
      </c>
      <c r="L94" s="60"/>
      <c r="M94" s="60">
        <v>25000</v>
      </c>
      <c r="N94" s="60"/>
      <c r="O94" s="132">
        <f t="shared" si="9"/>
        <v>25000</v>
      </c>
      <c r="P94" s="132"/>
      <c r="Q94" s="132">
        <f t="shared" si="0"/>
        <v>25000</v>
      </c>
    </row>
    <row r="95" spans="1:19" ht="55.5" customHeight="1">
      <c r="A95" s="77" t="s">
        <v>113</v>
      </c>
      <c r="B95" s="30" t="s">
        <v>72</v>
      </c>
      <c r="C95" s="40">
        <v>6586100</v>
      </c>
      <c r="D95" s="60">
        <v>38</v>
      </c>
      <c r="E95" s="60">
        <f>C95+D95</f>
        <v>6586138</v>
      </c>
      <c r="F95" s="60"/>
      <c r="G95" s="60">
        <v>6586138</v>
      </c>
      <c r="H95" s="60"/>
      <c r="I95" s="60">
        <v>6586138</v>
      </c>
      <c r="J95" s="60"/>
      <c r="K95" s="60">
        <v>6586138</v>
      </c>
      <c r="L95" s="60"/>
      <c r="M95" s="60">
        <v>6586138</v>
      </c>
      <c r="N95" s="60">
        <v>0</v>
      </c>
      <c r="O95" s="132">
        <f>SUM(M95:N95)</f>
        <v>6586138</v>
      </c>
      <c r="P95" s="132">
        <f>-755498-405440</f>
        <v>-1160938</v>
      </c>
      <c r="Q95" s="132">
        <f t="shared" si="0"/>
        <v>5425200</v>
      </c>
      <c r="S95" s="39"/>
    </row>
    <row r="96" spans="1:19" ht="63.75">
      <c r="A96" s="24" t="s">
        <v>77</v>
      </c>
      <c r="B96" s="33" t="s">
        <v>73</v>
      </c>
      <c r="C96" s="40">
        <v>9352700</v>
      </c>
      <c r="D96" s="60"/>
      <c r="E96" s="60">
        <v>9352700</v>
      </c>
      <c r="F96" s="60"/>
      <c r="G96" s="60">
        <v>9352700</v>
      </c>
      <c r="H96" s="60"/>
      <c r="I96" s="60">
        <v>9352700</v>
      </c>
      <c r="J96" s="60"/>
      <c r="K96" s="60">
        <v>9352700</v>
      </c>
      <c r="L96" s="60"/>
      <c r="M96" s="60">
        <v>9352700</v>
      </c>
      <c r="N96" s="60"/>
      <c r="O96" s="132">
        <f t="shared" si="9"/>
        <v>9352700</v>
      </c>
      <c r="P96" s="132">
        <v>8700</v>
      </c>
      <c r="Q96" s="132">
        <f t="shared" si="0"/>
        <v>9361400</v>
      </c>
      <c r="R96" s="136"/>
    </row>
    <row r="97" spans="1:23" ht="51.75" customHeight="1">
      <c r="A97" s="24" t="s">
        <v>90</v>
      </c>
      <c r="B97" s="33" t="s">
        <v>84</v>
      </c>
      <c r="C97" s="40">
        <v>3328900</v>
      </c>
      <c r="D97" s="60">
        <v>11.6</v>
      </c>
      <c r="E97" s="60">
        <f>C97+D97</f>
        <v>3328911.6</v>
      </c>
      <c r="F97" s="60"/>
      <c r="G97" s="60">
        <v>3328911.6</v>
      </c>
      <c r="H97" s="60"/>
      <c r="I97" s="60">
        <v>3328911.6</v>
      </c>
      <c r="J97" s="60"/>
      <c r="K97" s="60">
        <v>3328911.6</v>
      </c>
      <c r="L97" s="60"/>
      <c r="M97" s="60">
        <v>3328911.6</v>
      </c>
      <c r="N97" s="60"/>
      <c r="O97" s="132">
        <f t="shared" si="9"/>
        <v>3328911.6</v>
      </c>
      <c r="P97" s="132">
        <f>1073525.51+119280.61</f>
        <v>1192806.1200000001</v>
      </c>
      <c r="Q97" s="132">
        <f t="shared" ref="Q97:Q123" si="10">P97+O97</f>
        <v>4521717.7200000007</v>
      </c>
    </row>
    <row r="98" spans="1:23" ht="51">
      <c r="A98" s="24" t="s">
        <v>59</v>
      </c>
      <c r="B98" s="28" t="s">
        <v>69</v>
      </c>
      <c r="C98" s="40">
        <v>2180400</v>
      </c>
      <c r="D98" s="60"/>
      <c r="E98" s="60">
        <v>2180400</v>
      </c>
      <c r="F98" s="60"/>
      <c r="G98" s="60">
        <v>2180400</v>
      </c>
      <c r="H98" s="60"/>
      <c r="I98" s="60">
        <v>2180400</v>
      </c>
      <c r="J98" s="60"/>
      <c r="K98" s="60">
        <v>2180400</v>
      </c>
      <c r="L98" s="60"/>
      <c r="M98" s="60">
        <v>2180400</v>
      </c>
      <c r="N98" s="60"/>
      <c r="O98" s="132">
        <f t="shared" si="9"/>
        <v>2180400</v>
      </c>
      <c r="P98" s="153">
        <f>2615700-O98</f>
        <v>435300</v>
      </c>
      <c r="Q98" s="132">
        <f t="shared" si="10"/>
        <v>2615700</v>
      </c>
    </row>
    <row r="99" spans="1:23" s="27" customFormat="1" ht="39.75" customHeight="1">
      <c r="A99" s="58" t="s">
        <v>112</v>
      </c>
      <c r="B99" s="30" t="s">
        <v>111</v>
      </c>
      <c r="C99" s="40">
        <v>140600</v>
      </c>
      <c r="D99" s="60"/>
      <c r="E99" s="60">
        <v>140600</v>
      </c>
      <c r="F99" s="60"/>
      <c r="G99" s="60">
        <v>140600</v>
      </c>
      <c r="H99" s="60"/>
      <c r="I99" s="60">
        <v>140600</v>
      </c>
      <c r="J99" s="60"/>
      <c r="K99" s="60">
        <v>140600</v>
      </c>
      <c r="L99" s="60"/>
      <c r="M99" s="60">
        <v>140600</v>
      </c>
      <c r="N99" s="60"/>
      <c r="O99" s="132">
        <f t="shared" si="9"/>
        <v>140600</v>
      </c>
      <c r="P99" s="132"/>
      <c r="Q99" s="132">
        <f t="shared" si="10"/>
        <v>140600</v>
      </c>
      <c r="R99" s="139"/>
    </row>
    <row r="100" spans="1:23" ht="39.75" customHeight="1">
      <c r="A100" s="24" t="s">
        <v>65</v>
      </c>
      <c r="B100" s="33" t="s">
        <v>83</v>
      </c>
      <c r="C100" s="40">
        <v>2635400</v>
      </c>
      <c r="D100" s="60">
        <v>42.28</v>
      </c>
      <c r="E100" s="60">
        <f>C100+D100</f>
        <v>2635442.2799999998</v>
      </c>
      <c r="F100" s="60"/>
      <c r="G100" s="60">
        <v>2635442.2799999998</v>
      </c>
      <c r="H100" s="60"/>
      <c r="I100" s="60">
        <v>2635442.2799999998</v>
      </c>
      <c r="J100" s="60"/>
      <c r="K100" s="60">
        <v>2635442.2799999998</v>
      </c>
      <c r="L100" s="60"/>
      <c r="M100" s="60">
        <v>2635442.2799999998</v>
      </c>
      <c r="N100" s="60"/>
      <c r="O100" s="132">
        <f t="shared" si="9"/>
        <v>2635442.2799999998</v>
      </c>
      <c r="P100" s="132"/>
      <c r="Q100" s="132">
        <f t="shared" si="10"/>
        <v>2635442.2799999998</v>
      </c>
    </row>
    <row r="101" spans="1:23" ht="15.75" customHeight="1">
      <c r="A101" s="34" t="s">
        <v>79</v>
      </c>
      <c r="B101" s="33" t="s">
        <v>83</v>
      </c>
      <c r="C101" s="40">
        <v>505844700</v>
      </c>
      <c r="D101" s="60"/>
      <c r="E101" s="60">
        <v>505844700</v>
      </c>
      <c r="F101" s="60"/>
      <c r="G101" s="60">
        <v>505844700</v>
      </c>
      <c r="H101" s="60">
        <v>10737200</v>
      </c>
      <c r="I101" s="60">
        <f>505844700+H101</f>
        <v>516581900</v>
      </c>
      <c r="J101" s="60"/>
      <c r="K101" s="60">
        <f>I101</f>
        <v>516581900</v>
      </c>
      <c r="L101" s="60"/>
      <c r="M101" s="60">
        <f>K101</f>
        <v>516581900</v>
      </c>
      <c r="N101" s="60">
        <v>0</v>
      </c>
      <c r="O101" s="132">
        <f t="shared" si="9"/>
        <v>516581900</v>
      </c>
      <c r="P101" s="132">
        <v>4941800</v>
      </c>
      <c r="Q101" s="132">
        <f t="shared" si="10"/>
        <v>521523700</v>
      </c>
    </row>
    <row r="102" spans="1:23" s="31" customFormat="1" ht="25.5">
      <c r="A102" s="7" t="s">
        <v>66</v>
      </c>
      <c r="B102" s="35" t="s">
        <v>85</v>
      </c>
      <c r="C102" s="47">
        <f>SUM(C106:C112)</f>
        <v>47972800</v>
      </c>
      <c r="D102" s="63">
        <f>SUM(D104:D107)</f>
        <v>55467.12</v>
      </c>
      <c r="E102" s="63">
        <f>SUM(E103:E107)</f>
        <v>48028267.119999997</v>
      </c>
      <c r="F102" s="63">
        <f>SUM(F103:F107)</f>
        <v>47300</v>
      </c>
      <c r="G102" s="63">
        <f>SUM(G103:G107)</f>
        <v>48075567.119999997</v>
      </c>
      <c r="H102" s="63">
        <f>SUM(H103:H108)</f>
        <v>2497096</v>
      </c>
      <c r="I102" s="63">
        <f>SUM(I103:I108)</f>
        <v>50572663.119999997</v>
      </c>
      <c r="J102" s="63">
        <f>SUM(J103:J108)</f>
        <v>1917</v>
      </c>
      <c r="K102" s="63">
        <f>SUM(K103:K108)</f>
        <v>50574580.119999997</v>
      </c>
      <c r="L102" s="63">
        <f>SUM(L103:L108)</f>
        <v>0</v>
      </c>
      <c r="M102" s="63">
        <f>SUM(M103:M111)</f>
        <v>50574580.119999997</v>
      </c>
      <c r="N102" s="63">
        <f>SUM(N103:N111)</f>
        <v>0</v>
      </c>
      <c r="O102" s="140">
        <f>SUM(O103:O111)</f>
        <v>50574580.119999997</v>
      </c>
      <c r="P102" s="140">
        <f>SUM(P103:P111)</f>
        <v>2439727.1399999997</v>
      </c>
      <c r="Q102" s="140">
        <f t="shared" si="10"/>
        <v>53014307.259999998</v>
      </c>
      <c r="R102" s="138"/>
    </row>
    <row r="103" spans="1:23" s="31" customFormat="1" ht="38.25">
      <c r="A103" s="82" t="s">
        <v>129</v>
      </c>
      <c r="B103" s="83" t="s">
        <v>117</v>
      </c>
      <c r="C103" s="47"/>
      <c r="D103" s="63"/>
      <c r="E103" s="63"/>
      <c r="F103" s="60">
        <v>30000</v>
      </c>
      <c r="G103" s="60">
        <f>F103</f>
        <v>30000</v>
      </c>
      <c r="H103" s="60"/>
      <c r="I103" s="60">
        <v>30000</v>
      </c>
      <c r="J103" s="60"/>
      <c r="K103" s="60">
        <v>30000</v>
      </c>
      <c r="L103" s="60"/>
      <c r="M103" s="60">
        <v>30000</v>
      </c>
      <c r="N103" s="60"/>
      <c r="O103" s="132">
        <f>SUM(M103:N103)</f>
        <v>30000</v>
      </c>
      <c r="P103" s="132"/>
      <c r="Q103" s="132">
        <f t="shared" si="10"/>
        <v>30000</v>
      </c>
      <c r="R103" s="138"/>
    </row>
    <row r="104" spans="1:23" s="31" customFormat="1" ht="38.25">
      <c r="A104" s="82" t="s">
        <v>116</v>
      </c>
      <c r="B104" s="83" t="s">
        <v>117</v>
      </c>
      <c r="C104" s="47"/>
      <c r="D104" s="60">
        <v>55467</v>
      </c>
      <c r="E104" s="60">
        <f>D104</f>
        <v>55467</v>
      </c>
      <c r="F104" s="60">
        <v>17300</v>
      </c>
      <c r="G104" s="60">
        <f>55467+F104</f>
        <v>72767</v>
      </c>
      <c r="H104" s="60">
        <v>496</v>
      </c>
      <c r="I104" s="60">
        <f>72767+H104</f>
        <v>73263</v>
      </c>
      <c r="J104" s="60">
        <v>1917</v>
      </c>
      <c r="K104" s="60">
        <f>I104+J104</f>
        <v>75180</v>
      </c>
      <c r="L104" s="60"/>
      <c r="M104" s="60">
        <v>75180</v>
      </c>
      <c r="N104" s="60"/>
      <c r="O104" s="132">
        <f t="shared" ref="O104:O113" si="11">SUM(M104:N104)</f>
        <v>75180</v>
      </c>
      <c r="P104" s="132"/>
      <c r="Q104" s="132">
        <f t="shared" si="10"/>
        <v>75180</v>
      </c>
      <c r="R104" s="138"/>
    </row>
    <row r="105" spans="1:23" s="31" customFormat="1" ht="38.25">
      <c r="A105" s="97" t="s">
        <v>154</v>
      </c>
      <c r="B105" s="18" t="s">
        <v>86</v>
      </c>
      <c r="C105" s="47"/>
      <c r="D105" s="60"/>
      <c r="E105" s="60"/>
      <c r="F105" s="60"/>
      <c r="G105" s="60"/>
      <c r="H105" s="60"/>
      <c r="I105" s="60"/>
      <c r="J105" s="60"/>
      <c r="K105" s="60"/>
      <c r="L105" s="60"/>
      <c r="M105" s="60">
        <f>L105</f>
        <v>0</v>
      </c>
      <c r="N105" s="60">
        <v>0</v>
      </c>
      <c r="O105" s="132">
        <f t="shared" si="11"/>
        <v>0</v>
      </c>
      <c r="P105" s="132">
        <f>1102881.98-14995.84</f>
        <v>1087886.1399999999</v>
      </c>
      <c r="Q105" s="132">
        <f t="shared" si="10"/>
        <v>1087886.1399999999</v>
      </c>
      <c r="R105" s="138"/>
    </row>
    <row r="106" spans="1:23" ht="54" customHeight="1">
      <c r="A106" s="78" t="s">
        <v>114</v>
      </c>
      <c r="B106" s="18" t="s">
        <v>86</v>
      </c>
      <c r="C106" s="40">
        <v>47820400</v>
      </c>
      <c r="D106" s="60"/>
      <c r="E106" s="60">
        <v>47820400</v>
      </c>
      <c r="F106" s="60"/>
      <c r="G106" s="60">
        <v>47820400</v>
      </c>
      <c r="H106" s="60"/>
      <c r="I106" s="60">
        <v>47820400</v>
      </c>
      <c r="J106" s="60"/>
      <c r="K106" s="60">
        <v>47820400</v>
      </c>
      <c r="L106" s="60"/>
      <c r="M106" s="60">
        <v>47820400</v>
      </c>
      <c r="N106" s="60"/>
      <c r="O106" s="132">
        <f t="shared" si="11"/>
        <v>47820400</v>
      </c>
      <c r="P106" s="132"/>
      <c r="Q106" s="132">
        <f t="shared" si="10"/>
        <v>47820400</v>
      </c>
    </row>
    <row r="107" spans="1:23" ht="40.5" customHeight="1">
      <c r="A107" s="36" t="s">
        <v>91</v>
      </c>
      <c r="B107" s="18" t="s">
        <v>86</v>
      </c>
      <c r="C107" s="89">
        <v>152400</v>
      </c>
      <c r="D107" s="67">
        <v>0.12</v>
      </c>
      <c r="E107" s="67">
        <f>C107+D107</f>
        <v>152400.12</v>
      </c>
      <c r="F107" s="67"/>
      <c r="G107" s="67">
        <v>152400.12</v>
      </c>
      <c r="H107" s="67"/>
      <c r="I107" s="67">
        <v>152400.12</v>
      </c>
      <c r="J107" s="67"/>
      <c r="K107" s="67">
        <v>152400.12</v>
      </c>
      <c r="L107" s="67"/>
      <c r="M107" s="67">
        <v>152400.12</v>
      </c>
      <c r="N107" s="67"/>
      <c r="O107" s="132">
        <f t="shared" si="11"/>
        <v>152400.12</v>
      </c>
      <c r="P107" s="141"/>
      <c r="Q107" s="132">
        <f t="shared" si="10"/>
        <v>152400.12</v>
      </c>
    </row>
    <row r="108" spans="1:23" ht="38.25">
      <c r="A108" s="68" t="s">
        <v>139</v>
      </c>
      <c r="B108" s="18" t="s">
        <v>86</v>
      </c>
      <c r="C108" s="89"/>
      <c r="D108" s="67"/>
      <c r="E108" s="67"/>
      <c r="F108" s="67"/>
      <c r="G108" s="67"/>
      <c r="H108" s="67">
        <v>2496600</v>
      </c>
      <c r="I108" s="67">
        <f>H108</f>
        <v>2496600</v>
      </c>
      <c r="J108" s="67"/>
      <c r="K108" s="67">
        <f>I108</f>
        <v>2496600</v>
      </c>
      <c r="L108" s="67"/>
      <c r="M108" s="67">
        <f>K108</f>
        <v>2496600</v>
      </c>
      <c r="N108" s="67"/>
      <c r="O108" s="132">
        <f t="shared" si="11"/>
        <v>2496600</v>
      </c>
      <c r="P108" s="141"/>
      <c r="Q108" s="132">
        <f t="shared" si="10"/>
        <v>2496600</v>
      </c>
    </row>
    <row r="109" spans="1:23" ht="27" customHeight="1">
      <c r="A109" s="68" t="s">
        <v>153</v>
      </c>
      <c r="B109" s="18" t="s">
        <v>86</v>
      </c>
      <c r="C109" s="89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>
        <v>0</v>
      </c>
      <c r="O109" s="132">
        <f t="shared" si="11"/>
        <v>0</v>
      </c>
      <c r="P109" s="141">
        <v>900000</v>
      </c>
      <c r="Q109" s="132">
        <f t="shared" si="10"/>
        <v>900000</v>
      </c>
    </row>
    <row r="110" spans="1:23" ht="38.25">
      <c r="A110" s="68" t="s">
        <v>155</v>
      </c>
      <c r="B110" s="18" t="s">
        <v>86</v>
      </c>
      <c r="C110" s="89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>
        <v>0</v>
      </c>
      <c r="O110" s="132">
        <f t="shared" si="11"/>
        <v>0</v>
      </c>
      <c r="P110" s="141">
        <v>250000</v>
      </c>
      <c r="Q110" s="132">
        <f t="shared" si="10"/>
        <v>250000</v>
      </c>
    </row>
    <row r="111" spans="1:23" ht="38.25">
      <c r="A111" s="68" t="s">
        <v>156</v>
      </c>
      <c r="B111" s="18" t="s">
        <v>86</v>
      </c>
      <c r="C111" s="89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>
        <v>0</v>
      </c>
      <c r="O111" s="132">
        <f t="shared" si="11"/>
        <v>0</v>
      </c>
      <c r="P111" s="141">
        <v>201841</v>
      </c>
      <c r="Q111" s="132">
        <f t="shared" si="10"/>
        <v>201841</v>
      </c>
    </row>
    <row r="112" spans="1:23" s="72" customFormat="1">
      <c r="A112" s="84" t="s">
        <v>99</v>
      </c>
      <c r="B112" s="69" t="s">
        <v>100</v>
      </c>
      <c r="C112" s="70">
        <f>C113</f>
        <v>0</v>
      </c>
      <c r="D112" s="70">
        <f>D113</f>
        <v>0</v>
      </c>
      <c r="E112" s="71">
        <f>SUM(C112:D112)</f>
        <v>0</v>
      </c>
      <c r="F112" s="70">
        <f>F113</f>
        <v>6108454</v>
      </c>
      <c r="G112" s="71">
        <f>SUM(E112:F112)</f>
        <v>6108454</v>
      </c>
      <c r="H112" s="70">
        <f>H113</f>
        <v>0</v>
      </c>
      <c r="I112" s="71">
        <f>SUM(G112:H112)</f>
        <v>6108454</v>
      </c>
      <c r="J112" s="70">
        <f>J113</f>
        <v>0</v>
      </c>
      <c r="K112" s="71">
        <f>SUM(I112:J112)</f>
        <v>6108454</v>
      </c>
      <c r="L112" s="70">
        <f>L113</f>
        <v>0</v>
      </c>
      <c r="M112" s="71">
        <f>SUM(K112:L112)</f>
        <v>6108454</v>
      </c>
      <c r="N112" s="70">
        <f>N113</f>
        <v>0</v>
      </c>
      <c r="O112" s="142">
        <f>O113</f>
        <v>6108454</v>
      </c>
      <c r="P112" s="142">
        <f t="shared" ref="P112" si="12">P113</f>
        <v>-131869.19000000041</v>
      </c>
      <c r="Q112" s="142">
        <f t="shared" si="10"/>
        <v>5976584.8099999996</v>
      </c>
      <c r="R112" s="139"/>
      <c r="S112" s="27"/>
      <c r="T112" s="27"/>
      <c r="U112" s="27"/>
      <c r="V112" s="27"/>
      <c r="W112" s="27"/>
    </row>
    <row r="113" spans="1:23" ht="25.5">
      <c r="A113" s="85" t="s">
        <v>101</v>
      </c>
      <c r="B113" s="73" t="s">
        <v>102</v>
      </c>
      <c r="C113" s="74"/>
      <c r="D113" s="74"/>
      <c r="E113" s="67">
        <f>SUM(C113:D113)</f>
        <v>0</v>
      </c>
      <c r="F113" s="74">
        <f>6108454</f>
        <v>6108454</v>
      </c>
      <c r="G113" s="67">
        <f>SUM(E113:F113)</f>
        <v>6108454</v>
      </c>
      <c r="H113" s="74"/>
      <c r="I113" s="67">
        <v>6108454</v>
      </c>
      <c r="J113" s="74"/>
      <c r="K113" s="67">
        <v>6108454</v>
      </c>
      <c r="L113" s="74"/>
      <c r="M113" s="67">
        <v>6108454</v>
      </c>
      <c r="N113" s="74">
        <v>0</v>
      </c>
      <c r="O113" s="132">
        <f t="shared" si="11"/>
        <v>6108454</v>
      </c>
      <c r="P113" s="143">
        <f>5976584.81-O113</f>
        <v>-131869.19000000041</v>
      </c>
      <c r="Q113" s="132">
        <f t="shared" si="10"/>
        <v>5976584.8099999996</v>
      </c>
      <c r="R113" s="139"/>
      <c r="S113" s="27"/>
      <c r="T113" s="27"/>
      <c r="U113" s="27"/>
      <c r="V113" s="27"/>
      <c r="W113" s="27"/>
    </row>
    <row r="114" spans="1:23" s="72" customFormat="1" ht="39.75" customHeight="1">
      <c r="A114" s="84" t="s">
        <v>103</v>
      </c>
      <c r="B114" s="75" t="s">
        <v>104</v>
      </c>
      <c r="C114" s="70">
        <f t="shared" ref="C114:N114" si="13">SUM(C115:C117)</f>
        <v>0</v>
      </c>
      <c r="D114" s="70">
        <f t="shared" si="13"/>
        <v>2811200.03</v>
      </c>
      <c r="E114" s="71">
        <f t="shared" si="13"/>
        <v>2811200.03</v>
      </c>
      <c r="F114" s="70">
        <f t="shared" si="13"/>
        <v>-1058911.94</v>
      </c>
      <c r="G114" s="71">
        <f t="shared" si="13"/>
        <v>1752288.0899999999</v>
      </c>
      <c r="H114" s="70">
        <f t="shared" si="13"/>
        <v>0</v>
      </c>
      <c r="I114" s="71">
        <f t="shared" si="13"/>
        <v>1752288.0899999999</v>
      </c>
      <c r="J114" s="70">
        <f t="shared" si="13"/>
        <v>0</v>
      </c>
      <c r="K114" s="71">
        <f t="shared" si="13"/>
        <v>1752288.0899999999</v>
      </c>
      <c r="L114" s="70">
        <f t="shared" si="13"/>
        <v>0</v>
      </c>
      <c r="M114" s="71">
        <f t="shared" si="13"/>
        <v>1752288.0899999999</v>
      </c>
      <c r="N114" s="70">
        <f t="shared" si="13"/>
        <v>0</v>
      </c>
      <c r="O114" s="142">
        <f>SUM(O115:O117)</f>
        <v>1752288.0899999999</v>
      </c>
      <c r="P114" s="144">
        <f t="shared" ref="P114" si="14">SUM(P115:P117)</f>
        <v>0</v>
      </c>
      <c r="Q114" s="142">
        <f t="shared" si="10"/>
        <v>1752288.0899999999</v>
      </c>
      <c r="R114" s="118"/>
      <c r="S114" s="4"/>
      <c r="T114" s="4"/>
      <c r="U114" s="4"/>
      <c r="V114" s="4"/>
      <c r="W114" s="4"/>
    </row>
    <row r="115" spans="1:23" s="72" customFormat="1" ht="51.75" customHeight="1">
      <c r="A115" s="92" t="s">
        <v>130</v>
      </c>
      <c r="B115" s="90" t="s">
        <v>131</v>
      </c>
      <c r="C115" s="70"/>
      <c r="D115" s="70"/>
      <c r="E115" s="71"/>
      <c r="F115" s="74">
        <v>1136104.44</v>
      </c>
      <c r="G115" s="67">
        <f>SUM(E115:F115)</f>
        <v>1136104.44</v>
      </c>
      <c r="H115" s="74"/>
      <c r="I115" s="67">
        <v>1136104.44</v>
      </c>
      <c r="J115" s="74"/>
      <c r="K115" s="67">
        <v>1136104.44</v>
      </c>
      <c r="L115" s="74"/>
      <c r="M115" s="67">
        <v>1136104.44</v>
      </c>
      <c r="N115" s="74"/>
      <c r="O115" s="141">
        <f>SUM(M115:N115)</f>
        <v>1136104.44</v>
      </c>
      <c r="P115" s="143"/>
      <c r="Q115" s="141">
        <f t="shared" si="10"/>
        <v>1136104.44</v>
      </c>
      <c r="R115" s="118"/>
      <c r="S115" s="4"/>
      <c r="T115" s="4"/>
      <c r="U115" s="4"/>
      <c r="V115" s="4"/>
      <c r="W115" s="4"/>
    </row>
    <row r="116" spans="1:23" s="72" customFormat="1" ht="42" customHeight="1">
      <c r="A116" s="58" t="s">
        <v>134</v>
      </c>
      <c r="B116" s="90" t="s">
        <v>133</v>
      </c>
      <c r="C116" s="70"/>
      <c r="D116" s="70"/>
      <c r="E116" s="71"/>
      <c r="F116" s="74">
        <v>1377.13</v>
      </c>
      <c r="G116" s="67">
        <f>SUM(E116:F116)</f>
        <v>1377.13</v>
      </c>
      <c r="H116" s="74"/>
      <c r="I116" s="67">
        <v>1377.13</v>
      </c>
      <c r="J116" s="74"/>
      <c r="K116" s="67">
        <v>1377.13</v>
      </c>
      <c r="L116" s="74"/>
      <c r="M116" s="67">
        <v>1377.13</v>
      </c>
      <c r="N116" s="74"/>
      <c r="O116" s="141">
        <f t="shared" ref="O116:O117" si="15">SUM(M116:N116)</f>
        <v>1377.13</v>
      </c>
      <c r="P116" s="143"/>
      <c r="Q116" s="141">
        <f t="shared" si="10"/>
        <v>1377.13</v>
      </c>
      <c r="R116" s="118"/>
      <c r="S116" s="4"/>
      <c r="T116" s="4"/>
      <c r="U116" s="4"/>
      <c r="V116" s="4"/>
      <c r="W116" s="4"/>
    </row>
    <row r="117" spans="1:23" ht="25.5" customHeight="1">
      <c r="A117" s="85" t="s">
        <v>105</v>
      </c>
      <c r="B117" s="61" t="s">
        <v>106</v>
      </c>
      <c r="C117" s="74"/>
      <c r="D117" s="74">
        <v>2811200.03</v>
      </c>
      <c r="E117" s="67">
        <f>D117</f>
        <v>2811200.03</v>
      </c>
      <c r="F117" s="74">
        <f>-1058911.94-1136104.44-1377.13</f>
        <v>-2196393.5099999998</v>
      </c>
      <c r="G117" s="67">
        <f>2811200.03+F117</f>
        <v>614806.52</v>
      </c>
      <c r="H117" s="74"/>
      <c r="I117" s="67">
        <v>614806.52</v>
      </c>
      <c r="J117" s="74"/>
      <c r="K117" s="67">
        <v>614806.52</v>
      </c>
      <c r="L117" s="74"/>
      <c r="M117" s="67">
        <v>614806.52</v>
      </c>
      <c r="N117" s="74"/>
      <c r="O117" s="141">
        <f t="shared" si="15"/>
        <v>614806.52</v>
      </c>
      <c r="P117" s="143"/>
      <c r="Q117" s="141">
        <f t="shared" si="10"/>
        <v>614806.52</v>
      </c>
    </row>
    <row r="118" spans="1:23" s="72" customFormat="1" ht="25.5">
      <c r="A118" s="84" t="s">
        <v>107</v>
      </c>
      <c r="B118" s="75" t="s">
        <v>108</v>
      </c>
      <c r="C118" s="71">
        <f t="shared" ref="C118:I118" si="16">SUM(C119:C121)</f>
        <v>0</v>
      </c>
      <c r="D118" s="71">
        <f t="shared" si="16"/>
        <v>-2532287.4900000002</v>
      </c>
      <c r="E118" s="71">
        <f t="shared" si="16"/>
        <v>-2532287.4900000002</v>
      </c>
      <c r="F118" s="71">
        <f t="shared" si="16"/>
        <v>780000</v>
      </c>
      <c r="G118" s="71">
        <f t="shared" si="16"/>
        <v>-1752287.4900000002</v>
      </c>
      <c r="H118" s="71">
        <f t="shared" si="16"/>
        <v>0</v>
      </c>
      <c r="I118" s="71">
        <f t="shared" si="16"/>
        <v>-1752287.4899999998</v>
      </c>
      <c r="J118" s="71">
        <f t="shared" ref="J118:N118" si="17">SUM(J119:J121)</f>
        <v>0</v>
      </c>
      <c r="K118" s="71">
        <f t="shared" si="17"/>
        <v>-1752287.4899999998</v>
      </c>
      <c r="L118" s="71">
        <f t="shared" si="17"/>
        <v>0</v>
      </c>
      <c r="M118" s="71">
        <f t="shared" si="17"/>
        <v>-1752287.4899999998</v>
      </c>
      <c r="N118" s="71">
        <f t="shared" si="17"/>
        <v>0</v>
      </c>
      <c r="O118" s="142">
        <f>SUM(O119:O121)</f>
        <v>-1752287.4899999998</v>
      </c>
      <c r="P118" s="142">
        <f t="shared" ref="P118" si="18">SUM(P119:P121)</f>
        <v>0</v>
      </c>
      <c r="Q118" s="142">
        <f t="shared" si="10"/>
        <v>-1752287.4899999998</v>
      </c>
      <c r="R118" s="118"/>
      <c r="S118" s="4"/>
      <c r="T118" s="4"/>
      <c r="U118" s="4"/>
      <c r="V118" s="4"/>
      <c r="W118" s="4"/>
    </row>
    <row r="119" spans="1:23" s="72" customFormat="1" ht="40.5" customHeight="1">
      <c r="A119" s="58" t="s">
        <v>137</v>
      </c>
      <c r="B119" s="90" t="s">
        <v>136</v>
      </c>
      <c r="C119" s="70"/>
      <c r="D119" s="70"/>
      <c r="E119" s="71"/>
      <c r="F119" s="74">
        <f>-1136104.44</f>
        <v>-1136104.44</v>
      </c>
      <c r="G119" s="67">
        <f>SUM(E119:F119)</f>
        <v>-1136104.44</v>
      </c>
      <c r="H119" s="74"/>
      <c r="I119" s="67">
        <v>-1136104.44</v>
      </c>
      <c r="J119" s="74"/>
      <c r="K119" s="67">
        <v>-1136104.44</v>
      </c>
      <c r="L119" s="74"/>
      <c r="M119" s="67">
        <v>-1136104.44</v>
      </c>
      <c r="N119" s="74"/>
      <c r="O119" s="141">
        <f>SUM(M119:N119)</f>
        <v>-1136104.44</v>
      </c>
      <c r="P119" s="143"/>
      <c r="Q119" s="141">
        <f t="shared" si="10"/>
        <v>-1136104.44</v>
      </c>
      <c r="R119" s="118"/>
      <c r="S119" s="4"/>
      <c r="T119" s="4"/>
      <c r="U119" s="4"/>
      <c r="V119" s="4"/>
      <c r="W119" s="4"/>
    </row>
    <row r="120" spans="1:23" s="72" customFormat="1" ht="26.25" customHeight="1">
      <c r="A120" s="92" t="s">
        <v>135</v>
      </c>
      <c r="B120" s="90" t="s">
        <v>132</v>
      </c>
      <c r="C120" s="70"/>
      <c r="D120" s="70"/>
      <c r="E120" s="71"/>
      <c r="F120" s="74">
        <f>-1377.13</f>
        <v>-1377.13</v>
      </c>
      <c r="G120" s="67">
        <f>SUM(E120:F120)</f>
        <v>-1377.13</v>
      </c>
      <c r="H120" s="74"/>
      <c r="I120" s="67">
        <v>-1377.13</v>
      </c>
      <c r="J120" s="74"/>
      <c r="K120" s="67">
        <v>-1377.13</v>
      </c>
      <c r="L120" s="74"/>
      <c r="M120" s="67">
        <v>-1377.13</v>
      </c>
      <c r="N120" s="74"/>
      <c r="O120" s="141">
        <f t="shared" ref="O120:O121" si="19">SUM(M120:N120)</f>
        <v>-1377.13</v>
      </c>
      <c r="P120" s="143"/>
      <c r="Q120" s="141">
        <f t="shared" si="10"/>
        <v>-1377.13</v>
      </c>
      <c r="R120" s="118"/>
      <c r="S120" s="4"/>
      <c r="T120" s="4"/>
      <c r="U120" s="4"/>
      <c r="V120" s="4"/>
      <c r="W120" s="4"/>
    </row>
    <row r="121" spans="1:23" ht="51.75" customHeight="1">
      <c r="A121" s="85" t="s">
        <v>109</v>
      </c>
      <c r="B121" s="73" t="s">
        <v>110</v>
      </c>
      <c r="C121" s="74"/>
      <c r="D121" s="74">
        <v>-2532287.4900000002</v>
      </c>
      <c r="E121" s="67">
        <f>D121</f>
        <v>-2532287.4900000002</v>
      </c>
      <c r="F121" s="74">
        <f>780000+1136104.44+1377.13</f>
        <v>1917481.5699999998</v>
      </c>
      <c r="G121" s="67">
        <f>-2532287.49+F121</f>
        <v>-614805.92000000039</v>
      </c>
      <c r="H121" s="74"/>
      <c r="I121" s="67">
        <v>-614805.92000000004</v>
      </c>
      <c r="J121" s="74"/>
      <c r="K121" s="67">
        <v>-614805.92000000004</v>
      </c>
      <c r="L121" s="74"/>
      <c r="M121" s="67">
        <v>-614805.92000000004</v>
      </c>
      <c r="N121" s="74"/>
      <c r="O121" s="141">
        <f t="shared" si="19"/>
        <v>-614805.92000000004</v>
      </c>
      <c r="P121" s="143"/>
      <c r="Q121" s="141">
        <f t="shared" si="10"/>
        <v>-614805.92000000004</v>
      </c>
    </row>
    <row r="122" spans="1:23" s="27" customFormat="1">
      <c r="A122" s="37" t="s">
        <v>68</v>
      </c>
      <c r="B122" s="20"/>
      <c r="C122" s="43">
        <f t="shared" ref="C122:P122" si="20">C55</f>
        <v>802378400</v>
      </c>
      <c r="D122" s="43">
        <f t="shared" si="20"/>
        <v>635371.53999999957</v>
      </c>
      <c r="E122" s="54">
        <f t="shared" si="20"/>
        <v>803013771.53999996</v>
      </c>
      <c r="F122" s="43">
        <f t="shared" si="20"/>
        <v>14518074.780000001</v>
      </c>
      <c r="G122" s="54">
        <f t="shared" si="20"/>
        <v>817531846.32000005</v>
      </c>
      <c r="H122" s="43">
        <f t="shared" si="20"/>
        <v>26329696</v>
      </c>
      <c r="I122" s="54">
        <f t="shared" si="20"/>
        <v>843861542.32000005</v>
      </c>
      <c r="J122" s="43">
        <f t="shared" si="20"/>
        <v>16199337.76</v>
      </c>
      <c r="K122" s="54">
        <f t="shared" si="20"/>
        <v>860060880.08000004</v>
      </c>
      <c r="L122" s="43">
        <f t="shared" si="20"/>
        <v>5756557</v>
      </c>
      <c r="M122" s="54">
        <f t="shared" si="20"/>
        <v>865817437.08000004</v>
      </c>
      <c r="N122" s="43">
        <f t="shared" si="20"/>
        <v>0</v>
      </c>
      <c r="O122" s="126">
        <f t="shared" si="20"/>
        <v>865817437.08000004</v>
      </c>
      <c r="P122" s="145">
        <f t="shared" si="20"/>
        <v>18767671.759999998</v>
      </c>
      <c r="Q122" s="126">
        <f t="shared" si="10"/>
        <v>884585108.84000003</v>
      </c>
      <c r="R122" s="118"/>
      <c r="S122" s="4"/>
      <c r="T122" s="4"/>
      <c r="U122" s="4"/>
      <c r="V122" s="4"/>
      <c r="W122" s="4"/>
    </row>
    <row r="123" spans="1:23" s="27" customFormat="1">
      <c r="A123" s="37" t="s">
        <v>67</v>
      </c>
      <c r="B123" s="5"/>
      <c r="C123" s="50">
        <f t="shared" ref="C123:P123" si="21">C122+C31</f>
        <v>996459628</v>
      </c>
      <c r="D123" s="50">
        <f t="shared" si="21"/>
        <v>635371.53999999957</v>
      </c>
      <c r="E123" s="81">
        <f t="shared" si="21"/>
        <v>997094999.53999996</v>
      </c>
      <c r="F123" s="50">
        <f t="shared" si="21"/>
        <v>14518074.780000001</v>
      </c>
      <c r="G123" s="81">
        <f t="shared" si="21"/>
        <v>1011613074.3200001</v>
      </c>
      <c r="H123" s="50">
        <f t="shared" si="21"/>
        <v>26375579.41</v>
      </c>
      <c r="I123" s="81">
        <f t="shared" si="21"/>
        <v>1037988653.73</v>
      </c>
      <c r="J123" s="50">
        <f t="shared" si="21"/>
        <v>16199337.76</v>
      </c>
      <c r="K123" s="81">
        <f t="shared" si="21"/>
        <v>1054187991.49</v>
      </c>
      <c r="L123" s="50">
        <f t="shared" si="21"/>
        <v>5756557</v>
      </c>
      <c r="M123" s="81">
        <f t="shared" si="21"/>
        <v>1059944548.49</v>
      </c>
      <c r="N123" s="50">
        <f t="shared" si="21"/>
        <v>0</v>
      </c>
      <c r="O123" s="146">
        <f t="shared" si="21"/>
        <v>1059944548.49</v>
      </c>
      <c r="P123" s="147">
        <f t="shared" si="21"/>
        <v>55271671.759999998</v>
      </c>
      <c r="Q123" s="146">
        <f t="shared" si="10"/>
        <v>1115216220.25</v>
      </c>
      <c r="R123" s="118"/>
      <c r="S123" s="4"/>
      <c r="T123" s="4"/>
      <c r="U123" s="4"/>
      <c r="V123" s="4"/>
      <c r="W123" s="4"/>
    </row>
    <row r="124" spans="1:23">
      <c r="C124" s="48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136"/>
      <c r="P124" s="136"/>
      <c r="Q124" s="136"/>
    </row>
    <row r="125" spans="1:23"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148"/>
      <c r="P125" s="148"/>
      <c r="Q125" s="148"/>
      <c r="R125" s="148"/>
    </row>
    <row r="126" spans="1:23"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148"/>
      <c r="P126" s="148"/>
      <c r="Q126" s="148"/>
      <c r="R126" s="148"/>
    </row>
    <row r="127" spans="1:23"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148"/>
      <c r="P127" s="148"/>
      <c r="Q127" s="148"/>
      <c r="R127" s="148"/>
    </row>
    <row r="128" spans="1:23"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148"/>
      <c r="P128" s="148"/>
      <c r="Q128" s="148"/>
      <c r="R128" s="148"/>
    </row>
    <row r="129" spans="3:18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148"/>
      <c r="P129" s="148"/>
      <c r="Q129" s="148"/>
      <c r="R129" s="148"/>
    </row>
    <row r="130" spans="3:18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148"/>
      <c r="P130" s="148"/>
      <c r="Q130" s="148"/>
      <c r="R130" s="148"/>
    </row>
    <row r="131" spans="3:18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148"/>
      <c r="P131" s="148"/>
      <c r="Q131" s="148"/>
      <c r="R131" s="148"/>
    </row>
    <row r="132" spans="3:18"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148"/>
      <c r="P132" s="148"/>
      <c r="Q132" s="148"/>
      <c r="R132" s="148"/>
    </row>
    <row r="133" spans="3:18">
      <c r="C133" s="4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136"/>
      <c r="P133" s="136"/>
      <c r="Q133" s="136"/>
    </row>
    <row r="134" spans="3:18">
      <c r="C134" s="48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136"/>
      <c r="P134" s="136"/>
      <c r="Q134" s="136"/>
    </row>
    <row r="135" spans="3:18">
      <c r="C135" s="48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136"/>
      <c r="P135" s="136"/>
      <c r="Q135" s="136"/>
    </row>
    <row r="136" spans="3:18">
      <c r="C136" s="48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136"/>
      <c r="P136" s="136"/>
      <c r="Q136" s="136"/>
    </row>
    <row r="137" spans="3:18">
      <c r="C137" s="48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136"/>
      <c r="P137" s="136"/>
      <c r="Q137" s="136"/>
    </row>
  </sheetData>
  <mergeCells count="1">
    <mergeCell ref="A28:Q28"/>
  </mergeCells>
  <pageMargins left="0.37" right="0.19685039370078741" top="0.24" bottom="0.19685039370078741" header="0.19685039370078741" footer="0"/>
  <pageSetup paperSize="9" scale="9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доходы </vt:lpstr>
      <vt:lpstr>Пояснительная записка</vt:lpstr>
      <vt:lpstr>'Пояснительная записка'!Заголовки_для_печати</vt:lpstr>
      <vt:lpstr>'Приложение доходы '!Заголовки_для_печати</vt:lpstr>
      <vt:lpstr>'Пояснительная записка'!Область_печати</vt:lpstr>
      <vt:lpstr>'Приложение доходы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2018-11-13T05:59:28Z</cp:lastPrinted>
  <dcterms:created xsi:type="dcterms:W3CDTF">2015-11-20T04:47:03Z</dcterms:created>
  <dcterms:modified xsi:type="dcterms:W3CDTF">2018-11-23T13:05:17Z</dcterms:modified>
</cp:coreProperties>
</file>