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12090" activeTab="1"/>
  </bookViews>
  <sheets>
    <sheet name="Пояснит.записка" sheetId="4" r:id="rId1"/>
    <sheet name="Приложение по дох.ДЕКАБРЬ" sheetId="9" r:id="rId2"/>
  </sheets>
  <definedNames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Пояснит.записка!$3:$3</definedName>
    <definedName name="_xlnm.Print_Titles" localSheetId="1">'Приложение по дох.ДЕКАБРЬ'!$32:$32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1">'Приложение по дох.ДЕКАБРЬ'!$A$5:$Q$144</definedName>
    <definedName name="октябрь" localSheetId="1">#REF!</definedName>
    <definedName name="октябрь">#REF!</definedName>
    <definedName name="пппп" localSheetId="1">#REF!</definedName>
    <definedName name="пппп">#REF!</definedName>
  </definedNames>
  <calcPr calcId="124519"/>
</workbook>
</file>

<file path=xl/calcChain.xml><?xml version="1.0" encoding="utf-8"?>
<calcChain xmlns="http://schemas.openxmlformats.org/spreadsheetml/2006/main">
  <c r="S134" i="9"/>
  <c r="S87" i="4"/>
  <c r="R87"/>
  <c r="S106"/>
  <c r="R116" i="9"/>
  <c r="S135"/>
  <c r="S81"/>
  <c r="S80"/>
  <c r="S68"/>
  <c r="S105" i="4"/>
  <c r="S52"/>
  <c r="S51"/>
  <c r="S39"/>
  <c r="R142" i="9"/>
  <c r="R140"/>
  <c r="R138"/>
  <c r="R136"/>
  <c r="R98"/>
  <c r="R66"/>
  <c r="R63"/>
  <c r="R54"/>
  <c r="R35"/>
  <c r="R25" i="4"/>
  <c r="R5" s="1"/>
  <c r="R34"/>
  <c r="S114"/>
  <c r="S113" s="1"/>
  <c r="R113"/>
  <c r="S112"/>
  <c r="S111"/>
  <c r="R111"/>
  <c r="S110"/>
  <c r="S109" s="1"/>
  <c r="R109"/>
  <c r="S108"/>
  <c r="S107"/>
  <c r="R107"/>
  <c r="S104"/>
  <c r="S103"/>
  <c r="S102"/>
  <c r="S101"/>
  <c r="S100"/>
  <c r="S99"/>
  <c r="S98"/>
  <c r="S97"/>
  <c r="S96"/>
  <c r="S95"/>
  <c r="S94"/>
  <c r="S93"/>
  <c r="S92"/>
  <c r="S91"/>
  <c r="S90"/>
  <c r="S89"/>
  <c r="S88"/>
  <c r="S86"/>
  <c r="S85"/>
  <c r="S84"/>
  <c r="S83"/>
  <c r="S82"/>
  <c r="S81"/>
  <c r="S80"/>
  <c r="S79"/>
  <c r="S78"/>
  <c r="S77"/>
  <c r="S76"/>
  <c r="S75"/>
  <c r="S74"/>
  <c r="S73"/>
  <c r="S72"/>
  <c r="S71"/>
  <c r="S70"/>
  <c r="R69"/>
  <c r="S68"/>
  <c r="S67"/>
  <c r="S66"/>
  <c r="S65"/>
  <c r="S64"/>
  <c r="S63"/>
  <c r="S62"/>
  <c r="S61"/>
  <c r="S60"/>
  <c r="S59"/>
  <c r="S58"/>
  <c r="S57"/>
  <c r="S56"/>
  <c r="S55"/>
  <c r="S54"/>
  <c r="S53"/>
  <c r="S50"/>
  <c r="S49"/>
  <c r="S48"/>
  <c r="S47"/>
  <c r="S46"/>
  <c r="S45"/>
  <c r="S44"/>
  <c r="S43"/>
  <c r="S42"/>
  <c r="S41"/>
  <c r="S40"/>
  <c r="S38"/>
  <c r="R37"/>
  <c r="S35"/>
  <c r="S34" s="1"/>
  <c r="S30"/>
  <c r="S29"/>
  <c r="S28" s="1"/>
  <c r="S27"/>
  <c r="S26"/>
  <c r="S24"/>
  <c r="S23" s="1"/>
  <c r="S22"/>
  <c r="S21"/>
  <c r="S20"/>
  <c r="S19"/>
  <c r="S18"/>
  <c r="S16"/>
  <c r="S15"/>
  <c r="S14"/>
  <c r="S13"/>
  <c r="S12"/>
  <c r="S11"/>
  <c r="S10"/>
  <c r="S9"/>
  <c r="S8"/>
  <c r="S7"/>
  <c r="S6"/>
  <c r="P54" i="9"/>
  <c r="Q55"/>
  <c r="S55" s="1"/>
  <c r="P35"/>
  <c r="P5" i="4"/>
  <c r="O5"/>
  <c r="Q8"/>
  <c r="Q6"/>
  <c r="Q5"/>
  <c r="Q25"/>
  <c r="P25"/>
  <c r="E143" i="9"/>
  <c r="E142" s="1"/>
  <c r="P142"/>
  <c r="F142"/>
  <c r="D142"/>
  <c r="C142"/>
  <c r="E141"/>
  <c r="E140" s="1"/>
  <c r="P140"/>
  <c r="N140"/>
  <c r="F140"/>
  <c r="D140"/>
  <c r="C140"/>
  <c r="F139"/>
  <c r="G139" s="1"/>
  <c r="P138"/>
  <c r="H138"/>
  <c r="E137"/>
  <c r="E136" s="1"/>
  <c r="P136"/>
  <c r="P116" s="1"/>
  <c r="N136"/>
  <c r="L136"/>
  <c r="J136"/>
  <c r="J116" s="1"/>
  <c r="H136"/>
  <c r="H116" s="1"/>
  <c r="F136"/>
  <c r="F116" s="1"/>
  <c r="D136"/>
  <c r="C136"/>
  <c r="G133"/>
  <c r="I133" s="1"/>
  <c r="K133" s="1"/>
  <c r="M133" s="1"/>
  <c r="O133" s="1"/>
  <c r="Q133" s="1"/>
  <c r="S133" s="1"/>
  <c r="Q132"/>
  <c r="S132" s="1"/>
  <c r="O131"/>
  <c r="Q131" s="1"/>
  <c r="S131" s="1"/>
  <c r="O130"/>
  <c r="Q130" s="1"/>
  <c r="S130" s="1"/>
  <c r="O129"/>
  <c r="Q129" s="1"/>
  <c r="S129" s="1"/>
  <c r="O128"/>
  <c r="Q128" s="1"/>
  <c r="S128" s="1"/>
  <c r="I127"/>
  <c r="K127" s="1"/>
  <c r="M127" s="1"/>
  <c r="O127" s="1"/>
  <c r="Q127" s="1"/>
  <c r="S127" s="1"/>
  <c r="M126"/>
  <c r="O126" s="1"/>
  <c r="Q126" s="1"/>
  <c r="S126" s="1"/>
  <c r="M125"/>
  <c r="O125" s="1"/>
  <c r="Q125" s="1"/>
  <c r="S125" s="1"/>
  <c r="M124"/>
  <c r="O124" s="1"/>
  <c r="Q124" s="1"/>
  <c r="S124" s="1"/>
  <c r="E123"/>
  <c r="G123" s="1"/>
  <c r="I123" s="1"/>
  <c r="K123" s="1"/>
  <c r="M123" s="1"/>
  <c r="O123" s="1"/>
  <c r="Q123" s="1"/>
  <c r="S123" s="1"/>
  <c r="Q122"/>
  <c r="S122" s="1"/>
  <c r="I121"/>
  <c r="K121" s="1"/>
  <c r="M121" s="1"/>
  <c r="O121" s="1"/>
  <c r="Q121" s="1"/>
  <c r="S121" s="1"/>
  <c r="M120"/>
  <c r="O120" s="1"/>
  <c r="Q120" s="1"/>
  <c r="S120" s="1"/>
  <c r="E119"/>
  <c r="G119" s="1"/>
  <c r="I119" s="1"/>
  <c r="K119" s="1"/>
  <c r="M119" s="1"/>
  <c r="O119" s="1"/>
  <c r="Q119" s="1"/>
  <c r="S119" s="1"/>
  <c r="O118"/>
  <c r="Q118" s="1"/>
  <c r="S118" s="1"/>
  <c r="E117"/>
  <c r="G117" s="1"/>
  <c r="D116"/>
  <c r="C116"/>
  <c r="E115"/>
  <c r="G115" s="1"/>
  <c r="E114"/>
  <c r="G114" s="1"/>
  <c r="I114" s="1"/>
  <c r="K114" s="1"/>
  <c r="M114" s="1"/>
  <c r="O114" s="1"/>
  <c r="Q114" s="1"/>
  <c r="S114" s="1"/>
  <c r="E113"/>
  <c r="G113" s="1"/>
  <c r="E112"/>
  <c r="G112" s="1"/>
  <c r="I112" s="1"/>
  <c r="K112" s="1"/>
  <c r="M112" s="1"/>
  <c r="O112" s="1"/>
  <c r="Q112" s="1"/>
  <c r="S112" s="1"/>
  <c r="E111"/>
  <c r="G111" s="1"/>
  <c r="I111" s="1"/>
  <c r="K111" s="1"/>
  <c r="M111" s="1"/>
  <c r="O111" s="1"/>
  <c r="Q111" s="1"/>
  <c r="S111" s="1"/>
  <c r="E110"/>
  <c r="G110" s="1"/>
  <c r="E109"/>
  <c r="G109" s="1"/>
  <c r="I109" s="1"/>
  <c r="K109" s="1"/>
  <c r="M109" s="1"/>
  <c r="O109" s="1"/>
  <c r="Q109" s="1"/>
  <c r="S109" s="1"/>
  <c r="E108"/>
  <c r="G108" s="1"/>
  <c r="I108" s="1"/>
  <c r="K108" s="1"/>
  <c r="M108" s="1"/>
  <c r="O108" s="1"/>
  <c r="Q108" s="1"/>
  <c r="S108" s="1"/>
  <c r="E107"/>
  <c r="G107" s="1"/>
  <c r="I107" s="1"/>
  <c r="K107" s="1"/>
  <c r="M107" s="1"/>
  <c r="O107" s="1"/>
  <c r="Q107" s="1"/>
  <c r="S107" s="1"/>
  <c r="E106"/>
  <c r="G106" s="1"/>
  <c r="I106" s="1"/>
  <c r="K106" s="1"/>
  <c r="M106" s="1"/>
  <c r="O106" s="1"/>
  <c r="Q106" s="1"/>
  <c r="S106" s="1"/>
  <c r="E105"/>
  <c r="G105" s="1"/>
  <c r="I105" s="1"/>
  <c r="K105" s="1"/>
  <c r="M105" s="1"/>
  <c r="O105" s="1"/>
  <c r="Q105" s="1"/>
  <c r="S105" s="1"/>
  <c r="E104"/>
  <c r="G104" s="1"/>
  <c r="I104" s="1"/>
  <c r="K104" s="1"/>
  <c r="M104" s="1"/>
  <c r="O104" s="1"/>
  <c r="Q104" s="1"/>
  <c r="S104" s="1"/>
  <c r="E103"/>
  <c r="G103" s="1"/>
  <c r="I103" s="1"/>
  <c r="K103" s="1"/>
  <c r="M103" s="1"/>
  <c r="O103" s="1"/>
  <c r="Q103" s="1"/>
  <c r="S103" s="1"/>
  <c r="E102"/>
  <c r="G102" s="1"/>
  <c r="I102" s="1"/>
  <c r="K102" s="1"/>
  <c r="M102" s="1"/>
  <c r="O102" s="1"/>
  <c r="Q102" s="1"/>
  <c r="S102" s="1"/>
  <c r="E101"/>
  <c r="G101" s="1"/>
  <c r="I101" s="1"/>
  <c r="K101" s="1"/>
  <c r="M101" s="1"/>
  <c r="O101" s="1"/>
  <c r="Q101" s="1"/>
  <c r="S101" s="1"/>
  <c r="E100"/>
  <c r="G100" s="1"/>
  <c r="I100" s="1"/>
  <c r="K100" s="1"/>
  <c r="M100" s="1"/>
  <c r="O100" s="1"/>
  <c r="Q100" s="1"/>
  <c r="S100" s="1"/>
  <c r="E99"/>
  <c r="P98"/>
  <c r="N98"/>
  <c r="L98"/>
  <c r="F98"/>
  <c r="D98"/>
  <c r="C98"/>
  <c r="E97"/>
  <c r="G97" s="1"/>
  <c r="I97" s="1"/>
  <c r="K97" s="1"/>
  <c r="M97" s="1"/>
  <c r="O97" s="1"/>
  <c r="Q97" s="1"/>
  <c r="S97" s="1"/>
  <c r="Q96"/>
  <c r="S96" s="1"/>
  <c r="E95"/>
  <c r="G95" s="1"/>
  <c r="I95" s="1"/>
  <c r="K95" s="1"/>
  <c r="M95" s="1"/>
  <c r="O95" s="1"/>
  <c r="Q95" s="1"/>
  <c r="S95" s="1"/>
  <c r="G94"/>
  <c r="I94" s="1"/>
  <c r="K94" s="1"/>
  <c r="M94" s="1"/>
  <c r="O94" s="1"/>
  <c r="Q94" s="1"/>
  <c r="S94" s="1"/>
  <c r="M93"/>
  <c r="O93" s="1"/>
  <c r="Q93" s="1"/>
  <c r="S93" s="1"/>
  <c r="M92"/>
  <c r="O92" s="1"/>
  <c r="Q92" s="1"/>
  <c r="S92" s="1"/>
  <c r="I91"/>
  <c r="K91" s="1"/>
  <c r="M91" s="1"/>
  <c r="O91" s="1"/>
  <c r="Q91" s="1"/>
  <c r="S91" s="1"/>
  <c r="I90"/>
  <c r="K90" s="1"/>
  <c r="M90" s="1"/>
  <c r="O90" s="1"/>
  <c r="Q90" s="1"/>
  <c r="S90" s="1"/>
  <c r="E89"/>
  <c r="G89" s="1"/>
  <c r="I89" s="1"/>
  <c r="K89" s="1"/>
  <c r="M89" s="1"/>
  <c r="O89" s="1"/>
  <c r="Q89" s="1"/>
  <c r="S89" s="1"/>
  <c r="E88"/>
  <c r="G88" s="1"/>
  <c r="I88" s="1"/>
  <c r="K88" s="1"/>
  <c r="M88" s="1"/>
  <c r="O88" s="1"/>
  <c r="Q88" s="1"/>
  <c r="S88" s="1"/>
  <c r="E87"/>
  <c r="G87" s="1"/>
  <c r="I87" s="1"/>
  <c r="K87" s="1"/>
  <c r="M87" s="1"/>
  <c r="O87" s="1"/>
  <c r="Q87" s="1"/>
  <c r="S87" s="1"/>
  <c r="E86"/>
  <c r="G86" s="1"/>
  <c r="I86" s="1"/>
  <c r="K86" s="1"/>
  <c r="M86" s="1"/>
  <c r="O86" s="1"/>
  <c r="Q86" s="1"/>
  <c r="S86" s="1"/>
  <c r="H85"/>
  <c r="H66" s="1"/>
  <c r="E85"/>
  <c r="G85" s="1"/>
  <c r="E84"/>
  <c r="M83"/>
  <c r="O83" s="1"/>
  <c r="Q83" s="1"/>
  <c r="S83" s="1"/>
  <c r="G82"/>
  <c r="I82" s="1"/>
  <c r="K82" s="1"/>
  <c r="M82" s="1"/>
  <c r="O82" s="1"/>
  <c r="Q82" s="1"/>
  <c r="S82" s="1"/>
  <c r="G79"/>
  <c r="I79" s="1"/>
  <c r="K79" s="1"/>
  <c r="M79" s="1"/>
  <c r="O79" s="1"/>
  <c r="Q79" s="1"/>
  <c r="S79" s="1"/>
  <c r="Q78"/>
  <c r="S78" s="1"/>
  <c r="G77"/>
  <c r="I77" s="1"/>
  <c r="K77" s="1"/>
  <c r="M77" s="1"/>
  <c r="O77" s="1"/>
  <c r="Q77" s="1"/>
  <c r="S77" s="1"/>
  <c r="G76"/>
  <c r="I76" s="1"/>
  <c r="K76" s="1"/>
  <c r="M76" s="1"/>
  <c r="O76" s="1"/>
  <c r="Q76" s="1"/>
  <c r="S76" s="1"/>
  <c r="G75"/>
  <c r="I75" s="1"/>
  <c r="K75" s="1"/>
  <c r="M75" s="1"/>
  <c r="O75" s="1"/>
  <c r="Q75" s="1"/>
  <c r="S75" s="1"/>
  <c r="M74"/>
  <c r="O74" s="1"/>
  <c r="Q74" s="1"/>
  <c r="S74" s="1"/>
  <c r="M73"/>
  <c r="O73" s="1"/>
  <c r="Q73" s="1"/>
  <c r="S73" s="1"/>
  <c r="G72"/>
  <c r="I72" s="1"/>
  <c r="K72" s="1"/>
  <c r="M72" s="1"/>
  <c r="O72" s="1"/>
  <c r="Q72" s="1"/>
  <c r="S72" s="1"/>
  <c r="G71"/>
  <c r="M70"/>
  <c r="O70" s="1"/>
  <c r="Q70" s="1"/>
  <c r="S70" s="1"/>
  <c r="M69"/>
  <c r="O69" s="1"/>
  <c r="Q69" s="1"/>
  <c r="S69" s="1"/>
  <c r="M67"/>
  <c r="O67" s="1"/>
  <c r="Q67" s="1"/>
  <c r="S67" s="1"/>
  <c r="P66"/>
  <c r="N66"/>
  <c r="J66"/>
  <c r="F66"/>
  <c r="D66"/>
  <c r="C66"/>
  <c r="E65"/>
  <c r="E64"/>
  <c r="G64" s="1"/>
  <c r="P63"/>
  <c r="N63"/>
  <c r="L63"/>
  <c r="J63"/>
  <c r="H63"/>
  <c r="F63"/>
  <c r="D63"/>
  <c r="C63"/>
  <c r="C62" s="1"/>
  <c r="C61" s="1"/>
  <c r="E60"/>
  <c r="E59"/>
  <c r="G59" s="1"/>
  <c r="I59" s="1"/>
  <c r="K59" s="1"/>
  <c r="M59" s="1"/>
  <c r="O59" s="1"/>
  <c r="Q59" s="1"/>
  <c r="S59" s="1"/>
  <c r="E58"/>
  <c r="G58" s="1"/>
  <c r="C57"/>
  <c r="G56"/>
  <c r="I56" s="1"/>
  <c r="K56" s="1"/>
  <c r="M56" s="1"/>
  <c r="O56" s="1"/>
  <c r="Q56" s="1"/>
  <c r="S56" s="1"/>
  <c r="C54"/>
  <c r="E54" s="1"/>
  <c r="G54" s="1"/>
  <c r="I54" s="1"/>
  <c r="K54" s="1"/>
  <c r="M54" s="1"/>
  <c r="O54" s="1"/>
  <c r="E53"/>
  <c r="G53" s="1"/>
  <c r="C52"/>
  <c r="E51"/>
  <c r="G51" s="1"/>
  <c r="I51" s="1"/>
  <c r="K51" s="1"/>
  <c r="M51" s="1"/>
  <c r="O51" s="1"/>
  <c r="Q51" s="1"/>
  <c r="S51" s="1"/>
  <c r="E50"/>
  <c r="G50" s="1"/>
  <c r="I50" s="1"/>
  <c r="K50" s="1"/>
  <c r="M50" s="1"/>
  <c r="O50" s="1"/>
  <c r="Q50" s="1"/>
  <c r="S50" s="1"/>
  <c r="E49"/>
  <c r="G49" s="1"/>
  <c r="I49" s="1"/>
  <c r="K49" s="1"/>
  <c r="M49" s="1"/>
  <c r="O49" s="1"/>
  <c r="Q49" s="1"/>
  <c r="S49" s="1"/>
  <c r="E48"/>
  <c r="G48" s="1"/>
  <c r="I48" s="1"/>
  <c r="K48" s="1"/>
  <c r="M48" s="1"/>
  <c r="O48" s="1"/>
  <c r="Q48" s="1"/>
  <c r="S48" s="1"/>
  <c r="E47"/>
  <c r="G47" s="1"/>
  <c r="I47" s="1"/>
  <c r="C46"/>
  <c r="E45"/>
  <c r="E44"/>
  <c r="G44" s="1"/>
  <c r="C43"/>
  <c r="E42"/>
  <c r="G42" s="1"/>
  <c r="I42" s="1"/>
  <c r="K42" s="1"/>
  <c r="M42" s="1"/>
  <c r="O42" s="1"/>
  <c r="Q42" s="1"/>
  <c r="S42" s="1"/>
  <c r="E41"/>
  <c r="G41" s="1"/>
  <c r="I41" s="1"/>
  <c r="K41" s="1"/>
  <c r="M41" s="1"/>
  <c r="O41" s="1"/>
  <c r="Q41" s="1"/>
  <c r="S41" s="1"/>
  <c r="E40"/>
  <c r="G40" s="1"/>
  <c r="C39"/>
  <c r="E38"/>
  <c r="G38" s="1"/>
  <c r="C37"/>
  <c r="E36"/>
  <c r="E35" s="1"/>
  <c r="C35"/>
  <c r="Q49" i="4"/>
  <c r="Q67"/>
  <c r="Q93"/>
  <c r="Q94"/>
  <c r="Q26"/>
  <c r="R33" l="1"/>
  <c r="R32" s="1"/>
  <c r="S69"/>
  <c r="R62" i="9"/>
  <c r="R61" s="1"/>
  <c r="R144" s="1"/>
  <c r="G36"/>
  <c r="G35" s="1"/>
  <c r="E43"/>
  <c r="E46"/>
  <c r="I85"/>
  <c r="K85" s="1"/>
  <c r="L85" s="1"/>
  <c r="L66" s="1"/>
  <c r="G141"/>
  <c r="R34"/>
  <c r="G137"/>
  <c r="I137" s="1"/>
  <c r="S54"/>
  <c r="E52"/>
  <c r="F138"/>
  <c r="P34"/>
  <c r="Q54"/>
  <c r="D62"/>
  <c r="D61" s="1"/>
  <c r="D144" s="1"/>
  <c r="S37" i="4"/>
  <c r="S25"/>
  <c r="S17"/>
  <c r="S5" s="1"/>
  <c r="F62" i="9"/>
  <c r="G136"/>
  <c r="I53"/>
  <c r="K53" s="1"/>
  <c r="G52"/>
  <c r="I36"/>
  <c r="K36" s="1"/>
  <c r="M36" s="1"/>
  <c r="C34"/>
  <c r="E98"/>
  <c r="H110"/>
  <c r="I110" s="1"/>
  <c r="J110" s="1"/>
  <c r="P62"/>
  <c r="P61" s="1"/>
  <c r="P144" s="1"/>
  <c r="C144"/>
  <c r="E37"/>
  <c r="E66"/>
  <c r="E116"/>
  <c r="I40"/>
  <c r="G39"/>
  <c r="I58"/>
  <c r="G57"/>
  <c r="H113"/>
  <c r="I113" s="1"/>
  <c r="K35"/>
  <c r="I44"/>
  <c r="I117"/>
  <c r="G116"/>
  <c r="K47"/>
  <c r="I46"/>
  <c r="I38"/>
  <c r="G37"/>
  <c r="I64"/>
  <c r="G63"/>
  <c r="M53"/>
  <c r="K52"/>
  <c r="H115"/>
  <c r="K137"/>
  <c r="I136"/>
  <c r="G138"/>
  <c r="I139"/>
  <c r="E63"/>
  <c r="E39"/>
  <c r="G45"/>
  <c r="I45" s="1"/>
  <c r="K45" s="1"/>
  <c r="M45" s="1"/>
  <c r="O45" s="1"/>
  <c r="Q45" s="1"/>
  <c r="S45" s="1"/>
  <c r="G46"/>
  <c r="I52"/>
  <c r="E57"/>
  <c r="I71"/>
  <c r="G84"/>
  <c r="I84" s="1"/>
  <c r="K84" s="1"/>
  <c r="M84" s="1"/>
  <c r="O84" s="1"/>
  <c r="Q84" s="1"/>
  <c r="S84" s="1"/>
  <c r="G99"/>
  <c r="G143"/>
  <c r="R115" i="4" l="1"/>
  <c r="S33"/>
  <c r="S32" s="1"/>
  <c r="S115" s="1"/>
  <c r="H141" i="9"/>
  <c r="G140"/>
  <c r="E62"/>
  <c r="E61" s="1"/>
  <c r="H98"/>
  <c r="H62" s="1"/>
  <c r="F61"/>
  <c r="F144" s="1"/>
  <c r="I35"/>
  <c r="K71"/>
  <c r="I66"/>
  <c r="I37"/>
  <c r="K38"/>
  <c r="G142"/>
  <c r="H143"/>
  <c r="H142" s="1"/>
  <c r="J139"/>
  <c r="J138" s="1"/>
  <c r="I138"/>
  <c r="I43"/>
  <c r="K44"/>
  <c r="K40"/>
  <c r="I39"/>
  <c r="I115"/>
  <c r="M85"/>
  <c r="O85" s="1"/>
  <c r="Q85" s="1"/>
  <c r="S85" s="1"/>
  <c r="I99"/>
  <c r="G98"/>
  <c r="M137"/>
  <c r="K136"/>
  <c r="O53"/>
  <c r="Q53" s="1"/>
  <c r="M52"/>
  <c r="K64"/>
  <c r="I63"/>
  <c r="K46"/>
  <c r="M47"/>
  <c r="J113"/>
  <c r="K113" s="1"/>
  <c r="M113" s="1"/>
  <c r="O113" s="1"/>
  <c r="Q113" s="1"/>
  <c r="S113" s="1"/>
  <c r="K117"/>
  <c r="I116"/>
  <c r="O36"/>
  <c r="Q36" s="1"/>
  <c r="M35"/>
  <c r="I57"/>
  <c r="K58"/>
  <c r="G43"/>
  <c r="G34" s="1"/>
  <c r="E34"/>
  <c r="E144" s="1"/>
  <c r="G66"/>
  <c r="G62" s="1"/>
  <c r="G61" s="1"/>
  <c r="K110"/>
  <c r="M110" s="1"/>
  <c r="O110" s="1"/>
  <c r="Q110" s="1"/>
  <c r="S110" s="1"/>
  <c r="H140" l="1"/>
  <c r="I141"/>
  <c r="I34"/>
  <c r="H61"/>
  <c r="H144" s="1"/>
  <c r="Q35"/>
  <c r="S36"/>
  <c r="S35" s="1"/>
  <c r="Q52"/>
  <c r="S53"/>
  <c r="S52" s="1"/>
  <c r="K139"/>
  <c r="M44"/>
  <c r="K43"/>
  <c r="M38"/>
  <c r="K37"/>
  <c r="L117"/>
  <c r="L116" s="1"/>
  <c r="L62" s="1"/>
  <c r="K116"/>
  <c r="O52"/>
  <c r="I98"/>
  <c r="I62" s="1"/>
  <c r="K99"/>
  <c r="M40"/>
  <c r="K39"/>
  <c r="K66"/>
  <c r="M71"/>
  <c r="G144"/>
  <c r="I143"/>
  <c r="K57"/>
  <c r="M58"/>
  <c r="O47"/>
  <c r="Q47" s="1"/>
  <c r="M46"/>
  <c r="J115"/>
  <c r="J98" s="1"/>
  <c r="J62" s="1"/>
  <c r="K115"/>
  <c r="M115" s="1"/>
  <c r="O115" s="1"/>
  <c r="Q115" s="1"/>
  <c r="S115" s="1"/>
  <c r="L139"/>
  <c r="L138" s="1"/>
  <c r="K138"/>
  <c r="O35"/>
  <c r="M64"/>
  <c r="K63"/>
  <c r="O137"/>
  <c r="M136"/>
  <c r="J141" l="1"/>
  <c r="I140"/>
  <c r="S47"/>
  <c r="S46" s="1"/>
  <c r="Q46"/>
  <c r="M63"/>
  <c r="O64"/>
  <c r="I142"/>
  <c r="J143"/>
  <c r="J142" s="1"/>
  <c r="O71"/>
  <c r="M66"/>
  <c r="M99"/>
  <c r="K98"/>
  <c r="K62" s="1"/>
  <c r="O38"/>
  <c r="Q38" s="1"/>
  <c r="M37"/>
  <c r="O40"/>
  <c r="Q40" s="1"/>
  <c r="M39"/>
  <c r="M139"/>
  <c r="K34"/>
  <c r="O136"/>
  <c r="Q137"/>
  <c r="O58"/>
  <c r="Q58" s="1"/>
  <c r="M57"/>
  <c r="O44"/>
  <c r="Q44" s="1"/>
  <c r="M43"/>
  <c r="O46"/>
  <c r="M117"/>
  <c r="J140" l="1"/>
  <c r="K141"/>
  <c r="J61"/>
  <c r="J144" s="1"/>
  <c r="I61"/>
  <c r="I144" s="1"/>
  <c r="I145" s="1"/>
  <c r="Q43"/>
  <c r="S44"/>
  <c r="S43" s="1"/>
  <c r="Q57"/>
  <c r="S58"/>
  <c r="S57" s="1"/>
  <c r="Q136"/>
  <c r="S137"/>
  <c r="S136" s="1"/>
  <c r="Q39"/>
  <c r="S40"/>
  <c r="S39" s="1"/>
  <c r="Q37"/>
  <c r="Q34" s="1"/>
  <c r="S38"/>
  <c r="S37" s="1"/>
  <c r="S34" s="1"/>
  <c r="O39"/>
  <c r="O99"/>
  <c r="M98"/>
  <c r="N117"/>
  <c r="N116" s="1"/>
  <c r="N62" s="1"/>
  <c r="M116"/>
  <c r="O43"/>
  <c r="K143"/>
  <c r="O37"/>
  <c r="Q71"/>
  <c r="O66"/>
  <c r="Q64"/>
  <c r="O63"/>
  <c r="O57"/>
  <c r="N139"/>
  <c r="N138" s="1"/>
  <c r="M138"/>
  <c r="O139"/>
  <c r="M34"/>
  <c r="K140" l="1"/>
  <c r="L141"/>
  <c r="Q66"/>
  <c r="S71"/>
  <c r="S66" s="1"/>
  <c r="O34"/>
  <c r="Q63"/>
  <c r="S64"/>
  <c r="S63" s="1"/>
  <c r="O117"/>
  <c r="O116" s="1"/>
  <c r="M62"/>
  <c r="Q139"/>
  <c r="O138"/>
  <c r="K142"/>
  <c r="K61" s="1"/>
  <c r="K144" s="1"/>
  <c r="L143"/>
  <c r="L142" s="1"/>
  <c r="Q117"/>
  <c r="Q99"/>
  <c r="O98"/>
  <c r="L140" l="1"/>
  <c r="L61" s="1"/>
  <c r="L144" s="1"/>
  <c r="M141"/>
  <c r="Q98"/>
  <c r="S99"/>
  <c r="S98" s="1"/>
  <c r="Q116"/>
  <c r="S117"/>
  <c r="Q138"/>
  <c r="S139"/>
  <c r="S138" s="1"/>
  <c r="O62"/>
  <c r="M143"/>
  <c r="S116" l="1"/>
  <c r="S62" s="1"/>
  <c r="O141"/>
  <c r="M140"/>
  <c r="Q62"/>
  <c r="M142"/>
  <c r="M61" s="1"/>
  <c r="M144" s="1"/>
  <c r="N143"/>
  <c r="N142" s="1"/>
  <c r="N61" s="1"/>
  <c r="N144" s="1"/>
  <c r="Q141" l="1"/>
  <c r="O140"/>
  <c r="O143"/>
  <c r="Q140" l="1"/>
  <c r="S141"/>
  <c r="S140" s="1"/>
  <c r="O142"/>
  <c r="O61" s="1"/>
  <c r="O144" s="1"/>
  <c r="Q143"/>
  <c r="Q142" l="1"/>
  <c r="Q61" s="1"/>
  <c r="Q144" s="1"/>
  <c r="S143"/>
  <c r="S142" s="1"/>
  <c r="S61" s="1"/>
  <c r="S144" s="1"/>
  <c r="Q103" i="4"/>
  <c r="Q114"/>
  <c r="Q113" s="1"/>
  <c r="P113"/>
  <c r="Q112"/>
  <c r="Q111" s="1"/>
  <c r="P111"/>
  <c r="Q110"/>
  <c r="Q109" s="1"/>
  <c r="P109"/>
  <c r="P107"/>
  <c r="P87" s="1"/>
  <c r="Q102"/>
  <c r="Q101"/>
  <c r="Q100"/>
  <c r="Q99"/>
  <c r="Q98"/>
  <c r="Q97"/>
  <c r="Q96"/>
  <c r="Q95"/>
  <c r="Q92"/>
  <c r="Q91"/>
  <c r="Q90"/>
  <c r="Q89"/>
  <c r="Q88"/>
  <c r="Q86"/>
  <c r="Q85"/>
  <c r="Q84"/>
  <c r="Q83"/>
  <c r="Q82"/>
  <c r="Q81"/>
  <c r="Q80"/>
  <c r="Q79"/>
  <c r="Q78"/>
  <c r="Q77"/>
  <c r="Q76"/>
  <c r="Q75"/>
  <c r="Q74"/>
  <c r="Q73"/>
  <c r="Q72"/>
  <c r="Q71"/>
  <c r="Q70"/>
  <c r="Q69" s="1"/>
  <c r="P69"/>
  <c r="Q68"/>
  <c r="Q66"/>
  <c r="Q65"/>
  <c r="Q64"/>
  <c r="Q63"/>
  <c r="Q62"/>
  <c r="Q61"/>
  <c r="Q60"/>
  <c r="Q59"/>
  <c r="Q58"/>
  <c r="Q57"/>
  <c r="Q56"/>
  <c r="Q55"/>
  <c r="Q54"/>
  <c r="Q53"/>
  <c r="Q50"/>
  <c r="Q48"/>
  <c r="Q47"/>
  <c r="Q46"/>
  <c r="Q45"/>
  <c r="Q44"/>
  <c r="Q43"/>
  <c r="Q42"/>
  <c r="Q41"/>
  <c r="Q40"/>
  <c r="Q38"/>
  <c r="P37"/>
  <c r="Q35"/>
  <c r="Q34" s="1"/>
  <c r="P34"/>
  <c r="Q30"/>
  <c r="Q29"/>
  <c r="Q28" s="1"/>
  <c r="Q24"/>
  <c r="Q23" s="1"/>
  <c r="Q22"/>
  <c r="Q21"/>
  <c r="Q20"/>
  <c r="Q19"/>
  <c r="Q18"/>
  <c r="Q17" s="1"/>
  <c r="Q16"/>
  <c r="Q15"/>
  <c r="Q14" s="1"/>
  <c r="Q13"/>
  <c r="Q12"/>
  <c r="Q11"/>
  <c r="Q10" s="1"/>
  <c r="Q9"/>
  <c r="Q7"/>
  <c r="O89"/>
  <c r="P33" l="1"/>
  <c r="P32" s="1"/>
  <c r="P115" s="1"/>
  <c r="Q37"/>
  <c r="O99" l="1"/>
  <c r="O100"/>
  <c r="O101"/>
  <c r="O102"/>
  <c r="N111"/>
  <c r="N107"/>
  <c r="N69"/>
  <c r="N37"/>
  <c r="N34"/>
  <c r="L69" l="1"/>
  <c r="M91"/>
  <c r="O91" s="1"/>
  <c r="M96"/>
  <c r="O96" s="1"/>
  <c r="M95"/>
  <c r="O95" s="1"/>
  <c r="M97"/>
  <c r="O97" s="1"/>
  <c r="M64"/>
  <c r="O64" s="1"/>
  <c r="M63"/>
  <c r="O63" s="1"/>
  <c r="M54"/>
  <c r="O54" s="1"/>
  <c r="M44"/>
  <c r="O44" s="1"/>
  <c r="M45"/>
  <c r="O45" s="1"/>
  <c r="M41"/>
  <c r="O41" s="1"/>
  <c r="M38"/>
  <c r="O38" s="1"/>
  <c r="M40"/>
  <c r="O40" s="1"/>
  <c r="L34"/>
  <c r="L107"/>
  <c r="G50" l="1"/>
  <c r="I50" s="1"/>
  <c r="K50" s="1"/>
  <c r="M50" s="1"/>
  <c r="O50" s="1"/>
  <c r="G53"/>
  <c r="I53" s="1"/>
  <c r="J37"/>
  <c r="K53" l="1"/>
  <c r="G42"/>
  <c r="G43"/>
  <c r="I43" s="1"/>
  <c r="K43" s="1"/>
  <c r="M43" s="1"/>
  <c r="O43" s="1"/>
  <c r="G46"/>
  <c r="G47"/>
  <c r="I47" s="1"/>
  <c r="K47" s="1"/>
  <c r="M47" s="1"/>
  <c r="O47" s="1"/>
  <c r="G48"/>
  <c r="I46"/>
  <c r="K46" s="1"/>
  <c r="M46" s="1"/>
  <c r="O46" s="1"/>
  <c r="M53" l="1"/>
  <c r="O53" s="1"/>
  <c r="I42"/>
  <c r="J107"/>
  <c r="J87" s="1"/>
  <c r="J34"/>
  <c r="I98"/>
  <c r="K98" s="1"/>
  <c r="M98" s="1"/>
  <c r="O98" s="1"/>
  <c r="I92"/>
  <c r="K92" s="1"/>
  <c r="M92" s="1"/>
  <c r="O92" s="1"/>
  <c r="K42" l="1"/>
  <c r="I62"/>
  <c r="K62" s="1"/>
  <c r="M62" s="1"/>
  <c r="O62" s="1"/>
  <c r="I61"/>
  <c r="K61" s="1"/>
  <c r="M61" s="1"/>
  <c r="O61" s="1"/>
  <c r="H56"/>
  <c r="H37" s="1"/>
  <c r="I48"/>
  <c r="K48" s="1"/>
  <c r="M48" s="1"/>
  <c r="O48" s="1"/>
  <c r="M42" l="1"/>
  <c r="O42" s="1"/>
  <c r="H109"/>
  <c r="H107"/>
  <c r="H87" s="1"/>
  <c r="H34"/>
  <c r="F110"/>
  <c r="G110" s="1"/>
  <c r="G109" s="1"/>
  <c r="G104"/>
  <c r="I104" s="1"/>
  <c r="K104" s="1"/>
  <c r="M104" s="1"/>
  <c r="O104" s="1"/>
  <c r="Q104" s="1"/>
  <c r="Q87" s="1"/>
  <c r="G65"/>
  <c r="I65" s="1"/>
  <c r="K65" s="1"/>
  <c r="M65" s="1"/>
  <c r="O65" s="1"/>
  <c r="G27"/>
  <c r="I27" s="1"/>
  <c r="K27" s="1"/>
  <c r="M27" s="1"/>
  <c r="O27" s="1"/>
  <c r="Q27" s="1"/>
  <c r="F107"/>
  <c r="F87" s="1"/>
  <c r="D107"/>
  <c r="C107"/>
  <c r="E66"/>
  <c r="G66" s="1"/>
  <c r="I66" s="1"/>
  <c r="K66" s="1"/>
  <c r="M66" s="1"/>
  <c r="O66" s="1"/>
  <c r="F113"/>
  <c r="F111"/>
  <c r="F69"/>
  <c r="F37"/>
  <c r="F34"/>
  <c r="E114"/>
  <c r="G114" s="1"/>
  <c r="D113"/>
  <c r="C113"/>
  <c r="E112"/>
  <c r="G112" s="1"/>
  <c r="H112" s="1"/>
  <c r="H111" s="1"/>
  <c r="D111"/>
  <c r="C111"/>
  <c r="E108"/>
  <c r="G108" s="1"/>
  <c r="E94"/>
  <c r="G94" s="1"/>
  <c r="I94" s="1"/>
  <c r="K94" s="1"/>
  <c r="M94" s="1"/>
  <c r="O94" s="1"/>
  <c r="E90"/>
  <c r="E88"/>
  <c r="G88" s="1"/>
  <c r="I88" s="1"/>
  <c r="K88" s="1"/>
  <c r="L88" s="1"/>
  <c r="L87" s="1"/>
  <c r="D87"/>
  <c r="C87"/>
  <c r="E86"/>
  <c r="G86" s="1"/>
  <c r="E85"/>
  <c r="G85" s="1"/>
  <c r="I85" s="1"/>
  <c r="K85" s="1"/>
  <c r="M85" s="1"/>
  <c r="O85" s="1"/>
  <c r="E84"/>
  <c r="G84" s="1"/>
  <c r="E83"/>
  <c r="G83" s="1"/>
  <c r="I83" s="1"/>
  <c r="K83" s="1"/>
  <c r="M83" s="1"/>
  <c r="O83" s="1"/>
  <c r="E82"/>
  <c r="G82" s="1"/>
  <c r="I82" s="1"/>
  <c r="K82" s="1"/>
  <c r="M82" s="1"/>
  <c r="O82" s="1"/>
  <c r="E81"/>
  <c r="G81" s="1"/>
  <c r="E80"/>
  <c r="G80" s="1"/>
  <c r="I80" s="1"/>
  <c r="K80" s="1"/>
  <c r="M80" s="1"/>
  <c r="O80" s="1"/>
  <c r="E79"/>
  <c r="G79" s="1"/>
  <c r="I79" s="1"/>
  <c r="K79" s="1"/>
  <c r="M79" s="1"/>
  <c r="O79" s="1"/>
  <c r="E78"/>
  <c r="G78" s="1"/>
  <c r="I78" s="1"/>
  <c r="K78" s="1"/>
  <c r="M78" s="1"/>
  <c r="O78" s="1"/>
  <c r="E77"/>
  <c r="G77" s="1"/>
  <c r="I77" s="1"/>
  <c r="K77" s="1"/>
  <c r="M77" s="1"/>
  <c r="O77" s="1"/>
  <c r="E76"/>
  <c r="G76" s="1"/>
  <c r="I76" s="1"/>
  <c r="K76" s="1"/>
  <c r="M76" s="1"/>
  <c r="O76" s="1"/>
  <c r="E75"/>
  <c r="G75" s="1"/>
  <c r="I75" s="1"/>
  <c r="K75" s="1"/>
  <c r="M75" s="1"/>
  <c r="O75" s="1"/>
  <c r="E74"/>
  <c r="G74" s="1"/>
  <c r="I74" s="1"/>
  <c r="K74" s="1"/>
  <c r="M74" s="1"/>
  <c r="O74" s="1"/>
  <c r="E73"/>
  <c r="G73" s="1"/>
  <c r="I73" s="1"/>
  <c r="K73" s="1"/>
  <c r="M73" s="1"/>
  <c r="O73" s="1"/>
  <c r="E72"/>
  <c r="G72" s="1"/>
  <c r="I72" s="1"/>
  <c r="K72" s="1"/>
  <c r="M72" s="1"/>
  <c r="O72" s="1"/>
  <c r="E71"/>
  <c r="G71" s="1"/>
  <c r="I71" s="1"/>
  <c r="K71" s="1"/>
  <c r="M71" s="1"/>
  <c r="O71" s="1"/>
  <c r="E70"/>
  <c r="G70" s="1"/>
  <c r="D69"/>
  <c r="C69"/>
  <c r="E68"/>
  <c r="G68" s="1"/>
  <c r="I68" s="1"/>
  <c r="K68" s="1"/>
  <c r="M68" s="1"/>
  <c r="O68" s="1"/>
  <c r="E60"/>
  <c r="G60" s="1"/>
  <c r="I60" s="1"/>
  <c r="K60" s="1"/>
  <c r="M60" s="1"/>
  <c r="O60" s="1"/>
  <c r="E59"/>
  <c r="G59" s="1"/>
  <c r="I59" s="1"/>
  <c r="K59" s="1"/>
  <c r="M59" s="1"/>
  <c r="O59" s="1"/>
  <c r="E58"/>
  <c r="G58" s="1"/>
  <c r="I58" s="1"/>
  <c r="K58" s="1"/>
  <c r="M58" s="1"/>
  <c r="O58" s="1"/>
  <c r="E57"/>
  <c r="G57" s="1"/>
  <c r="I57" s="1"/>
  <c r="K57" s="1"/>
  <c r="M57" s="1"/>
  <c r="O57" s="1"/>
  <c r="E56"/>
  <c r="G56" s="1"/>
  <c r="I56" s="1"/>
  <c r="K56" s="1"/>
  <c r="L56" s="1"/>
  <c r="E55"/>
  <c r="G55" s="1"/>
  <c r="D37"/>
  <c r="C37"/>
  <c r="E36"/>
  <c r="E35"/>
  <c r="G35" s="1"/>
  <c r="G34" s="1"/>
  <c r="D34"/>
  <c r="C34"/>
  <c r="E31"/>
  <c r="E30"/>
  <c r="G30" s="1"/>
  <c r="I30" s="1"/>
  <c r="K30" s="1"/>
  <c r="E29"/>
  <c r="G29" s="1"/>
  <c r="C28"/>
  <c r="C25"/>
  <c r="E25" s="1"/>
  <c r="G25" s="1"/>
  <c r="I25" s="1"/>
  <c r="K25" s="1"/>
  <c r="M25" s="1"/>
  <c r="O25" s="1"/>
  <c r="E24"/>
  <c r="E23" s="1"/>
  <c r="C23"/>
  <c r="E22"/>
  <c r="G22" s="1"/>
  <c r="I22" s="1"/>
  <c r="K22" s="1"/>
  <c r="M22" s="1"/>
  <c r="O22" s="1"/>
  <c r="E21"/>
  <c r="G21" s="1"/>
  <c r="I21" s="1"/>
  <c r="K21" s="1"/>
  <c r="M21" s="1"/>
  <c r="O21" s="1"/>
  <c r="E20"/>
  <c r="G20" s="1"/>
  <c r="I20" s="1"/>
  <c r="K20" s="1"/>
  <c r="M20" s="1"/>
  <c r="O20" s="1"/>
  <c r="E19"/>
  <c r="G19" s="1"/>
  <c r="I19" s="1"/>
  <c r="K19" s="1"/>
  <c r="M19" s="1"/>
  <c r="O19" s="1"/>
  <c r="E18"/>
  <c r="G18" s="1"/>
  <c r="I18" s="1"/>
  <c r="K18" s="1"/>
  <c r="C17"/>
  <c r="E16"/>
  <c r="G16" s="1"/>
  <c r="I16" s="1"/>
  <c r="K16" s="1"/>
  <c r="M16" s="1"/>
  <c r="O16" s="1"/>
  <c r="E15"/>
  <c r="G15" s="1"/>
  <c r="C14"/>
  <c r="E13"/>
  <c r="G13" s="1"/>
  <c r="I13" s="1"/>
  <c r="K13" s="1"/>
  <c r="M13" s="1"/>
  <c r="O13" s="1"/>
  <c r="E12"/>
  <c r="G12" s="1"/>
  <c r="I12" s="1"/>
  <c r="K12" s="1"/>
  <c r="M12" s="1"/>
  <c r="O12" s="1"/>
  <c r="E11"/>
  <c r="G11" s="1"/>
  <c r="C10"/>
  <c r="E9"/>
  <c r="E8" s="1"/>
  <c r="C8"/>
  <c r="E7"/>
  <c r="G7" s="1"/>
  <c r="C6"/>
  <c r="E111"/>
  <c r="M18" l="1"/>
  <c r="K17"/>
  <c r="M56"/>
  <c r="O56" s="1"/>
  <c r="L37"/>
  <c r="L33" s="1"/>
  <c r="M30"/>
  <c r="O30" s="1"/>
  <c r="I55"/>
  <c r="G37"/>
  <c r="M88"/>
  <c r="E113"/>
  <c r="H84"/>
  <c r="I84" s="1"/>
  <c r="J84" s="1"/>
  <c r="K84" s="1"/>
  <c r="M84" s="1"/>
  <c r="O84" s="1"/>
  <c r="H81"/>
  <c r="I81" s="1"/>
  <c r="E69"/>
  <c r="H86"/>
  <c r="I86" s="1"/>
  <c r="G113"/>
  <c r="H114"/>
  <c r="H113" s="1"/>
  <c r="E14"/>
  <c r="E34"/>
  <c r="D33"/>
  <c r="D32" s="1"/>
  <c r="D115" s="1"/>
  <c r="E107"/>
  <c r="E87" s="1"/>
  <c r="E6"/>
  <c r="C33"/>
  <c r="C32" s="1"/>
  <c r="E10"/>
  <c r="G6"/>
  <c r="I7"/>
  <c r="I17"/>
  <c r="G107"/>
  <c r="I108"/>
  <c r="G111"/>
  <c r="I112"/>
  <c r="E17"/>
  <c r="G10"/>
  <c r="G14"/>
  <c r="G28"/>
  <c r="F33"/>
  <c r="F109"/>
  <c r="G69"/>
  <c r="I29"/>
  <c r="C5"/>
  <c r="I35"/>
  <c r="I70"/>
  <c r="K70" s="1"/>
  <c r="I11"/>
  <c r="I15"/>
  <c r="I110"/>
  <c r="G17"/>
  <c r="E37"/>
  <c r="G9"/>
  <c r="G90"/>
  <c r="G24"/>
  <c r="E28"/>
  <c r="N88" l="1"/>
  <c r="N87" s="1"/>
  <c r="N33" s="1"/>
  <c r="O88"/>
  <c r="M17"/>
  <c r="O18"/>
  <c r="O17" s="1"/>
  <c r="I114"/>
  <c r="I113" s="1"/>
  <c r="J86"/>
  <c r="K86" s="1"/>
  <c r="M86" s="1"/>
  <c r="O86" s="1"/>
  <c r="I28"/>
  <c r="K29"/>
  <c r="I111"/>
  <c r="J112"/>
  <c r="J111" s="1"/>
  <c r="J81"/>
  <c r="I10"/>
  <c r="K11"/>
  <c r="I14"/>
  <c r="K15"/>
  <c r="I109"/>
  <c r="J110"/>
  <c r="J109" s="1"/>
  <c r="M70"/>
  <c r="O70" s="1"/>
  <c r="I6"/>
  <c r="K7"/>
  <c r="K55"/>
  <c r="I37"/>
  <c r="I107"/>
  <c r="K108"/>
  <c r="I34"/>
  <c r="K35"/>
  <c r="I69"/>
  <c r="C115"/>
  <c r="H69"/>
  <c r="H33" s="1"/>
  <c r="H32" s="1"/>
  <c r="H115" s="1"/>
  <c r="F32"/>
  <c r="F115" s="1"/>
  <c r="G87"/>
  <c r="G33" s="1"/>
  <c r="G32" s="1"/>
  <c r="I90"/>
  <c r="K90" s="1"/>
  <c r="G23"/>
  <c r="I24"/>
  <c r="G8"/>
  <c r="I9"/>
  <c r="E5"/>
  <c r="E33"/>
  <c r="K112" l="1"/>
  <c r="J69"/>
  <c r="J33" s="1"/>
  <c r="J32" s="1"/>
  <c r="J115" s="1"/>
  <c r="J114"/>
  <c r="J113" s="1"/>
  <c r="I23"/>
  <c r="K24"/>
  <c r="M35"/>
  <c r="K34"/>
  <c r="I8"/>
  <c r="I5" s="1"/>
  <c r="K9"/>
  <c r="K6"/>
  <c r="M7"/>
  <c r="M55"/>
  <c r="K37"/>
  <c r="K14"/>
  <c r="M15"/>
  <c r="L112"/>
  <c r="L111" s="1"/>
  <c r="K111"/>
  <c r="M29"/>
  <c r="K28"/>
  <c r="K10"/>
  <c r="M11"/>
  <c r="K110"/>
  <c r="K81"/>
  <c r="M108"/>
  <c r="K107"/>
  <c r="M90"/>
  <c r="K87"/>
  <c r="I87"/>
  <c r="I33" s="1"/>
  <c r="I32" s="1"/>
  <c r="I115" s="1"/>
  <c r="I116" s="1"/>
  <c r="G5"/>
  <c r="G115" s="1"/>
  <c r="E32"/>
  <c r="K114" l="1"/>
  <c r="M87"/>
  <c r="O90"/>
  <c r="O87" s="1"/>
  <c r="M28"/>
  <c r="O29"/>
  <c r="O28" s="1"/>
  <c r="M14"/>
  <c r="O15"/>
  <c r="O14" s="1"/>
  <c r="M6"/>
  <c r="O7"/>
  <c r="O6" s="1"/>
  <c r="M37"/>
  <c r="O55"/>
  <c r="O37" s="1"/>
  <c r="M10"/>
  <c r="O11"/>
  <c r="O10" s="1"/>
  <c r="M34"/>
  <c r="O35"/>
  <c r="O34" s="1"/>
  <c r="M107"/>
  <c r="O108"/>
  <c r="K109"/>
  <c r="L110"/>
  <c r="L109" s="1"/>
  <c r="L32" s="1"/>
  <c r="L115" s="1"/>
  <c r="L114"/>
  <c r="L113" s="1"/>
  <c r="K113"/>
  <c r="K8"/>
  <c r="K5" s="1"/>
  <c r="M9"/>
  <c r="M24"/>
  <c r="K23"/>
  <c r="M81"/>
  <c r="K69"/>
  <c r="K33" s="1"/>
  <c r="M112"/>
  <c r="E115"/>
  <c r="O107" l="1"/>
  <c r="Q108"/>
  <c r="Q107" s="1"/>
  <c r="Q33" s="1"/>
  <c r="Q32" s="1"/>
  <c r="Q115" s="1"/>
  <c r="K32"/>
  <c r="K115" s="1"/>
  <c r="M8"/>
  <c r="O9"/>
  <c r="O8" s="1"/>
  <c r="M111"/>
  <c r="O112"/>
  <c r="O111" s="1"/>
  <c r="M69"/>
  <c r="M33" s="1"/>
  <c r="O81"/>
  <c r="O69" s="1"/>
  <c r="O33" s="1"/>
  <c r="M23"/>
  <c r="O24"/>
  <c r="O23" s="1"/>
  <c r="M114"/>
  <c r="M110"/>
  <c r="M5" l="1"/>
  <c r="M113"/>
  <c r="N114"/>
  <c r="M109"/>
  <c r="N110"/>
  <c r="N109" s="1"/>
  <c r="O110"/>
  <c r="O109" s="1"/>
  <c r="O114" l="1"/>
  <c r="O113" s="1"/>
  <c r="O32" s="1"/>
  <c r="O115" s="1"/>
  <c r="N113"/>
  <c r="N32" s="1"/>
  <c r="N115" s="1"/>
  <c r="M32"/>
  <c r="M115" s="1"/>
</calcChain>
</file>

<file path=xl/sharedStrings.xml><?xml version="1.0" encoding="utf-8"?>
<sst xmlns="http://schemas.openxmlformats.org/spreadsheetml/2006/main" count="510" uniqueCount="201">
  <si>
    <t>к решению сессии пятого созыва</t>
  </si>
  <si>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</si>
  <si>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</si>
  <si>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</si>
  <si>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</si>
  <si>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</si>
  <si>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</si>
  <si>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</si>
  <si>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</si>
  <si>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</si>
  <si>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</si>
  <si>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</si>
  <si>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</si>
  <si>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</si>
  <si>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</si>
  <si>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</si>
  <si>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</si>
  <si>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</si>
  <si>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</si>
  <si>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</si>
  <si>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</si>
  <si>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</si>
  <si>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</si>
  <si>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</si>
  <si>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</si>
  <si>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</si>
  <si>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</si>
  <si>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</si>
  <si>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</si>
  <si>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</si>
  <si>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</si>
  <si>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</si>
  <si>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</si>
  <si>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</si>
  <si>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</si>
  <si>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</si>
  <si>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</si>
  <si>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</si>
  <si>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</si>
  <si>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</si>
  <si>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</si>
  <si>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</si>
  <si>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</si>
  <si>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</si>
  <si>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</si>
  <si>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</si>
  <si>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</si>
  <si>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</si>
  <si>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</si>
  <si>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</si>
  <si>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</si>
  <si>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</si>
  <si>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</si>
  <si>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</si>
  <si>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</si>
  <si>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</si>
  <si>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</si>
  <si>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</si>
  <si>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</si>
  <si>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</si>
  <si>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</si>
  <si>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</si>
  <si>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Дотации бюджетам муниципальных районов на выравнивание  бюджетной обеспеченности</t>
  </si>
  <si>
    <t>2 02 01001 05 0000 151</t>
  </si>
  <si>
    <t>Дотации бюджетам муниципальных районов на поддержку мер по обеспечению сбалансированности бюджетов</t>
  </si>
  <si>
    <t>2 02 01003 05 0000 151</t>
  </si>
  <si>
    <t>Субсидии от других бюджетов бюджетной системы Российской Федерации</t>
  </si>
  <si>
    <t>2 02 02000 00 0000 151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</si>
  <si>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</si>
  <si>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2 02 02999 05 0000 151</t>
  </si>
  <si>
    <t>Субсидии на мероприятия по проведению оздоровительной кампании детей за счет средств областного бюджета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</si>
  <si>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</si>
  <si>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</si>
  <si>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</si>
  <si>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</si>
  <si>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</si>
  <si>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2 02 03000 00 0000 151</t>
  </si>
  <si>
    <r>
      <rPr>
        <sz val="8"/>
        <rFont val="Times New Roman"/>
        <family val="1"/>
        <charset val="204"/>
      </rPr>
      <t>2 02 03007 05 0000 151</t>
    </r>
    <r>
      <rPr>
        <b/>
        <sz val="8"/>
        <rFont val="Times New Roman"/>
        <family val="1"/>
        <charset val="204"/>
      </rPr>
      <t xml:space="preserve">
</t>
    </r>
  </si>
  <si>
    <t>2 02 03015 05 0000 151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</si>
  <si>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</si>
  <si>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2 02 03024 05 0000 151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</si>
  <si>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</si>
  <si>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</si>
  <si>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</si>
  <si>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</si>
  <si>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</si>
  <si>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</si>
  <si>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</si>
  <si>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</si>
  <si>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</si>
  <si>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</si>
  <si>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2 02 03029 05 0000 151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</si>
  <si>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за счет средств федерального бюджета</t>
  </si>
  <si>
    <t>2 02 03119 05 0000 151</t>
  </si>
  <si>
    <t xml:space="preserve"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</t>
  </si>
  <si>
    <t>2 02 03999 05 0000 151</t>
  </si>
  <si>
    <t>Иные межбюджетные трансферты</t>
  </si>
  <si>
    <t>2 02 04000 00 0000 151</t>
  </si>
  <si>
    <t>2 02 04025 05 0000 151</t>
  </si>
  <si>
    <t>Прочие безвозмездные поступления от других бюджетов бюджетнойсистемы</t>
  </si>
  <si>
    <t>2 02 09000 00 0000 151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</si>
  <si>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</si>
  <si>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2 02 09024 05 0000 151</t>
  </si>
  <si>
    <t xml:space="preserve">ВСЕГО ДОХОДОВ </t>
  </si>
  <si>
    <t>2 02 02216 05 0000 151</t>
  </si>
  <si>
    <t>Предполагаемые поправки</t>
  </si>
  <si>
    <t>Утверждено</t>
  </si>
  <si>
    <t>Субсидии на софинансирование расходов по созданию условий для обеспечения поселений услугами торговли</t>
  </si>
  <si>
    <t>Субсидия для возмещения расходов по предоставлению мер социальной поддержки пед. работников проживающих в сельской местности</t>
  </si>
  <si>
    <t>Субвенции бюджетам муниципальных образований на осуществление государственных полномочий по подготовке и проведению Всероссийской сельскохозяйственной переписи 2016 года</t>
  </si>
  <si>
    <t>2 02 03121 05 0000 151</t>
  </si>
  <si>
    <t>2 02 04999 05 0000 151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</si>
  <si>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</si>
  <si>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</si>
  <si>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</si>
  <si>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</si>
  <si>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</si>
  <si>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</si>
  <si>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</si>
  <si>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</si>
  <si>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>Приложение №__</t>
  </si>
  <si>
    <t xml:space="preserve">Средства, передаваемые бюджетам муниципальных районов из бюджетов поселений КРС по соглашениями </t>
  </si>
  <si>
    <t>2 02 04014 05 0000 151</t>
  </si>
  <si>
    <t>Прогнозируемое поступление доходов бюджета  МО  "Устьянский муниципальный район" на 2016 год.</t>
  </si>
  <si>
    <t>Субсидии на реализацию общественно значимых культурных мероприятий в рамках проекта "ЛЮБО-ДОРОГО" (2013-2020г.)"</t>
  </si>
  <si>
    <t>Прочие безвозмездные поступления</t>
  </si>
  <si>
    <t>Прочие безвозмездные поступления в бюджеты муниципальных районов</t>
  </si>
  <si>
    <t>2 07 00000 00 0000 180</t>
  </si>
  <si>
    <t>2 07 05000 05 0000 180</t>
  </si>
  <si>
    <t>Приложение №2</t>
  </si>
  <si>
    <t>Собрания депутатов №333  от 26 февраля 2016 г.</t>
  </si>
  <si>
    <t>Приложение № 4</t>
  </si>
  <si>
    <t>2 02 02088 05 0004 151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</si>
  <si>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</si>
  <si>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 xml:space="preserve">Субсидии на  мероприятия по </t>
    </r>
    <r>
      <rPr>
        <sz val="11"/>
        <rFont val="Times New Roman"/>
        <family val="1"/>
        <charset val="204"/>
      </rPr>
      <t>реализации молодежной политики в муниципальных образованиях</t>
    </r>
  </si>
  <si>
    <t xml:space="preserve">Субсидии на реализацию ГП АО "Патриотическое воспитание,развитие физкультуры и спорта в АО…" ПП №1 "Спорт Беломорья (2014-2020г.) </t>
  </si>
  <si>
    <t>2 02 04052 05 0000 151</t>
  </si>
  <si>
    <t>Межбюджетные трансферты: резервный фонд Правительства Арх.обл. (Устьянская СДЮШОР на первенство мира) расп.от 9.02.16г. №30-рп</t>
  </si>
  <si>
    <t>2 02 02051 05 0000 151</t>
  </si>
  <si>
    <t>2 02 02085 05 0000 151</t>
  </si>
  <si>
    <r>
      <t>Субсидии бюджету МО на реализацию мероприятий ФЦП "Устойчивое развитие сельских территорий"</t>
    </r>
    <r>
      <rPr>
        <sz val="11"/>
        <rFont val="Times New Roman"/>
        <family val="1"/>
        <charset val="204"/>
      </rPr>
      <t>обеспечение жильем граждан, прожив.в с/местности. Улучшение жилищных условий</t>
    </r>
  </si>
  <si>
    <r>
      <t xml:space="preserve">Субсидии бюджету МО на реализацию мероприятий ФЦП "Устойчивое развитие сельских территорий"обеспечение жильем граждан,прожив.в с/местности. </t>
    </r>
    <r>
      <rPr>
        <sz val="11"/>
        <rFont val="Times New Roman"/>
        <family val="1"/>
        <charset val="204"/>
      </rPr>
      <t>Обеспечение жильем молодых семей и молод.спец.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</si>
  <si>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</t>
    </r>
    <r>
      <rPr>
        <sz val="11"/>
        <rFont val="Times New Roman"/>
        <family val="1"/>
        <charset val="204"/>
      </rPr>
      <t>граждан РФ,прожив.в се/местности. Улучшение жилищных условий.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</si>
  <si>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граждан РФ,прожив.в се/местности. </t>
    </r>
    <r>
      <rPr>
        <sz val="11"/>
        <rFont val="Times New Roman"/>
        <family val="1"/>
        <charset val="204"/>
      </rPr>
      <t>Обеспечение жильем молодых специалистов.</t>
    </r>
  </si>
  <si>
    <t>Субсидии на модернизацию и капитальный ремонт объектов ТЭК и ЖКХ</t>
  </si>
  <si>
    <t>2 02 02150 05 0000 151</t>
  </si>
  <si>
    <t>Субсидии на создание в общеобразовательных организациях,расположенных в сельской местности,условий для занятий физической культурой и спортом</t>
  </si>
  <si>
    <t>2 02 02215 05 0000 151</t>
  </si>
  <si>
    <t>Собрания депутатов №308 от 25.12.2015 года</t>
  </si>
  <si>
    <t>Собрания депутатов №337 от 08 апреля  2016 г.</t>
  </si>
  <si>
    <t>Приложение №4</t>
  </si>
  <si>
    <t>2 02 02008 05 0000 151</t>
  </si>
  <si>
    <t>2 02 02019 05 0000 151</t>
  </si>
  <si>
    <t>Субсидии на реализацию ГП Арх.обл. "Обеспечение качест. доступным жильем и объектами инфрастр. населения АО (2014-2020гг.) "Обеспечение жильем молодых семей"</t>
  </si>
  <si>
    <t>Субсидии бюджетам муниципальных районов на реализацию программ поддержки социально ориентированных некоммерческих организаций (ТОСы)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</si>
  <si>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</si>
  <si>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ГП Арх.обл. "Обеспечение качественным доступным жильем и объектами инфрастр. населения АО (2014-2020гг.) Разработка генеральных планов и правил землепользования</t>
  </si>
  <si>
    <t>2 02 02077 05 0000 151</t>
  </si>
  <si>
    <t xml:space="preserve">ФЦП  Субсидии на реализацию ГП АО "Патриотическое воспитание,развитие физкультуры и спорта в АО…" ПП №1 "Спорт Беломорья (2014-2020г.) 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</si>
  <si>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</si>
  <si>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Субсидия на реализацию ГП АО "Культура Русского Севера" (2013-2020гг.)</t>
  </si>
  <si>
    <t>Иные межбюджетные трансферты бюджету МО на реализацию мероприятий по обеспечению средствами туристской навигации в 20016 году.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</si>
  <si>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</si>
  <si>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2 02 04041 05 0000 151</t>
  </si>
  <si>
    <t xml:space="preserve">Межбюджетные трансферты бюджетам муниципальных образований Архангельской области и Ненецкого автономного округа на комплектование книжных фондов библиотек муниципальных образований  </t>
  </si>
  <si>
    <t xml:space="preserve">Межбюджетные трансферты: резервный фонд Правительства Арх.обл. (РУО) </t>
  </si>
  <si>
    <t>Межбюджетные трансферты: резервный фонд Правительства Арх.обл. (МБУК "Устьяны" для структурного подразделения в п.Кизема)</t>
  </si>
  <si>
    <t>Собрания депутатов №___  от 28 октября 2016 г.</t>
  </si>
  <si>
    <t>Межбюджетные трансферты: резервный фонд Правительства Арх.обл. (для МБУК "Устьяны"(ремонт печей,покупка усилителя)</t>
  </si>
  <si>
    <t>Межбюджетные трансферты: резервный фонд Правительства Арх.обл. (для ДШИ "Радуга" (приобретение мебели)</t>
  </si>
  <si>
    <t>Собрания депутатов №393 от 30 сентября 2016 г.</t>
  </si>
  <si>
    <t>Приложение №1</t>
  </si>
  <si>
    <t>Собрания депутатов №369 от 24 июня 2016 г.</t>
  </si>
  <si>
    <t>Собрания депутатов №351 от 27 мая  2016 г.</t>
  </si>
  <si>
    <t xml:space="preserve">Средства, передаваемые бюджетам муниципальных районов из бюджетов поселений ГО и ЧС по соглашениями </t>
  </si>
  <si>
    <t>Межбюджетные трансферты.ГП РФ "Развитие культуры и туризма" ПП "Искусство" Гос.поддержк учреждений культуры сельских поселений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</si>
  <si>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</si>
  <si>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Межбюджетные трансферты: резервный фонд Правительства Арх.обл. (для МБУК "Устьяны"(ремонт печей  структ.подразд. "Ростовско-Минское")</t>
  </si>
  <si>
    <t>Межбюджетные трансферты: резервный фонд Правительства Арх.обл. (для МБУК "Устьяны" (ремонт зрительного зала структ. подразд."Илезское")</t>
  </si>
  <si>
    <t>Межбюджетные трансферты: резервный фонд  Правительства Арх.обл. (МО "Плосское")</t>
  </si>
  <si>
    <t>исп.лист ДСК в соотв.с графиком</t>
  </si>
  <si>
    <t xml:space="preserve">Межбюджетные трансферты: резервный фонд Правительства Арх.обл. (устройство и освещение лыжной трассы ) </t>
  </si>
  <si>
    <t xml:space="preserve">Прочие доходы от оказания платных услуг </t>
  </si>
  <si>
    <t>1 13 01000 00 0000 130</t>
  </si>
  <si>
    <t>возмещение расходов за пользование тр.ср-ми по договору фрахтования от 25.06.16г. №1</t>
  </si>
  <si>
    <t>Межбюджетные трансферты,передаваемые бюджету муниц.района на решение вопросов дорожной деятельности (дорожный фонд- остатки 2015 г.)</t>
  </si>
  <si>
    <t>Субсидии на оснащение образовательных организаций АО специальными транспортными средствами для перевозки детей(школьный автобус)</t>
  </si>
  <si>
    <t>2 02 02089 05 0004 151</t>
  </si>
  <si>
    <t>Собрания депутатов №___  от 25 ноября 2016 г.</t>
  </si>
  <si>
    <t>Субсидии бюджетам муниципальных районов на обеспечение мероприятий по переселению граждан из аварийного жилищного фонда 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</si>
  <si>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</si>
  <si>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2 02 02009 05 0000 151</t>
  </si>
  <si>
    <t>Субсидии на государственную поддержку малого и среднего предпринимательства,  включая крестьянские хозяйства</t>
  </si>
  <si>
    <t xml:space="preserve">Субсидия на реализацию ГП РФ "Доступная среда" на 2011-2020годы. </t>
  </si>
  <si>
    <t>2 02 02207 05 0000 151</t>
  </si>
  <si>
    <t xml:space="preserve">Субсидия из резервного фонда Правительства Арх.обл. (Кизема ремонт сист.водоснабжения расп.456-рп от 1.11.16г. ) </t>
  </si>
  <si>
    <r>
      <rPr>
        <sz val="10"/>
        <rFont val="Times New Roman"/>
        <family val="1"/>
        <charset val="204"/>
      </rPr>
      <t>2 02 03007 05 0000 151</t>
    </r>
    <r>
      <rPr>
        <b/>
        <sz val="10"/>
        <rFont val="Times New Roman"/>
        <family val="1"/>
        <charset val="204"/>
      </rPr>
      <t xml:space="preserve">
</t>
    </r>
  </si>
  <si>
    <t xml:space="preserve">Межбюджетные трансферты. резервный фонд  Правительства Арх.обл. (Кизема ремонт сист.водоснабжения расп.456-рп от 1.11.16г. ) </t>
  </si>
  <si>
    <t xml:space="preserve">Межбюджетные трансферты. резервный фонд  Правительства Арх.обл. (Уст.центр.районная библиотека-ремонтные работы ) </t>
  </si>
  <si>
    <t>Собрания депутатов № 423  от 23 декабря 2016 г.</t>
  </si>
  <si>
    <t>Приложение № 2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</si>
</sst>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mbria"/>
      <family val="1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19" fillId="0" borderId="0"/>
    <xf numFmtId="0" fontId="19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50">
    <xf numFmtId="0" fontId="0" fillId="0" borderId="0" xfId="0"/>
    <xf numFmtId="0" fontId="3" fillId="2" borderId="0" xfId="4" applyFont="1" applyFill="1"/>
    <xf numFmtId="0" fontId="5" fillId="2" borderId="0" xfId="4" applyFont="1" applyFill="1"/>
    <xf numFmtId="4" fontId="5" fillId="2" borderId="0" xfId="4" applyNumberFormat="1" applyFont="1" applyFill="1" applyAlignment="1">
      <alignment wrapText="1"/>
    </xf>
    <xf numFmtId="0" fontId="3" fillId="2" borderId="0" xfId="4" applyNumberFormat="1" applyFont="1" applyFill="1" applyAlignment="1">
      <alignment horizontal="left"/>
    </xf>
    <xf numFmtId="4" fontId="4" fillId="2" borderId="0" xfId="4" applyNumberFormat="1" applyFont="1" applyFill="1" applyBorder="1" applyAlignment="1">
      <alignment horizontal="right"/>
    </xf>
    <xf numFmtId="4" fontId="3" fillId="2" borderId="0" xfId="4" applyNumberFormat="1" applyFont="1" applyFill="1" applyBorder="1" applyAlignment="1">
      <alignment wrapText="1"/>
    </xf>
    <xf numFmtId="0" fontId="8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4" fontId="8" fillId="2" borderId="1" xfId="4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0" fontId="7" fillId="2" borderId="0" xfId="4" applyFont="1" applyFill="1"/>
    <xf numFmtId="0" fontId="8" fillId="2" borderId="1" xfId="4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vertical="center" wrapText="1"/>
    </xf>
    <xf numFmtId="0" fontId="3" fillId="2" borderId="1" xfId="4" applyNumberFormat="1" applyFont="1" applyFill="1" applyBorder="1" applyAlignment="1">
      <alignment horizontal="justify"/>
    </xf>
    <xf numFmtId="49" fontId="4" fillId="2" borderId="1" xfId="4" applyNumberFormat="1" applyFont="1" applyFill="1" applyBorder="1" applyAlignment="1">
      <alignment horizontal="center" wrapText="1"/>
    </xf>
    <xf numFmtId="4" fontId="8" fillId="2" borderId="1" xfId="8" applyNumberFormat="1" applyFont="1" applyFill="1" applyBorder="1" applyAlignment="1">
      <alignment wrapText="1"/>
    </xf>
    <xf numFmtId="4" fontId="3" fillId="2" borderId="1" xfId="4" applyNumberFormat="1" applyFont="1" applyFill="1" applyBorder="1" applyAlignment="1">
      <alignment wrapText="1"/>
    </xf>
    <xf numFmtId="4" fontId="8" fillId="2" borderId="1" xfId="4" applyNumberFormat="1" applyFont="1" applyFill="1" applyBorder="1" applyAlignment="1">
      <alignment wrapText="1"/>
    </xf>
    <xf numFmtId="4" fontId="3" fillId="2" borderId="1" xfId="8" applyNumberFormat="1" applyFont="1" applyFill="1" applyBorder="1" applyAlignment="1">
      <alignment wrapText="1"/>
    </xf>
    <xf numFmtId="0" fontId="3" fillId="2" borderId="1" xfId="4" applyFont="1" applyFill="1" applyBorder="1" applyAlignment="1">
      <alignment wrapText="1"/>
    </xf>
    <xf numFmtId="0" fontId="3" fillId="2" borderId="1" xfId="4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4" fontId="5" fillId="2" borderId="1" xfId="8" applyNumberFormat="1" applyFont="1" applyFill="1" applyBorder="1" applyAlignment="1">
      <alignment wrapText="1"/>
    </xf>
    <xf numFmtId="4" fontId="5" fillId="2" borderId="1" xfId="4" applyNumberFormat="1" applyFont="1" applyFill="1" applyBorder="1" applyAlignment="1">
      <alignment wrapText="1"/>
    </xf>
    <xf numFmtId="0" fontId="5" fillId="2" borderId="0" xfId="4" applyFont="1" applyFill="1" applyAlignment="1">
      <alignment wrapText="1"/>
    </xf>
    <xf numFmtId="0" fontId="4" fillId="2" borderId="1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wrapText="1"/>
    </xf>
    <xf numFmtId="4" fontId="3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/>
    </xf>
    <xf numFmtId="2" fontId="3" fillId="2" borderId="1" xfId="4" applyNumberFormat="1" applyFont="1" applyFill="1" applyBorder="1"/>
    <xf numFmtId="4" fontId="3" fillId="2" borderId="1" xfId="4" applyNumberFormat="1" applyFont="1" applyFill="1" applyBorder="1"/>
    <xf numFmtId="4" fontId="3" fillId="2" borderId="1" xfId="4" applyNumberFormat="1" applyFont="1" applyFill="1" applyBorder="1" applyAlignment="1"/>
    <xf numFmtId="0" fontId="8" fillId="2" borderId="1" xfId="4" applyFont="1" applyFill="1" applyBorder="1" applyAlignment="1">
      <alignment horizontal="justify" vertical="center" wrapText="1"/>
    </xf>
    <xf numFmtId="4" fontId="8" fillId="2" borderId="1" xfId="4" applyNumberFormat="1" applyFont="1" applyFill="1" applyBorder="1" applyAlignment="1">
      <alignment vertical="center" wrapText="1"/>
    </xf>
    <xf numFmtId="0" fontId="8" fillId="2" borderId="0" xfId="4" applyFont="1" applyFill="1" applyAlignment="1">
      <alignment vertical="center"/>
    </xf>
    <xf numFmtId="4" fontId="3" fillId="2" borderId="1" xfId="8" applyNumberFormat="1" applyFont="1" applyFill="1" applyBorder="1" applyAlignment="1">
      <alignment vertical="center" wrapText="1"/>
    </xf>
    <xf numFmtId="4" fontId="3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4" fontId="14" fillId="2" borderId="1" xfId="8" applyNumberFormat="1" applyFont="1" applyFill="1" applyBorder="1" applyAlignment="1">
      <alignment wrapText="1"/>
    </xf>
    <xf numFmtId="0" fontId="3" fillId="2" borderId="0" xfId="4" applyFont="1" applyFill="1" applyAlignment="1">
      <alignment vertical="center"/>
    </xf>
    <xf numFmtId="0" fontId="3" fillId="2" borderId="1" xfId="4" applyFont="1" applyFill="1" applyBorder="1" applyAlignment="1">
      <alignment horizontal="justify" vertical="center" wrapText="1"/>
    </xf>
    <xf numFmtId="1" fontId="4" fillId="2" borderId="1" xfId="5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5" applyFont="1" applyFill="1" applyBorder="1" applyAlignment="1">
      <alignment vertical="top" wrapText="1"/>
    </xf>
    <xf numFmtId="1" fontId="9" fillId="2" borderId="1" xfId="4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justify" vertical="top" wrapText="1"/>
    </xf>
    <xf numFmtId="1" fontId="4" fillId="2" borderId="1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4" fontId="3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/>
    <xf numFmtId="4" fontId="10" fillId="2" borderId="1" xfId="1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17" fillId="2" borderId="1" xfId="1" applyNumberFormat="1" applyFont="1" applyFill="1" applyBorder="1" applyAlignment="1"/>
    <xf numFmtId="2" fontId="8" fillId="2" borderId="1" xfId="4" applyNumberFormat="1" applyFont="1" applyFill="1" applyBorder="1"/>
    <xf numFmtId="4" fontId="8" fillId="2" borderId="1" xfId="4" applyNumberFormat="1" applyFont="1" applyFill="1" applyBorder="1" applyAlignment="1"/>
    <xf numFmtId="4" fontId="8" fillId="2" borderId="1" xfId="4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4" fontId="10" fillId="2" borderId="1" xfId="1" applyNumberFormat="1" applyFont="1" applyFill="1" applyBorder="1" applyAlignment="1"/>
    <xf numFmtId="4" fontId="15" fillId="2" borderId="1" xfId="0" applyNumberFormat="1" applyFont="1" applyFill="1" applyBorder="1" applyAlignment="1">
      <alignment horizontal="center" vertical="center" wrapText="1"/>
    </xf>
    <xf numFmtId="4" fontId="13" fillId="2" borderId="1" xfId="10" applyNumberFormat="1" applyFont="1" applyFill="1" applyBorder="1" applyAlignment="1">
      <alignment horizontal="right" vertical="center" wrapText="1"/>
    </xf>
    <xf numFmtId="4" fontId="13" fillId="2" borderId="1" xfId="10" applyNumberFormat="1" applyFont="1" applyFill="1" applyBorder="1" applyAlignment="1">
      <alignment horizontal="right" wrapText="1"/>
    </xf>
    <xf numFmtId="0" fontId="8" fillId="2" borderId="0" xfId="4" applyFont="1" applyFill="1" applyAlignment="1">
      <alignment vertical="center" wrapText="1"/>
    </xf>
    <xf numFmtId="2" fontId="3" fillId="2" borderId="1" xfId="4" applyNumberFormat="1" applyFont="1" applyFill="1" applyBorder="1" applyAlignment="1">
      <alignment horizontal="justify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12" fillId="2" borderId="1" xfId="10" applyNumberFormat="1" applyFont="1" applyFill="1" applyBorder="1" applyAlignment="1">
      <alignment horizontal="right" wrapText="1"/>
    </xf>
    <xf numFmtId="0" fontId="8" fillId="2" borderId="1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4" fontId="3" fillId="2" borderId="0" xfId="8" applyNumberFormat="1" applyFont="1" applyFill="1" applyAlignment="1">
      <alignment wrapText="1"/>
    </xf>
    <xf numFmtId="4" fontId="3" fillId="2" borderId="0" xfId="4" applyNumberFormat="1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right"/>
    </xf>
    <xf numFmtId="4" fontId="3" fillId="2" borderId="1" xfId="4" applyNumberFormat="1" applyFont="1" applyFill="1" applyBorder="1" applyAlignment="1">
      <alignment horizontal="right" wrapText="1"/>
    </xf>
    <xf numFmtId="0" fontId="3" fillId="0" borderId="1" xfId="5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center" wrapText="1"/>
    </xf>
    <xf numFmtId="0" fontId="16" fillId="0" borderId="0" xfId="4" applyFont="1" applyBorder="1" applyAlignment="1">
      <alignment horizontal="right" wrapText="1"/>
    </xf>
    <xf numFmtId="4" fontId="16" fillId="0" borderId="0" xfId="4" applyNumberFormat="1" applyFont="1" applyBorder="1" applyAlignment="1">
      <alignment horizontal="right"/>
    </xf>
    <xf numFmtId="0" fontId="3" fillId="0" borderId="0" xfId="4" applyFont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 wrapText="1"/>
    </xf>
    <xf numFmtId="4" fontId="8" fillId="2" borderId="0" xfId="4" applyNumberFormat="1" applyFont="1" applyFill="1" applyAlignment="1">
      <alignment horizontal="center" vertical="center"/>
    </xf>
    <xf numFmtId="4" fontId="8" fillId="2" borderId="0" xfId="4" applyNumberFormat="1" applyFont="1" applyFill="1" applyAlignment="1">
      <alignment horizontal="left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wrapText="1"/>
    </xf>
    <xf numFmtId="0" fontId="4" fillId="2" borderId="0" xfId="4" applyFont="1" applyFill="1"/>
    <xf numFmtId="4" fontId="16" fillId="0" borderId="0" xfId="4" applyNumberFormat="1" applyFont="1" applyBorder="1" applyAlignment="1">
      <alignment horizontal="right"/>
    </xf>
    <xf numFmtId="0" fontId="16" fillId="0" borderId="0" xfId="4" applyFont="1" applyBorder="1" applyAlignment="1">
      <alignment horizontal="right" wrapText="1"/>
    </xf>
    <xf numFmtId="0" fontId="6" fillId="2" borderId="0" xfId="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3" borderId="1" xfId="0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wrapText="1"/>
    </xf>
    <xf numFmtId="1" fontId="3" fillId="2" borderId="1" xfId="5" applyNumberFormat="1" applyFont="1" applyFill="1" applyBorder="1" applyAlignment="1">
      <alignment horizontal="center" wrapText="1"/>
    </xf>
    <xf numFmtId="1" fontId="8" fillId="2" borderId="1" xfId="4" applyNumberFormat="1" applyFont="1" applyFill="1" applyBorder="1" applyAlignment="1">
      <alignment horizontal="center" vertical="center" wrapText="1"/>
    </xf>
    <xf numFmtId="1" fontId="3" fillId="2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5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3" fillId="0" borderId="0" xfId="4" applyFont="1" applyBorder="1" applyAlignment="1">
      <alignment horizontal="right"/>
    </xf>
    <xf numFmtId="0" fontId="0" fillId="0" borderId="0" xfId="0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16" fillId="0" borderId="0" xfId="4" applyFont="1" applyBorder="1" applyAlignment="1">
      <alignment horizontal="right" wrapText="1"/>
    </xf>
    <xf numFmtId="0" fontId="0" fillId="0" borderId="0" xfId="0" applyAlignment="1"/>
    <xf numFmtId="0" fontId="16" fillId="0" borderId="0" xfId="4" applyFont="1" applyBorder="1" applyAlignment="1">
      <alignment horizontal="right"/>
    </xf>
    <xf numFmtId="4" fontId="16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/>
    </xf>
  </cellXfs>
  <cellStyles count="11">
    <cellStyle name="Обычный" xfId="0" builtinId="0"/>
    <cellStyle name="Обычный 2" xfId="1"/>
    <cellStyle name="Обычный 3" xfId="2"/>
    <cellStyle name="Обычный 3 2" xfId="3"/>
    <cellStyle name="Обычный_Приложение 5 - прогноз доходов" xfId="4"/>
    <cellStyle name="Обычный_Таб.к пояснительной записке 2013г.МР" xfId="5"/>
    <cellStyle name="Процентный 2" xfId="6"/>
    <cellStyle name="Процентный 3" xfId="7"/>
    <cellStyle name="Финансовый 2" xfId="8"/>
    <cellStyle name="Финансовый 3" xfId="9"/>
    <cellStyle name="Финансовый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6"/>
  <sheetViews>
    <sheetView view="pageLayout" workbookViewId="0">
      <selection sqref="A1:XFD1"/>
    </sheetView>
  </sheetViews>
  <sheetFormatPr defaultColWidth="8" defaultRowHeight="12.75"/>
  <cols>
    <col min="1" max="1" width="31.28515625" style="1" customWidth="1"/>
    <col min="2" max="2" width="20.5703125" style="94" customWidth="1"/>
    <col min="3" max="3" width="14.2851562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hidden="1" customWidth="1"/>
    <col min="14" max="14" width="12.5703125" style="96" hidden="1" customWidth="1"/>
    <col min="15" max="15" width="15.5703125" style="96" hidden="1" customWidth="1"/>
    <col min="16" max="16" width="12.7109375" style="96" hidden="1" customWidth="1"/>
    <col min="17" max="17" width="15.28515625" style="96" customWidth="1"/>
    <col min="18" max="18" width="12.140625" style="96" customWidth="1"/>
    <col min="19" max="19" width="14.5703125" style="96" customWidth="1"/>
    <col min="20" max="20" width="22.7109375" style="1" customWidth="1"/>
    <col min="21" max="21" width="14.5703125" style="1" customWidth="1"/>
    <col min="22" max="227" width="8" style="1"/>
    <col min="228" max="228" width="69.85546875" style="1" customWidth="1"/>
    <col min="229" max="229" width="21.7109375" style="1" customWidth="1"/>
    <col min="230" max="230" width="0" style="1" hidden="1" customWidth="1"/>
    <col min="231" max="231" width="15.5703125" style="1" customWidth="1"/>
    <col min="232" max="235" width="0" style="1" hidden="1" customWidth="1"/>
    <col min="236" max="236" width="8" style="1"/>
    <col min="237" max="237" width="13.7109375" style="1" customWidth="1"/>
    <col min="238" max="16384" width="8" style="1"/>
  </cols>
  <sheetData>
    <row r="1" spans="1:20" s="2" customFormat="1">
      <c r="A1" s="4"/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15.75">
      <c r="A2" s="141" t="s">
        <v>123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18"/>
      <c r="S2" s="118"/>
    </row>
    <row r="3" spans="1:20" s="11" customFormat="1" ht="42" customHeight="1">
      <c r="A3" s="7" t="s">
        <v>1</v>
      </c>
      <c r="B3" s="8" t="s">
        <v>2</v>
      </c>
      <c r="C3" s="9" t="s">
        <v>3</v>
      </c>
      <c r="D3" s="9" t="s">
        <v>105</v>
      </c>
      <c r="E3" s="9" t="s">
        <v>106</v>
      </c>
      <c r="F3" s="9" t="s">
        <v>105</v>
      </c>
      <c r="G3" s="9" t="s">
        <v>106</v>
      </c>
      <c r="H3" s="9" t="s">
        <v>105</v>
      </c>
      <c r="I3" s="9" t="s">
        <v>106</v>
      </c>
      <c r="J3" s="9" t="s">
        <v>105</v>
      </c>
      <c r="K3" s="9" t="s">
        <v>106</v>
      </c>
      <c r="L3" s="9" t="s">
        <v>105</v>
      </c>
      <c r="M3" s="9" t="s">
        <v>106</v>
      </c>
      <c r="N3" s="9" t="s">
        <v>105</v>
      </c>
      <c r="O3" s="9" t="s">
        <v>106</v>
      </c>
      <c r="P3" s="9" t="s">
        <v>105</v>
      </c>
      <c r="Q3" s="9" t="s">
        <v>106</v>
      </c>
      <c r="R3" s="9" t="s">
        <v>105</v>
      </c>
      <c r="S3" s="9" t="s">
        <v>106</v>
      </c>
    </row>
    <row r="4" spans="1:20" s="16" customFormat="1" ht="15">
      <c r="A4" s="12">
        <v>1</v>
      </c>
      <c r="B4" s="12">
        <v>2</v>
      </c>
      <c r="C4" s="13">
        <v>3</v>
      </c>
      <c r="D4" s="14">
        <v>4</v>
      </c>
      <c r="E4" s="14">
        <v>5</v>
      </c>
      <c r="F4" s="14">
        <v>4</v>
      </c>
      <c r="G4" s="15">
        <v>3</v>
      </c>
      <c r="H4" s="15">
        <v>4</v>
      </c>
      <c r="I4" s="15">
        <v>3</v>
      </c>
      <c r="J4" s="15">
        <v>4</v>
      </c>
      <c r="K4" s="15">
        <v>5</v>
      </c>
      <c r="L4" s="15">
        <v>4</v>
      </c>
      <c r="M4" s="15">
        <v>5</v>
      </c>
      <c r="N4" s="15">
        <v>4</v>
      </c>
      <c r="O4" s="15">
        <v>5</v>
      </c>
      <c r="P4" s="15">
        <v>4</v>
      </c>
      <c r="Q4" s="15">
        <v>3</v>
      </c>
      <c r="R4" s="15">
        <v>4</v>
      </c>
      <c r="S4" s="15">
        <v>5</v>
      </c>
    </row>
    <row r="5" spans="1:20" s="11" customFormat="1" ht="25.5">
      <c r="A5" s="17" t="s">
        <v>4</v>
      </c>
      <c r="B5" s="124" t="s">
        <v>5</v>
      </c>
      <c r="C5" s="19">
        <f>C6+C8+C10+C14+C17+C23+C25+C28+C31</f>
        <v>174720256</v>
      </c>
      <c r="D5" s="9"/>
      <c r="E5" s="9">
        <f>E6+E8+E10+E14+E17+E23+E28+E31</f>
        <v>174720256</v>
      </c>
      <c r="F5" s="9"/>
      <c r="G5" s="10">
        <f>G6+G8+G10+G14+G17+G23+G28+G31</f>
        <v>174720256</v>
      </c>
      <c r="H5" s="10"/>
      <c r="I5" s="10">
        <f>I6+I8+I10+I14+I17+I23+I28+I31</f>
        <v>174720256</v>
      </c>
      <c r="J5" s="10"/>
      <c r="K5" s="10">
        <f>K6+K8+K10+K14+K17+K23+K28+K31</f>
        <v>174720256</v>
      </c>
      <c r="L5" s="10"/>
      <c r="M5" s="10">
        <f>M6+M8+M10+M14+M17+M23+M28+M31</f>
        <v>174720256</v>
      </c>
      <c r="N5" s="10"/>
      <c r="O5" s="10">
        <f>O6+O8+O10+O14+O17+O23+O28+O31</f>
        <v>174720256</v>
      </c>
      <c r="P5" s="10">
        <f>P6+P8+P10+P14+P17+P23+P25+P28+P31</f>
        <v>1051969</v>
      </c>
      <c r="Q5" s="10">
        <f>Q6+Q8+Q10+Q14+Q17+Q23+Q25+Q28+Q31</f>
        <v>175772225</v>
      </c>
      <c r="R5" s="10">
        <f>R6+R8+R10+R14+R17+R23+R25+R28+R31</f>
        <v>0</v>
      </c>
      <c r="S5" s="10">
        <f>S6+S8+S10+S14+S17+S23+S25+S28+S31</f>
        <v>175772225</v>
      </c>
      <c r="T5" s="110"/>
    </row>
    <row r="6" spans="1:20">
      <c r="A6" s="20" t="s">
        <v>6</v>
      </c>
      <c r="B6" s="125" t="s">
        <v>7</v>
      </c>
      <c r="C6" s="22">
        <f>C7</f>
        <v>105162800</v>
      </c>
      <c r="D6" s="23"/>
      <c r="E6" s="24">
        <f>E7</f>
        <v>105162800</v>
      </c>
      <c r="F6" s="23"/>
      <c r="G6" s="24">
        <f>G7</f>
        <v>105162800</v>
      </c>
      <c r="H6" s="23"/>
      <c r="I6" s="24">
        <f>I7</f>
        <v>105162800</v>
      </c>
      <c r="J6" s="23"/>
      <c r="K6" s="24">
        <f>K7</f>
        <v>105162800</v>
      </c>
      <c r="L6" s="23"/>
      <c r="M6" s="24">
        <f>M7</f>
        <v>105162800</v>
      </c>
      <c r="N6" s="23"/>
      <c r="O6" s="24">
        <f>O7</f>
        <v>105162800</v>
      </c>
      <c r="P6" s="23"/>
      <c r="Q6" s="24">
        <f>Q7</f>
        <v>105162800</v>
      </c>
      <c r="R6" s="23"/>
      <c r="S6" s="24">
        <f>S7</f>
        <v>105162800</v>
      </c>
      <c r="T6" s="110"/>
    </row>
    <row r="7" spans="1:20">
      <c r="A7" s="20" t="s">
        <v>8</v>
      </c>
      <c r="B7" s="125" t="s">
        <v>9</v>
      </c>
      <c r="C7" s="25">
        <v>105162800</v>
      </c>
      <c r="D7" s="23"/>
      <c r="E7" s="23">
        <f>C7</f>
        <v>105162800</v>
      </c>
      <c r="F7" s="23"/>
      <c r="G7" s="23">
        <f>E7+F7</f>
        <v>105162800</v>
      </c>
      <c r="H7" s="23"/>
      <c r="I7" s="23">
        <f>G7+H7</f>
        <v>105162800</v>
      </c>
      <c r="J7" s="23"/>
      <c r="K7" s="23">
        <f>I7+J7</f>
        <v>105162800</v>
      </c>
      <c r="L7" s="23"/>
      <c r="M7" s="23">
        <f>K7+L7</f>
        <v>105162800</v>
      </c>
      <c r="N7" s="23"/>
      <c r="O7" s="23">
        <f>M7+N7</f>
        <v>105162800</v>
      </c>
      <c r="P7" s="23"/>
      <c r="Q7" s="23">
        <f>O7+P7</f>
        <v>105162800</v>
      </c>
      <c r="R7" s="23"/>
      <c r="S7" s="23">
        <f>Q7+R7</f>
        <v>105162800</v>
      </c>
      <c r="T7" s="110"/>
    </row>
    <row r="8" spans="1:20" ht="51">
      <c r="A8" s="26" t="s">
        <v>10</v>
      </c>
      <c r="B8" s="125" t="s">
        <v>11</v>
      </c>
      <c r="C8" s="22">
        <f>C9</f>
        <v>21095367</v>
      </c>
      <c r="D8" s="23"/>
      <c r="E8" s="24">
        <f>E9</f>
        <v>21095367</v>
      </c>
      <c r="F8" s="23"/>
      <c r="G8" s="24">
        <f>G9</f>
        <v>21095367</v>
      </c>
      <c r="H8" s="23"/>
      <c r="I8" s="24">
        <f>I9</f>
        <v>21095367</v>
      </c>
      <c r="J8" s="23"/>
      <c r="K8" s="24">
        <f>K9</f>
        <v>21095367</v>
      </c>
      <c r="L8" s="23"/>
      <c r="M8" s="24">
        <f>M9</f>
        <v>21095367</v>
      </c>
      <c r="N8" s="23"/>
      <c r="O8" s="24">
        <f>O9</f>
        <v>21095367</v>
      </c>
      <c r="P8" s="23"/>
      <c r="Q8" s="24">
        <f>Q9</f>
        <v>21095367</v>
      </c>
      <c r="R8" s="23"/>
      <c r="S8" s="24">
        <f>S9</f>
        <v>21095367</v>
      </c>
      <c r="T8" s="110"/>
    </row>
    <row r="9" spans="1:20" ht="38.25">
      <c r="A9" s="27" t="s">
        <v>12</v>
      </c>
      <c r="B9" s="125" t="s">
        <v>13</v>
      </c>
      <c r="C9" s="25">
        <v>21095367</v>
      </c>
      <c r="D9" s="23"/>
      <c r="E9" s="23">
        <f>C9</f>
        <v>21095367</v>
      </c>
      <c r="F9" s="23"/>
      <c r="G9" s="23">
        <f>E9+F9</f>
        <v>21095367</v>
      </c>
      <c r="H9" s="23"/>
      <c r="I9" s="23">
        <f>G9+H9</f>
        <v>21095367</v>
      </c>
      <c r="J9" s="23"/>
      <c r="K9" s="23">
        <f>I9+J9</f>
        <v>21095367</v>
      </c>
      <c r="L9" s="23"/>
      <c r="M9" s="23">
        <f>K9+L9</f>
        <v>21095367</v>
      </c>
      <c r="N9" s="23"/>
      <c r="O9" s="23">
        <f>M9+N9</f>
        <v>21095367</v>
      </c>
      <c r="P9" s="23"/>
      <c r="Q9" s="23">
        <f>O9+P9</f>
        <v>21095367</v>
      </c>
      <c r="R9" s="23"/>
      <c r="S9" s="23">
        <f>Q9+R9</f>
        <v>21095367</v>
      </c>
      <c r="T9" s="110"/>
    </row>
    <row r="10" spans="1:20" ht="25.5">
      <c r="A10" s="20" t="s">
        <v>14</v>
      </c>
      <c r="B10" s="125" t="s">
        <v>15</v>
      </c>
      <c r="C10" s="22">
        <f>SUM(C11:C13)</f>
        <v>25124589</v>
      </c>
      <c r="D10" s="23"/>
      <c r="E10" s="24">
        <f>SUM(E11:E13)</f>
        <v>25124589</v>
      </c>
      <c r="F10" s="23"/>
      <c r="G10" s="24">
        <f>SUM(G11:G13)</f>
        <v>25124589</v>
      </c>
      <c r="H10" s="23"/>
      <c r="I10" s="24">
        <f>SUM(I11:I13)</f>
        <v>25124589</v>
      </c>
      <c r="J10" s="23"/>
      <c r="K10" s="24">
        <f>SUM(K11:K13)</f>
        <v>25124589</v>
      </c>
      <c r="L10" s="23"/>
      <c r="M10" s="24">
        <f>SUM(M11:M13)</f>
        <v>25124589</v>
      </c>
      <c r="N10" s="23"/>
      <c r="O10" s="24">
        <f>SUM(O11:O13)</f>
        <v>25124589</v>
      </c>
      <c r="P10" s="23"/>
      <c r="Q10" s="24">
        <f>SUM(Q11:Q13)</f>
        <v>25124589</v>
      </c>
      <c r="R10" s="23"/>
      <c r="S10" s="24">
        <f>SUM(S11:S13)</f>
        <v>25124589</v>
      </c>
      <c r="T10" s="110"/>
    </row>
    <row r="11" spans="1:20" ht="25.5">
      <c r="A11" s="28" t="s">
        <v>16</v>
      </c>
      <c r="B11" s="126" t="s">
        <v>17</v>
      </c>
      <c r="C11" s="25">
        <v>25037529</v>
      </c>
      <c r="D11" s="23"/>
      <c r="E11" s="23">
        <f>C11</f>
        <v>25037529</v>
      </c>
      <c r="F11" s="23"/>
      <c r="G11" s="23">
        <f>E11+F11</f>
        <v>25037529</v>
      </c>
      <c r="H11" s="23"/>
      <c r="I11" s="23">
        <f>G11+H11</f>
        <v>25037529</v>
      </c>
      <c r="J11" s="23"/>
      <c r="K11" s="23">
        <f>I11+J11</f>
        <v>25037529</v>
      </c>
      <c r="L11" s="23"/>
      <c r="M11" s="23">
        <f>K11+L11</f>
        <v>25037529</v>
      </c>
      <c r="N11" s="23"/>
      <c r="O11" s="23">
        <f>M11+N11</f>
        <v>25037529</v>
      </c>
      <c r="P11" s="23"/>
      <c r="Q11" s="23">
        <f>O11+P11</f>
        <v>25037529</v>
      </c>
      <c r="R11" s="23"/>
      <c r="S11" s="23">
        <f>Q11+R11</f>
        <v>25037529</v>
      </c>
      <c r="T11" s="110"/>
    </row>
    <row r="12" spans="1:20">
      <c r="A12" s="28" t="s">
        <v>18</v>
      </c>
      <c r="B12" s="126" t="s">
        <v>19</v>
      </c>
      <c r="C12" s="25">
        <v>84770</v>
      </c>
      <c r="D12" s="23"/>
      <c r="E12" s="23">
        <f>C12</f>
        <v>84770</v>
      </c>
      <c r="F12" s="23"/>
      <c r="G12" s="23">
        <f>E12+F12</f>
        <v>84770</v>
      </c>
      <c r="H12" s="23"/>
      <c r="I12" s="23">
        <f>G12+H12</f>
        <v>84770</v>
      </c>
      <c r="J12" s="23"/>
      <c r="K12" s="23">
        <f>I12+J12</f>
        <v>84770</v>
      </c>
      <c r="L12" s="23"/>
      <c r="M12" s="23">
        <f>K12+L12</f>
        <v>84770</v>
      </c>
      <c r="N12" s="23"/>
      <c r="O12" s="23">
        <f>M12+N12</f>
        <v>84770</v>
      </c>
      <c r="P12" s="23"/>
      <c r="Q12" s="23">
        <f>O12+P12</f>
        <v>84770</v>
      </c>
      <c r="R12" s="23"/>
      <c r="S12" s="23">
        <f>Q12+R12</f>
        <v>84770</v>
      </c>
      <c r="T12" s="110"/>
    </row>
    <row r="13" spans="1:20" ht="38.25">
      <c r="A13" s="28" t="s">
        <v>20</v>
      </c>
      <c r="B13" s="126" t="s">
        <v>21</v>
      </c>
      <c r="C13" s="25">
        <v>2290</v>
      </c>
      <c r="D13" s="23"/>
      <c r="E13" s="23">
        <f>C13</f>
        <v>2290</v>
      </c>
      <c r="F13" s="23"/>
      <c r="G13" s="23">
        <f>E13+F13</f>
        <v>2290</v>
      </c>
      <c r="H13" s="23"/>
      <c r="I13" s="23">
        <f>G13+H13</f>
        <v>2290</v>
      </c>
      <c r="J13" s="23"/>
      <c r="K13" s="23">
        <f>I13+J13</f>
        <v>2290</v>
      </c>
      <c r="L13" s="23"/>
      <c r="M13" s="23">
        <f>K13+L13</f>
        <v>2290</v>
      </c>
      <c r="N13" s="23"/>
      <c r="O13" s="23">
        <f>M13+N13</f>
        <v>2290</v>
      </c>
      <c r="P13" s="23"/>
      <c r="Q13" s="23">
        <f>O13+P13</f>
        <v>2290</v>
      </c>
      <c r="R13" s="23"/>
      <c r="S13" s="23">
        <f>Q13+R13</f>
        <v>2290</v>
      </c>
      <c r="T13" s="110"/>
    </row>
    <row r="14" spans="1:20">
      <c r="A14" s="20" t="s">
        <v>22</v>
      </c>
      <c r="B14" s="125" t="s">
        <v>23</v>
      </c>
      <c r="C14" s="22">
        <f>C15+C16</f>
        <v>2861402</v>
      </c>
      <c r="D14" s="23"/>
      <c r="E14" s="24">
        <f>SUM(E15:E16)</f>
        <v>2861402</v>
      </c>
      <c r="F14" s="23"/>
      <c r="G14" s="24">
        <f>SUM(G15:G16)</f>
        <v>2861402</v>
      </c>
      <c r="H14" s="23"/>
      <c r="I14" s="24">
        <f>SUM(I15:I16)</f>
        <v>2861402</v>
      </c>
      <c r="J14" s="23"/>
      <c r="K14" s="24">
        <f>SUM(K15:K16)</f>
        <v>2861402</v>
      </c>
      <c r="L14" s="23"/>
      <c r="M14" s="24">
        <f>SUM(M15:M16)</f>
        <v>2861402</v>
      </c>
      <c r="N14" s="23"/>
      <c r="O14" s="24">
        <f>SUM(O15:O16)</f>
        <v>2861402</v>
      </c>
      <c r="P14" s="23"/>
      <c r="Q14" s="24">
        <f>SUM(Q15:Q16)</f>
        <v>2861402</v>
      </c>
      <c r="R14" s="23"/>
      <c r="S14" s="24">
        <f>SUM(S15:S16)</f>
        <v>2861402</v>
      </c>
      <c r="T14" s="110"/>
    </row>
    <row r="15" spans="1:20" ht="38.25">
      <c r="A15" s="20" t="s">
        <v>24</v>
      </c>
      <c r="B15" s="125" t="s">
        <v>25</v>
      </c>
      <c r="C15" s="25">
        <v>2061402</v>
      </c>
      <c r="D15" s="23"/>
      <c r="E15" s="23">
        <f>C15</f>
        <v>2061402</v>
      </c>
      <c r="F15" s="23"/>
      <c r="G15" s="23">
        <f>E15+F15</f>
        <v>2061402</v>
      </c>
      <c r="H15" s="23"/>
      <c r="I15" s="23">
        <f>G15+H15</f>
        <v>2061402</v>
      </c>
      <c r="J15" s="23"/>
      <c r="K15" s="23">
        <f>I15+J15</f>
        <v>2061402</v>
      </c>
      <c r="L15" s="23"/>
      <c r="M15" s="23">
        <f>K15+L15</f>
        <v>2061402</v>
      </c>
      <c r="N15" s="23"/>
      <c r="O15" s="23">
        <f>M15+N15</f>
        <v>2061402</v>
      </c>
      <c r="P15" s="23"/>
      <c r="Q15" s="23">
        <f>O15+P15</f>
        <v>2061402</v>
      </c>
      <c r="R15" s="23"/>
      <c r="S15" s="23">
        <f>Q15+R15</f>
        <v>2061402</v>
      </c>
      <c r="T15" s="110"/>
    </row>
    <row r="16" spans="1:20" ht="51">
      <c r="A16" s="30" t="s">
        <v>26</v>
      </c>
      <c r="B16" s="127" t="s">
        <v>27</v>
      </c>
      <c r="C16" s="25">
        <v>800000</v>
      </c>
      <c r="D16" s="23"/>
      <c r="E16" s="23">
        <f>C16</f>
        <v>800000</v>
      </c>
      <c r="F16" s="23"/>
      <c r="G16" s="23">
        <f>E16+F16</f>
        <v>800000</v>
      </c>
      <c r="H16" s="23"/>
      <c r="I16" s="23">
        <f>G16+H16</f>
        <v>800000</v>
      </c>
      <c r="J16" s="23"/>
      <c r="K16" s="23">
        <f>I16+J16</f>
        <v>800000</v>
      </c>
      <c r="L16" s="23"/>
      <c r="M16" s="23">
        <f>K16+L16</f>
        <v>800000</v>
      </c>
      <c r="N16" s="23"/>
      <c r="O16" s="23">
        <f>M16+N16</f>
        <v>800000</v>
      </c>
      <c r="P16" s="23"/>
      <c r="Q16" s="23">
        <f>O16+P16</f>
        <v>800000</v>
      </c>
      <c r="R16" s="23"/>
      <c r="S16" s="23">
        <f>Q16+R16</f>
        <v>800000</v>
      </c>
      <c r="T16" s="110"/>
    </row>
    <row r="17" spans="1:20" ht="63.75">
      <c r="A17" s="20" t="s">
        <v>28</v>
      </c>
      <c r="B17" s="125" t="s">
        <v>29</v>
      </c>
      <c r="C17" s="22">
        <f>SUM(C18:C22)</f>
        <v>14260000</v>
      </c>
      <c r="D17" s="23"/>
      <c r="E17" s="24">
        <f>SUM(E18:E22)</f>
        <v>14260000</v>
      </c>
      <c r="F17" s="23"/>
      <c r="G17" s="24">
        <f>SUM(G18:G22)</f>
        <v>14260000</v>
      </c>
      <c r="H17" s="23"/>
      <c r="I17" s="24">
        <f>SUM(I18:I22)</f>
        <v>14260000</v>
      </c>
      <c r="J17" s="23"/>
      <c r="K17" s="24">
        <f>SUM(K18:K22)</f>
        <v>14260000</v>
      </c>
      <c r="L17" s="23"/>
      <c r="M17" s="24">
        <f>SUM(M18:M22)</f>
        <v>14260000</v>
      </c>
      <c r="N17" s="23"/>
      <c r="O17" s="24">
        <f>SUM(O18:O22)</f>
        <v>14260000</v>
      </c>
      <c r="P17" s="23"/>
      <c r="Q17" s="24">
        <f>SUM(Q18:Q22)</f>
        <v>14260000</v>
      </c>
      <c r="R17" s="23"/>
      <c r="S17" s="24">
        <f>SUM(S18:S22)</f>
        <v>14260000</v>
      </c>
      <c r="T17" s="110"/>
    </row>
    <row r="18" spans="1:20" s="2" customFormat="1" ht="63.75">
      <c r="A18" s="32" t="s">
        <v>30</v>
      </c>
      <c r="B18" s="127" t="s">
        <v>31</v>
      </c>
      <c r="C18" s="33">
        <v>9141000</v>
      </c>
      <c r="D18" s="34"/>
      <c r="E18" s="34">
        <f>C18</f>
        <v>9141000</v>
      </c>
      <c r="F18" s="34"/>
      <c r="G18" s="34">
        <f>E18+F18</f>
        <v>9141000</v>
      </c>
      <c r="H18" s="34"/>
      <c r="I18" s="34">
        <f>G18+H18</f>
        <v>9141000</v>
      </c>
      <c r="J18" s="34"/>
      <c r="K18" s="34">
        <f>I18+J18</f>
        <v>9141000</v>
      </c>
      <c r="L18" s="34"/>
      <c r="M18" s="34">
        <f>K18+L18</f>
        <v>9141000</v>
      </c>
      <c r="N18" s="34"/>
      <c r="O18" s="34">
        <f>M18+N18</f>
        <v>9141000</v>
      </c>
      <c r="P18" s="34"/>
      <c r="Q18" s="34">
        <f>O18+P18</f>
        <v>9141000</v>
      </c>
      <c r="R18" s="34"/>
      <c r="S18" s="34">
        <f>Q18+R18</f>
        <v>9141000</v>
      </c>
      <c r="T18" s="110"/>
    </row>
    <row r="19" spans="1:20" s="2" customFormat="1" ht="34.5" customHeight="1">
      <c r="A19" s="32" t="s">
        <v>32</v>
      </c>
      <c r="B19" s="127" t="s">
        <v>33</v>
      </c>
      <c r="C19" s="33">
        <v>19000</v>
      </c>
      <c r="D19" s="34"/>
      <c r="E19" s="34">
        <f>C19</f>
        <v>19000</v>
      </c>
      <c r="F19" s="34"/>
      <c r="G19" s="34">
        <f>E19+F19</f>
        <v>19000</v>
      </c>
      <c r="H19" s="34"/>
      <c r="I19" s="34">
        <f>G19+H19</f>
        <v>19000</v>
      </c>
      <c r="J19" s="34"/>
      <c r="K19" s="34">
        <f>I19+J19</f>
        <v>19000</v>
      </c>
      <c r="L19" s="34"/>
      <c r="M19" s="34">
        <f>K19+L19</f>
        <v>19000</v>
      </c>
      <c r="N19" s="34"/>
      <c r="O19" s="34">
        <f>M19+N19</f>
        <v>19000</v>
      </c>
      <c r="P19" s="34"/>
      <c r="Q19" s="34">
        <f>O19+P19</f>
        <v>19000</v>
      </c>
      <c r="R19" s="34"/>
      <c r="S19" s="34">
        <f>Q19+R19</f>
        <v>19000</v>
      </c>
      <c r="T19" s="110"/>
    </row>
    <row r="20" spans="1:20" s="2" customFormat="1" ht="51">
      <c r="A20" s="32" t="s">
        <v>34</v>
      </c>
      <c r="B20" s="127" t="s">
        <v>35</v>
      </c>
      <c r="C20" s="33">
        <v>1412000</v>
      </c>
      <c r="D20" s="34"/>
      <c r="E20" s="34">
        <f>C20</f>
        <v>1412000</v>
      </c>
      <c r="F20" s="34"/>
      <c r="G20" s="34">
        <f>E20+F20</f>
        <v>1412000</v>
      </c>
      <c r="H20" s="34"/>
      <c r="I20" s="34">
        <f>G20+H20</f>
        <v>1412000</v>
      </c>
      <c r="J20" s="34"/>
      <c r="K20" s="34">
        <f>I20+J20</f>
        <v>1412000</v>
      </c>
      <c r="L20" s="34"/>
      <c r="M20" s="34">
        <f>K20+L20</f>
        <v>1412000</v>
      </c>
      <c r="N20" s="34"/>
      <c r="O20" s="34">
        <f>M20+N20</f>
        <v>1412000</v>
      </c>
      <c r="P20" s="34"/>
      <c r="Q20" s="34">
        <f>O20+P20</f>
        <v>1412000</v>
      </c>
      <c r="R20" s="34"/>
      <c r="S20" s="34">
        <f>Q20+R20</f>
        <v>1412000</v>
      </c>
      <c r="T20" s="110"/>
    </row>
    <row r="21" spans="1:20" s="35" customFormat="1" ht="76.5">
      <c r="A21" s="30" t="s">
        <v>36</v>
      </c>
      <c r="B21" s="127" t="s">
        <v>37</v>
      </c>
      <c r="C21" s="33">
        <v>13000</v>
      </c>
      <c r="D21" s="34"/>
      <c r="E21" s="34">
        <f>C21</f>
        <v>13000</v>
      </c>
      <c r="F21" s="34"/>
      <c r="G21" s="34">
        <f>E21+F21</f>
        <v>13000</v>
      </c>
      <c r="H21" s="34"/>
      <c r="I21" s="34">
        <f>G21+H21</f>
        <v>13000</v>
      </c>
      <c r="J21" s="34"/>
      <c r="K21" s="34">
        <f>I21+J21</f>
        <v>13000</v>
      </c>
      <c r="L21" s="34"/>
      <c r="M21" s="34">
        <f>K21+L21</f>
        <v>13000</v>
      </c>
      <c r="N21" s="34"/>
      <c r="O21" s="34">
        <f>M21+N21</f>
        <v>13000</v>
      </c>
      <c r="P21" s="34"/>
      <c r="Q21" s="34">
        <f>O21+P21</f>
        <v>13000</v>
      </c>
      <c r="R21" s="34"/>
      <c r="S21" s="34">
        <f>Q21+R21</f>
        <v>13000</v>
      </c>
      <c r="T21" s="110"/>
    </row>
    <row r="22" spans="1:20" s="35" customFormat="1" ht="127.5">
      <c r="A22" s="30" t="s">
        <v>38</v>
      </c>
      <c r="B22" s="128" t="s">
        <v>39</v>
      </c>
      <c r="C22" s="33">
        <v>3675000</v>
      </c>
      <c r="D22" s="34"/>
      <c r="E22" s="34">
        <f>C22</f>
        <v>3675000</v>
      </c>
      <c r="F22" s="34"/>
      <c r="G22" s="34">
        <f>E22+F22</f>
        <v>3675000</v>
      </c>
      <c r="H22" s="34"/>
      <c r="I22" s="34">
        <f>G22+H22</f>
        <v>3675000</v>
      </c>
      <c r="J22" s="34"/>
      <c r="K22" s="34">
        <f>I22+J22</f>
        <v>3675000</v>
      </c>
      <c r="L22" s="34"/>
      <c r="M22" s="34">
        <f>K22+L22</f>
        <v>3675000</v>
      </c>
      <c r="N22" s="34"/>
      <c r="O22" s="34">
        <f>M22+N22</f>
        <v>3675000</v>
      </c>
      <c r="P22" s="34"/>
      <c r="Q22" s="34">
        <f>O22+P22</f>
        <v>3675000</v>
      </c>
      <c r="R22" s="34"/>
      <c r="S22" s="34">
        <f>Q22+R22</f>
        <v>3675000</v>
      </c>
      <c r="T22" s="110"/>
    </row>
    <row r="23" spans="1:20" ht="25.5">
      <c r="A23" s="20" t="s">
        <v>40</v>
      </c>
      <c r="B23" s="125" t="s">
        <v>41</v>
      </c>
      <c r="C23" s="22">
        <f>C24</f>
        <v>341000</v>
      </c>
      <c r="D23" s="23"/>
      <c r="E23" s="24">
        <f>E24</f>
        <v>341000</v>
      </c>
      <c r="F23" s="23"/>
      <c r="G23" s="24">
        <f>G24</f>
        <v>341000</v>
      </c>
      <c r="H23" s="23"/>
      <c r="I23" s="24">
        <f>I24</f>
        <v>341000</v>
      </c>
      <c r="J23" s="23"/>
      <c r="K23" s="24">
        <f>K24</f>
        <v>341000</v>
      </c>
      <c r="L23" s="23"/>
      <c r="M23" s="24">
        <f>M24</f>
        <v>341000</v>
      </c>
      <c r="N23" s="23"/>
      <c r="O23" s="24">
        <f>O24</f>
        <v>341000</v>
      </c>
      <c r="P23" s="23"/>
      <c r="Q23" s="24">
        <f>Q24</f>
        <v>341000</v>
      </c>
      <c r="R23" s="23"/>
      <c r="S23" s="24">
        <f>S24</f>
        <v>341000</v>
      </c>
      <c r="T23" s="110"/>
    </row>
    <row r="24" spans="1:20" s="2" customFormat="1" ht="25.5">
      <c r="A24" s="20" t="s">
        <v>42</v>
      </c>
      <c r="B24" s="125" t="s">
        <v>43</v>
      </c>
      <c r="C24" s="33">
        <v>341000</v>
      </c>
      <c r="D24" s="34"/>
      <c r="E24" s="34">
        <f>C24</f>
        <v>341000</v>
      </c>
      <c r="F24" s="34"/>
      <c r="G24" s="34">
        <f>E24+F24</f>
        <v>341000</v>
      </c>
      <c r="H24" s="34"/>
      <c r="I24" s="34">
        <f>G24+H24</f>
        <v>341000</v>
      </c>
      <c r="J24" s="34"/>
      <c r="K24" s="34">
        <f>I24+J24</f>
        <v>341000</v>
      </c>
      <c r="L24" s="34"/>
      <c r="M24" s="34">
        <f>K24+L24</f>
        <v>341000</v>
      </c>
      <c r="N24" s="34"/>
      <c r="O24" s="34">
        <f>M24+N24</f>
        <v>341000</v>
      </c>
      <c r="P24" s="34"/>
      <c r="Q24" s="34">
        <f>O24+P24</f>
        <v>341000</v>
      </c>
      <c r="R24" s="34"/>
      <c r="S24" s="34">
        <f>Q24+R24</f>
        <v>341000</v>
      </c>
      <c r="T24" s="110"/>
    </row>
    <row r="25" spans="1:20" ht="51">
      <c r="A25" s="20" t="s">
        <v>44</v>
      </c>
      <c r="B25" s="129" t="s">
        <v>45</v>
      </c>
      <c r="C25" s="22">
        <f>C27</f>
        <v>0</v>
      </c>
      <c r="D25" s="23"/>
      <c r="E25" s="23">
        <f>C25</f>
        <v>0</v>
      </c>
      <c r="F25" s="23"/>
      <c r="G25" s="23">
        <f>E25+F25</f>
        <v>0</v>
      </c>
      <c r="H25" s="23"/>
      <c r="I25" s="23">
        <f>G25+H25</f>
        <v>0</v>
      </c>
      <c r="J25" s="23"/>
      <c r="K25" s="23">
        <f>I25+J25</f>
        <v>0</v>
      </c>
      <c r="L25" s="23"/>
      <c r="M25" s="23">
        <f>K25+L25</f>
        <v>0</v>
      </c>
      <c r="N25" s="23"/>
      <c r="O25" s="23">
        <f>M25+N25</f>
        <v>0</v>
      </c>
      <c r="P25" s="23">
        <f>SUM(P26:P27)</f>
        <v>1051969</v>
      </c>
      <c r="Q25" s="23">
        <f>SUM(Q26:Q27)</f>
        <v>1051969</v>
      </c>
      <c r="R25" s="23">
        <f>SUM(R26:R27)</f>
        <v>0</v>
      </c>
      <c r="S25" s="23">
        <f>SUM(S26:S27)</f>
        <v>1051969</v>
      </c>
      <c r="T25" s="110"/>
    </row>
    <row r="26" spans="1:20" ht="25.5">
      <c r="A26" s="20" t="s">
        <v>182</v>
      </c>
      <c r="B26" s="127" t="s">
        <v>183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>
        <v>51969</v>
      </c>
      <c r="Q26" s="23">
        <f>O26+P26</f>
        <v>51969</v>
      </c>
      <c r="R26" s="23"/>
      <c r="S26" s="23">
        <f>Q26+R26</f>
        <v>51969</v>
      </c>
      <c r="T26" s="111" t="s">
        <v>184</v>
      </c>
    </row>
    <row r="27" spans="1:20" ht="25.5">
      <c r="A27" s="30" t="s">
        <v>46</v>
      </c>
      <c r="B27" s="127" t="s">
        <v>47</v>
      </c>
      <c r="C27" s="25"/>
      <c r="D27" s="23"/>
      <c r="E27" s="23"/>
      <c r="F27" s="23"/>
      <c r="G27" s="23">
        <f>E27+F27</f>
        <v>0</v>
      </c>
      <c r="H27" s="23"/>
      <c r="I27" s="23">
        <f>G27+H27</f>
        <v>0</v>
      </c>
      <c r="J27" s="23"/>
      <c r="K27" s="23">
        <f>I27+J27</f>
        <v>0</v>
      </c>
      <c r="L27" s="23"/>
      <c r="M27" s="23">
        <f>K27+L27</f>
        <v>0</v>
      </c>
      <c r="N27" s="23"/>
      <c r="O27" s="23">
        <f>M27+N27</f>
        <v>0</v>
      </c>
      <c r="P27" s="23">
        <v>1000000</v>
      </c>
      <c r="Q27" s="23">
        <f>O27+P27</f>
        <v>1000000</v>
      </c>
      <c r="R27" s="23"/>
      <c r="S27" s="23">
        <f>Q27+R27</f>
        <v>1000000</v>
      </c>
      <c r="T27" s="111" t="s">
        <v>180</v>
      </c>
    </row>
    <row r="28" spans="1:20" ht="38.25">
      <c r="A28" s="20" t="s">
        <v>48</v>
      </c>
      <c r="B28" s="129" t="s">
        <v>49</v>
      </c>
      <c r="C28" s="22">
        <f>SUM(C29:C30)</f>
        <v>2923098</v>
      </c>
      <c r="D28" s="23"/>
      <c r="E28" s="24">
        <f>SUM(E29:E30)</f>
        <v>2923098</v>
      </c>
      <c r="F28" s="23"/>
      <c r="G28" s="24">
        <f>SUM(G29:G30)</f>
        <v>2923098</v>
      </c>
      <c r="H28" s="23"/>
      <c r="I28" s="24">
        <f>SUM(I29:I30)</f>
        <v>2923098</v>
      </c>
      <c r="J28" s="23"/>
      <c r="K28" s="24">
        <f>SUM(K29:K30)</f>
        <v>2923098</v>
      </c>
      <c r="L28" s="23"/>
      <c r="M28" s="24">
        <f>SUM(M29:M30)</f>
        <v>2923098</v>
      </c>
      <c r="N28" s="23"/>
      <c r="O28" s="24">
        <f>SUM(O29:O30)</f>
        <v>2923098</v>
      </c>
      <c r="P28" s="23"/>
      <c r="Q28" s="24">
        <f>SUM(Q29:Q30)</f>
        <v>2923098</v>
      </c>
      <c r="R28" s="23"/>
      <c r="S28" s="24">
        <f>SUM(S29:S30)</f>
        <v>2923098</v>
      </c>
      <c r="T28" s="110"/>
    </row>
    <row r="29" spans="1:20" ht="114.75">
      <c r="A29" s="30" t="s">
        <v>50</v>
      </c>
      <c r="B29" s="127" t="s">
        <v>51</v>
      </c>
      <c r="C29" s="25">
        <v>1973098</v>
      </c>
      <c r="D29" s="23"/>
      <c r="E29" s="23">
        <f>C29</f>
        <v>1973098</v>
      </c>
      <c r="F29" s="23"/>
      <c r="G29" s="23">
        <f>E29+F29</f>
        <v>1973098</v>
      </c>
      <c r="H29" s="23"/>
      <c r="I29" s="23">
        <f>G29+H29</f>
        <v>1973098</v>
      </c>
      <c r="J29" s="23"/>
      <c r="K29" s="23">
        <f>I29+J29</f>
        <v>1973098</v>
      </c>
      <c r="L29" s="23"/>
      <c r="M29" s="23">
        <f>K29+L29</f>
        <v>1973098</v>
      </c>
      <c r="N29" s="23"/>
      <c r="O29" s="23">
        <f>M29+N29</f>
        <v>1973098</v>
      </c>
      <c r="P29" s="23"/>
      <c r="Q29" s="23">
        <f>O29+P29</f>
        <v>1973098</v>
      </c>
      <c r="R29" s="23"/>
      <c r="S29" s="23">
        <f>Q29+R29</f>
        <v>1973098</v>
      </c>
      <c r="T29" s="110"/>
    </row>
    <row r="30" spans="1:20" ht="76.5">
      <c r="A30" s="30" t="s">
        <v>52</v>
      </c>
      <c r="B30" s="127" t="s">
        <v>53</v>
      </c>
      <c r="C30" s="25">
        <v>950000</v>
      </c>
      <c r="D30" s="23"/>
      <c r="E30" s="23">
        <f>C30</f>
        <v>950000</v>
      </c>
      <c r="F30" s="23"/>
      <c r="G30" s="23">
        <f>E30+F30</f>
        <v>950000</v>
      </c>
      <c r="H30" s="23"/>
      <c r="I30" s="23">
        <f>G30+H30</f>
        <v>950000</v>
      </c>
      <c r="J30" s="23"/>
      <c r="K30" s="23">
        <f>I30+J30</f>
        <v>950000</v>
      </c>
      <c r="L30" s="23"/>
      <c r="M30" s="23">
        <f>K30+L30</f>
        <v>950000</v>
      </c>
      <c r="N30" s="23"/>
      <c r="O30" s="23">
        <f>M30+N30</f>
        <v>950000</v>
      </c>
      <c r="P30" s="23"/>
      <c r="Q30" s="23">
        <f>O30+P30</f>
        <v>950000</v>
      </c>
      <c r="R30" s="23"/>
      <c r="S30" s="23">
        <f>Q30+R30</f>
        <v>950000</v>
      </c>
      <c r="T30" s="110"/>
    </row>
    <row r="31" spans="1:20" ht="25.5">
      <c r="A31" s="20" t="s">
        <v>54</v>
      </c>
      <c r="B31" s="129" t="s">
        <v>55</v>
      </c>
      <c r="C31" s="22">
        <v>2952000</v>
      </c>
      <c r="D31" s="23"/>
      <c r="E31" s="24">
        <f>C31</f>
        <v>2952000</v>
      </c>
      <c r="F31" s="23"/>
      <c r="G31" s="24">
        <v>2952000</v>
      </c>
      <c r="H31" s="23"/>
      <c r="I31" s="24">
        <v>2952000</v>
      </c>
      <c r="J31" s="23"/>
      <c r="K31" s="24">
        <v>2952000</v>
      </c>
      <c r="L31" s="23"/>
      <c r="M31" s="24">
        <v>2952000</v>
      </c>
      <c r="N31" s="23"/>
      <c r="O31" s="24">
        <v>2952000</v>
      </c>
      <c r="P31" s="23"/>
      <c r="Q31" s="24">
        <v>2952000</v>
      </c>
      <c r="R31" s="23"/>
      <c r="S31" s="24">
        <v>2952000</v>
      </c>
      <c r="T31" s="110"/>
    </row>
    <row r="32" spans="1:20" s="11" customFormat="1" ht="25.5">
      <c r="A32" s="17" t="s">
        <v>56</v>
      </c>
      <c r="B32" s="130" t="s">
        <v>57</v>
      </c>
      <c r="C32" s="19">
        <f>C33+C111+C113</f>
        <v>688049300</v>
      </c>
      <c r="D32" s="9">
        <f>D33+D111+D113</f>
        <v>933122.82999999821</v>
      </c>
      <c r="E32" s="9">
        <f>E33+E111+E113</f>
        <v>688982422.83000004</v>
      </c>
      <c r="F32" s="9">
        <f t="shared" ref="F32:K32" si="0">F33+F109+F111+F113</f>
        <v>10627079.640000001</v>
      </c>
      <c r="G32" s="10">
        <f t="shared" si="0"/>
        <v>699609502.47000003</v>
      </c>
      <c r="H32" s="10">
        <f t="shared" si="0"/>
        <v>17034286.399999999</v>
      </c>
      <c r="I32" s="10">
        <f t="shared" si="0"/>
        <v>716643788.86999989</v>
      </c>
      <c r="J32" s="10">
        <f t="shared" si="0"/>
        <v>29486814.460000001</v>
      </c>
      <c r="K32" s="10">
        <f t="shared" si="0"/>
        <v>746130603.32999992</v>
      </c>
      <c r="L32" s="10">
        <f t="shared" ref="L32:M32" si="1">L33+L109+L111+L113</f>
        <v>33782420.129999995</v>
      </c>
      <c r="M32" s="10">
        <f t="shared" si="1"/>
        <v>779913023.45999992</v>
      </c>
      <c r="N32" s="10">
        <f t="shared" ref="N32:O32" si="2">N33+N109+N111+N113</f>
        <v>6560610.3900000006</v>
      </c>
      <c r="O32" s="10">
        <f t="shared" si="2"/>
        <v>786473633.8499999</v>
      </c>
      <c r="P32" s="10">
        <f t="shared" ref="P32:Q32" si="3">P33+P109+P111+P113</f>
        <v>8082450.54</v>
      </c>
      <c r="Q32" s="10">
        <f t="shared" si="3"/>
        <v>794556084.38999999</v>
      </c>
      <c r="R32" s="10">
        <f t="shared" ref="R32:S32" si="4">R33+R109+R111+R113</f>
        <v>12502877.43</v>
      </c>
      <c r="S32" s="10">
        <f t="shared" si="4"/>
        <v>807058961.82000005</v>
      </c>
      <c r="T32" s="110"/>
    </row>
    <row r="33" spans="1:20" s="41" customFormat="1" ht="38.25">
      <c r="A33" s="39" t="s">
        <v>58</v>
      </c>
      <c r="B33" s="128" t="s">
        <v>59</v>
      </c>
      <c r="C33" s="25">
        <f>C34+C37+C69+C87+C104</f>
        <v>688049300</v>
      </c>
      <c r="D33" s="40">
        <f>D34+D37+D69+D87+D104</f>
        <v>4222748.58</v>
      </c>
      <c r="E33" s="40">
        <f>E34+E37+E69+E87+E104</f>
        <v>692272048.58000004</v>
      </c>
      <c r="F33" s="40">
        <f>F37+F69+F87+F107</f>
        <v>5016514.42</v>
      </c>
      <c r="G33" s="40">
        <f>G34+G37+G69+G87+G107</f>
        <v>697288563</v>
      </c>
      <c r="H33" s="40">
        <f>H37+H69+H87+H107</f>
        <v>19184429.809999999</v>
      </c>
      <c r="I33" s="40">
        <f t="shared" ref="I33:O33" si="5">I34+I37+I69+I87+I107</f>
        <v>716472992.80999994</v>
      </c>
      <c r="J33" s="40">
        <f t="shared" si="5"/>
        <v>29301126</v>
      </c>
      <c r="K33" s="40">
        <f t="shared" si="5"/>
        <v>745774118.80999994</v>
      </c>
      <c r="L33" s="40">
        <f t="shared" si="5"/>
        <v>33416983.789999999</v>
      </c>
      <c r="M33" s="40">
        <f t="shared" si="5"/>
        <v>779191102.5999999</v>
      </c>
      <c r="N33" s="40">
        <f t="shared" si="5"/>
        <v>6550720</v>
      </c>
      <c r="O33" s="40">
        <f t="shared" si="5"/>
        <v>785741822.5999999</v>
      </c>
      <c r="P33" s="40">
        <f t="shared" ref="P33:Q33" si="6">P34+P37+P69+P87+P107</f>
        <v>8082450.54</v>
      </c>
      <c r="Q33" s="40">
        <f t="shared" si="6"/>
        <v>793824273.13999999</v>
      </c>
      <c r="R33" s="40">
        <f t="shared" ref="R33:S33" si="7">R34+R37+R69+R87+R107</f>
        <v>11882877.43</v>
      </c>
      <c r="S33" s="40">
        <f t="shared" si="7"/>
        <v>805707150.57000005</v>
      </c>
      <c r="T33" s="110"/>
    </row>
    <row r="34" spans="1:20" s="11" customFormat="1" ht="38.25">
      <c r="A34" s="17" t="s">
        <v>60</v>
      </c>
      <c r="B34" s="130" t="s">
        <v>61</v>
      </c>
      <c r="C34" s="19">
        <f>C35+C36</f>
        <v>54429000</v>
      </c>
      <c r="D34" s="9">
        <f t="shared" ref="D34:I34" si="8">SUM(D35:D36)</f>
        <v>0</v>
      </c>
      <c r="E34" s="9">
        <f t="shared" si="8"/>
        <v>54429000</v>
      </c>
      <c r="F34" s="9">
        <f t="shared" si="8"/>
        <v>0</v>
      </c>
      <c r="G34" s="10">
        <f t="shared" si="8"/>
        <v>54429000</v>
      </c>
      <c r="H34" s="10">
        <f t="shared" si="8"/>
        <v>0</v>
      </c>
      <c r="I34" s="10">
        <f t="shared" si="8"/>
        <v>54429000</v>
      </c>
      <c r="J34" s="10">
        <f t="shared" ref="J34:L34" si="9">SUM(J35:J36)</f>
        <v>0</v>
      </c>
      <c r="K34" s="10">
        <f>SUM(K35:K36)</f>
        <v>54429000</v>
      </c>
      <c r="L34" s="10">
        <f t="shared" si="9"/>
        <v>0</v>
      </c>
      <c r="M34" s="10">
        <f>SUM(M35:M36)</f>
        <v>54429000</v>
      </c>
      <c r="N34" s="10">
        <f t="shared" ref="N34:P34" si="10">SUM(N35:N36)</f>
        <v>0</v>
      </c>
      <c r="O34" s="10">
        <f>SUM(O35:O36)</f>
        <v>54429000</v>
      </c>
      <c r="P34" s="10">
        <f t="shared" si="10"/>
        <v>0</v>
      </c>
      <c r="Q34" s="10">
        <f>SUM(Q35:Q36)</f>
        <v>54429000</v>
      </c>
      <c r="R34" s="10">
        <f t="shared" ref="R34" si="11">SUM(R35:R36)</f>
        <v>0</v>
      </c>
      <c r="S34" s="10">
        <f>SUM(S35:S36)</f>
        <v>54429000</v>
      </c>
      <c r="T34" s="110"/>
    </row>
    <row r="35" spans="1:20" s="41" customFormat="1" ht="38.25">
      <c r="A35" s="26" t="s">
        <v>62</v>
      </c>
      <c r="B35" s="128" t="s">
        <v>63</v>
      </c>
      <c r="C35" s="25">
        <v>54429000</v>
      </c>
      <c r="D35" s="10"/>
      <c r="E35" s="40">
        <f>C35</f>
        <v>54429000</v>
      </c>
      <c r="F35" s="10"/>
      <c r="G35" s="40">
        <f>E35+F35</f>
        <v>54429000</v>
      </c>
      <c r="H35" s="10"/>
      <c r="I35" s="40">
        <f>G35+H35</f>
        <v>54429000</v>
      </c>
      <c r="J35" s="10"/>
      <c r="K35" s="40">
        <f>I35+J35</f>
        <v>54429000</v>
      </c>
      <c r="L35" s="10"/>
      <c r="M35" s="40">
        <f>K35+L35</f>
        <v>54429000</v>
      </c>
      <c r="N35" s="10"/>
      <c r="O35" s="40">
        <f>M35+N35</f>
        <v>54429000</v>
      </c>
      <c r="P35" s="10"/>
      <c r="Q35" s="40">
        <f>O35+P35</f>
        <v>54429000</v>
      </c>
      <c r="R35" s="10"/>
      <c r="S35" s="40">
        <f>Q35+R35</f>
        <v>54429000</v>
      </c>
      <c r="T35" s="110"/>
    </row>
    <row r="36" spans="1:20" s="41" customFormat="1" ht="51">
      <c r="A36" s="26" t="s">
        <v>64</v>
      </c>
      <c r="B36" s="128" t="s">
        <v>65</v>
      </c>
      <c r="C36" s="25"/>
      <c r="D36" s="10"/>
      <c r="E36" s="40">
        <f>C36</f>
        <v>0</v>
      </c>
      <c r="F36" s="10"/>
      <c r="G36" s="40">
        <v>0</v>
      </c>
      <c r="H36" s="10"/>
      <c r="I36" s="40">
        <v>0</v>
      </c>
      <c r="J36" s="10"/>
      <c r="K36" s="40">
        <v>0</v>
      </c>
      <c r="L36" s="10"/>
      <c r="M36" s="40">
        <v>0</v>
      </c>
      <c r="N36" s="10"/>
      <c r="O36" s="40">
        <v>0</v>
      </c>
      <c r="P36" s="10"/>
      <c r="Q36" s="40">
        <v>0</v>
      </c>
      <c r="R36" s="10"/>
      <c r="S36" s="40">
        <v>0</v>
      </c>
      <c r="T36" s="110"/>
    </row>
    <row r="37" spans="1:20" s="11" customFormat="1" ht="38.25">
      <c r="A37" s="17" t="s">
        <v>66</v>
      </c>
      <c r="B37" s="130" t="s">
        <v>67</v>
      </c>
      <c r="C37" s="19">
        <f>SUM(C55:C68)</f>
        <v>154167500</v>
      </c>
      <c r="D37" s="9">
        <f>SUM(D55:D68)</f>
        <v>3300000</v>
      </c>
      <c r="E37" s="9">
        <f>SUM(E55:E68)</f>
        <v>157467500</v>
      </c>
      <c r="F37" s="9">
        <f>SUM(F55:F68)</f>
        <v>4500000</v>
      </c>
      <c r="G37" s="9">
        <f t="shared" ref="G37:K37" si="12">SUM(G42:G68)</f>
        <v>161967500</v>
      </c>
      <c r="H37" s="9">
        <f t="shared" si="12"/>
        <v>12703340.789999999</v>
      </c>
      <c r="I37" s="9">
        <f t="shared" si="12"/>
        <v>174670840.78999999</v>
      </c>
      <c r="J37" s="9">
        <f t="shared" si="12"/>
        <v>29271095</v>
      </c>
      <c r="K37" s="9">
        <f t="shared" si="12"/>
        <v>203941935.78999999</v>
      </c>
      <c r="L37" s="9">
        <f t="shared" ref="L37:Q37" si="13">SUM(L38:L68)</f>
        <v>31903470</v>
      </c>
      <c r="M37" s="9">
        <f t="shared" si="13"/>
        <v>235845405.78999999</v>
      </c>
      <c r="N37" s="9">
        <f t="shared" si="13"/>
        <v>4783600</v>
      </c>
      <c r="O37" s="9">
        <f t="shared" si="13"/>
        <v>240629005.78999999</v>
      </c>
      <c r="P37" s="9">
        <f t="shared" si="13"/>
        <v>7349280</v>
      </c>
      <c r="Q37" s="9">
        <f t="shared" si="13"/>
        <v>247978285.78999999</v>
      </c>
      <c r="R37" s="9">
        <f t="shared" ref="R37:S37" si="14">SUM(R38:R68)</f>
        <v>9297687.1899999995</v>
      </c>
      <c r="S37" s="9">
        <f t="shared" si="14"/>
        <v>257275972.97999999</v>
      </c>
      <c r="T37" s="110"/>
    </row>
    <row r="38" spans="1:20" s="11" customFormat="1" ht="76.5">
      <c r="A38" s="104" t="s">
        <v>153</v>
      </c>
      <c r="B38" s="131" t="s">
        <v>151</v>
      </c>
      <c r="C38" s="19"/>
      <c r="D38" s="9"/>
      <c r="E38" s="9"/>
      <c r="F38" s="9"/>
      <c r="G38" s="9"/>
      <c r="H38" s="9"/>
      <c r="I38" s="9"/>
      <c r="J38" s="9"/>
      <c r="K38" s="100"/>
      <c r="L38" s="100">
        <v>3325710</v>
      </c>
      <c r="M38" s="40">
        <f t="shared" ref="M38:M68" si="15">K38+L38</f>
        <v>3325710</v>
      </c>
      <c r="N38" s="100"/>
      <c r="O38" s="40">
        <f t="shared" ref="O38:O68" si="16">M38+N38</f>
        <v>3325710</v>
      </c>
      <c r="P38" s="100"/>
      <c r="Q38" s="40">
        <f t="shared" ref="Q38:Q68" si="17">O38+P38</f>
        <v>3325710</v>
      </c>
      <c r="R38" s="100"/>
      <c r="S38" s="40">
        <f t="shared" ref="S38:S68" si="18">Q38+R38</f>
        <v>3325710</v>
      </c>
      <c r="T38" s="110"/>
    </row>
    <row r="39" spans="1:20" s="11" customFormat="1" ht="54" customHeight="1">
      <c r="A39" s="119" t="s">
        <v>192</v>
      </c>
      <c r="B39" s="123" t="s">
        <v>191</v>
      </c>
      <c r="C39" s="19"/>
      <c r="D39" s="9"/>
      <c r="E39" s="9"/>
      <c r="F39" s="9"/>
      <c r="G39" s="9"/>
      <c r="H39" s="9"/>
      <c r="I39" s="9"/>
      <c r="J39" s="9"/>
      <c r="K39" s="100"/>
      <c r="L39" s="100"/>
      <c r="M39" s="40"/>
      <c r="N39" s="100"/>
      <c r="O39" s="40"/>
      <c r="P39" s="100"/>
      <c r="Q39" s="40"/>
      <c r="R39" s="100">
        <v>2311992.19</v>
      </c>
      <c r="S39" s="40">
        <f>R39</f>
        <v>2311992.19</v>
      </c>
      <c r="T39" s="110"/>
    </row>
    <row r="40" spans="1:20" s="11" customFormat="1" ht="76.5">
      <c r="A40" s="104" t="s">
        <v>154</v>
      </c>
      <c r="B40" s="131" t="s">
        <v>152</v>
      </c>
      <c r="C40" s="19"/>
      <c r="D40" s="9"/>
      <c r="E40" s="9"/>
      <c r="F40" s="9"/>
      <c r="G40" s="9"/>
      <c r="H40" s="9"/>
      <c r="I40" s="9"/>
      <c r="J40" s="9"/>
      <c r="K40" s="100"/>
      <c r="L40" s="100">
        <v>121211</v>
      </c>
      <c r="M40" s="40">
        <f t="shared" si="15"/>
        <v>121211</v>
      </c>
      <c r="N40" s="100"/>
      <c r="O40" s="40">
        <f t="shared" si="16"/>
        <v>121211</v>
      </c>
      <c r="P40" s="100"/>
      <c r="Q40" s="40">
        <f t="shared" si="17"/>
        <v>121211</v>
      </c>
      <c r="R40" s="100"/>
      <c r="S40" s="40">
        <f t="shared" si="18"/>
        <v>121211</v>
      </c>
      <c r="T40" s="110"/>
    </row>
    <row r="41" spans="1:20" s="11" customFormat="1" ht="63.75">
      <c r="A41" s="104" t="s">
        <v>155</v>
      </c>
      <c r="B41" s="131" t="s">
        <v>138</v>
      </c>
      <c r="C41" s="19"/>
      <c r="D41" s="9"/>
      <c r="E41" s="9"/>
      <c r="F41" s="9"/>
      <c r="G41" s="9"/>
      <c r="H41" s="9"/>
      <c r="I41" s="9"/>
      <c r="J41" s="9"/>
      <c r="K41" s="100"/>
      <c r="L41" s="100">
        <v>4529505</v>
      </c>
      <c r="M41" s="40">
        <f t="shared" si="15"/>
        <v>4529505</v>
      </c>
      <c r="N41" s="100"/>
      <c r="O41" s="40">
        <f t="shared" si="16"/>
        <v>4529505</v>
      </c>
      <c r="P41" s="100"/>
      <c r="Q41" s="40">
        <f t="shared" si="17"/>
        <v>4529505</v>
      </c>
      <c r="R41" s="100"/>
      <c r="S41" s="40">
        <f t="shared" si="18"/>
        <v>4529505</v>
      </c>
      <c r="T41" s="110"/>
    </row>
    <row r="42" spans="1:20" s="11" customFormat="1" ht="83.25">
      <c r="A42" s="42" t="s">
        <v>140</v>
      </c>
      <c r="B42" s="97" t="s">
        <v>138</v>
      </c>
      <c r="C42" s="19"/>
      <c r="D42" s="9"/>
      <c r="E42" s="9"/>
      <c r="F42" s="9"/>
      <c r="G42" s="40">
        <f t="shared" ref="G42:G55" si="19">E42+F42</f>
        <v>0</v>
      </c>
      <c r="H42" s="10"/>
      <c r="I42" s="40">
        <f t="shared" ref="I42:I47" si="20">G42+H42</f>
        <v>0</v>
      </c>
      <c r="J42" s="99">
        <v>729349</v>
      </c>
      <c r="K42" s="40">
        <f t="shared" ref="K42:K47" si="21">I42+J42</f>
        <v>729349</v>
      </c>
      <c r="L42" s="99"/>
      <c r="M42" s="40">
        <f t="shared" si="15"/>
        <v>729349</v>
      </c>
      <c r="N42" s="99"/>
      <c r="O42" s="40">
        <f t="shared" si="16"/>
        <v>729349</v>
      </c>
      <c r="P42" s="99"/>
      <c r="Q42" s="40">
        <f t="shared" si="17"/>
        <v>729349</v>
      </c>
      <c r="R42" s="99">
        <v>-41330</v>
      </c>
      <c r="S42" s="40">
        <f t="shared" si="18"/>
        <v>688019</v>
      </c>
      <c r="T42" s="110"/>
    </row>
    <row r="43" spans="1:20" s="11" customFormat="1" ht="93.75">
      <c r="A43" s="42" t="s">
        <v>141</v>
      </c>
      <c r="B43" s="97" t="s">
        <v>138</v>
      </c>
      <c r="C43" s="19"/>
      <c r="D43" s="9"/>
      <c r="E43" s="9"/>
      <c r="F43" s="9"/>
      <c r="G43" s="40">
        <f t="shared" si="19"/>
        <v>0</v>
      </c>
      <c r="H43" s="10"/>
      <c r="I43" s="40">
        <f t="shared" si="20"/>
        <v>0</v>
      </c>
      <c r="J43" s="99">
        <v>1721440</v>
      </c>
      <c r="K43" s="40">
        <f t="shared" si="21"/>
        <v>1721440</v>
      </c>
      <c r="L43" s="99"/>
      <c r="M43" s="40">
        <f t="shared" si="15"/>
        <v>1721440</v>
      </c>
      <c r="N43" s="99">
        <v>533600</v>
      </c>
      <c r="O43" s="40">
        <f t="shared" si="16"/>
        <v>2255040</v>
      </c>
      <c r="P43" s="99"/>
      <c r="Q43" s="40">
        <f t="shared" si="17"/>
        <v>2255040</v>
      </c>
      <c r="R43" s="99"/>
      <c r="S43" s="40">
        <f t="shared" si="18"/>
        <v>2255040</v>
      </c>
      <c r="T43" s="110"/>
    </row>
    <row r="44" spans="1:20" s="11" customFormat="1" ht="63.75">
      <c r="A44" s="42" t="s">
        <v>158</v>
      </c>
      <c r="B44" s="97" t="s">
        <v>138</v>
      </c>
      <c r="C44" s="19"/>
      <c r="D44" s="9"/>
      <c r="E44" s="9"/>
      <c r="F44" s="9"/>
      <c r="G44" s="40"/>
      <c r="H44" s="10"/>
      <c r="I44" s="40"/>
      <c r="J44" s="99"/>
      <c r="K44" s="40"/>
      <c r="L44" s="99">
        <v>9000000</v>
      </c>
      <c r="M44" s="40">
        <f t="shared" si="15"/>
        <v>9000000</v>
      </c>
      <c r="N44" s="99"/>
      <c r="O44" s="40">
        <f t="shared" si="16"/>
        <v>9000000</v>
      </c>
      <c r="P44" s="99"/>
      <c r="Q44" s="40">
        <f t="shared" si="17"/>
        <v>9000000</v>
      </c>
      <c r="R44" s="99"/>
      <c r="S44" s="40">
        <f t="shared" si="18"/>
        <v>9000000</v>
      </c>
      <c r="T44" s="110"/>
    </row>
    <row r="45" spans="1:20" s="11" customFormat="1" ht="89.25">
      <c r="A45" s="42" t="s">
        <v>156</v>
      </c>
      <c r="B45" s="97" t="s">
        <v>157</v>
      </c>
      <c r="C45" s="19"/>
      <c r="D45" s="9"/>
      <c r="E45" s="9"/>
      <c r="F45" s="9"/>
      <c r="G45" s="40"/>
      <c r="H45" s="10"/>
      <c r="I45" s="40"/>
      <c r="J45" s="99"/>
      <c r="K45" s="40"/>
      <c r="L45" s="99">
        <v>293710</v>
      </c>
      <c r="M45" s="40">
        <f t="shared" si="15"/>
        <v>293710</v>
      </c>
      <c r="N45" s="99"/>
      <c r="O45" s="40">
        <f t="shared" si="16"/>
        <v>293710</v>
      </c>
      <c r="P45" s="99"/>
      <c r="Q45" s="40">
        <f t="shared" si="17"/>
        <v>293710</v>
      </c>
      <c r="R45" s="99">
        <v>-62210</v>
      </c>
      <c r="S45" s="40">
        <f t="shared" si="18"/>
        <v>231500</v>
      </c>
      <c r="T45" s="110"/>
    </row>
    <row r="46" spans="1:20" s="11" customFormat="1" ht="96">
      <c r="A46" s="42" t="s">
        <v>142</v>
      </c>
      <c r="B46" s="97" t="s">
        <v>139</v>
      </c>
      <c r="C46" s="19"/>
      <c r="D46" s="9"/>
      <c r="E46" s="9"/>
      <c r="F46" s="9"/>
      <c r="G46" s="40">
        <f t="shared" si="19"/>
        <v>0</v>
      </c>
      <c r="H46" s="10"/>
      <c r="I46" s="40">
        <f t="shared" si="20"/>
        <v>0</v>
      </c>
      <c r="J46" s="100">
        <v>1781000</v>
      </c>
      <c r="K46" s="40">
        <f t="shared" si="21"/>
        <v>1781000</v>
      </c>
      <c r="L46" s="100"/>
      <c r="M46" s="40">
        <f t="shared" si="15"/>
        <v>1781000</v>
      </c>
      <c r="N46" s="100"/>
      <c r="O46" s="40">
        <f t="shared" si="16"/>
        <v>1781000</v>
      </c>
      <c r="P46" s="100"/>
      <c r="Q46" s="40">
        <f t="shared" si="17"/>
        <v>1781000</v>
      </c>
      <c r="R46" s="100">
        <v>1420875</v>
      </c>
      <c r="S46" s="40">
        <f t="shared" si="18"/>
        <v>3201875</v>
      </c>
      <c r="T46" s="110"/>
    </row>
    <row r="47" spans="1:20" s="11" customFormat="1" ht="93.75">
      <c r="A47" s="42" t="s">
        <v>143</v>
      </c>
      <c r="B47" s="97" t="s">
        <v>139</v>
      </c>
      <c r="C47" s="19"/>
      <c r="D47" s="9"/>
      <c r="E47" s="9"/>
      <c r="F47" s="9"/>
      <c r="G47" s="40">
        <f t="shared" si="19"/>
        <v>0</v>
      </c>
      <c r="H47" s="10"/>
      <c r="I47" s="40">
        <f t="shared" si="20"/>
        <v>0</v>
      </c>
      <c r="J47" s="100">
        <v>742000</v>
      </c>
      <c r="K47" s="40">
        <f t="shared" si="21"/>
        <v>742000</v>
      </c>
      <c r="L47" s="100"/>
      <c r="M47" s="40">
        <f t="shared" si="15"/>
        <v>742000</v>
      </c>
      <c r="N47" s="100">
        <v>230000</v>
      </c>
      <c r="O47" s="40">
        <f t="shared" si="16"/>
        <v>972000</v>
      </c>
      <c r="P47" s="100"/>
      <c r="Q47" s="40">
        <f t="shared" si="17"/>
        <v>972000</v>
      </c>
      <c r="R47" s="100">
        <v>452960</v>
      </c>
      <c r="S47" s="40">
        <f t="shared" si="18"/>
        <v>1424960</v>
      </c>
      <c r="T47" s="110"/>
    </row>
    <row r="48" spans="1:20" s="11" customFormat="1" ht="89.25">
      <c r="A48" s="42" t="s">
        <v>133</v>
      </c>
      <c r="B48" s="43" t="s">
        <v>132</v>
      </c>
      <c r="C48" s="19"/>
      <c r="D48" s="9"/>
      <c r="E48" s="9"/>
      <c r="F48" s="9"/>
      <c r="G48" s="40">
        <f t="shared" si="19"/>
        <v>0</v>
      </c>
      <c r="H48" s="40">
        <v>2978240.79</v>
      </c>
      <c r="I48" s="40">
        <f t="shared" ref="I48:I68" si="22">G48+H48</f>
        <v>2978240.79</v>
      </c>
      <c r="J48" s="40"/>
      <c r="K48" s="40">
        <f t="shared" ref="K48:K68" si="23">I48+J48</f>
        <v>2978240.79</v>
      </c>
      <c r="L48" s="40"/>
      <c r="M48" s="40">
        <f t="shared" si="15"/>
        <v>2978240.79</v>
      </c>
      <c r="N48" s="40"/>
      <c r="O48" s="40">
        <f t="shared" si="16"/>
        <v>2978240.79</v>
      </c>
      <c r="P48" s="40"/>
      <c r="Q48" s="40">
        <f t="shared" si="17"/>
        <v>2978240.79</v>
      </c>
      <c r="R48" s="40"/>
      <c r="S48" s="40">
        <f t="shared" si="18"/>
        <v>2978240.79</v>
      </c>
      <c r="T48" s="110"/>
    </row>
    <row r="49" spans="1:20" s="11" customFormat="1" ht="76.5">
      <c r="A49" s="42" t="s">
        <v>189</v>
      </c>
      <c r="B49" s="43" t="s">
        <v>187</v>
      </c>
      <c r="C49" s="19"/>
      <c r="D49" s="9"/>
      <c r="E49" s="9"/>
      <c r="F49" s="9"/>
      <c r="G49" s="40"/>
      <c r="H49" s="40"/>
      <c r="I49" s="40"/>
      <c r="J49" s="40"/>
      <c r="K49" s="40"/>
      <c r="L49" s="40"/>
      <c r="M49" s="40"/>
      <c r="N49" s="40"/>
      <c r="O49" s="40"/>
      <c r="P49" s="40">
        <v>3349280</v>
      </c>
      <c r="Q49" s="40">
        <f t="shared" si="17"/>
        <v>3349280</v>
      </c>
      <c r="R49" s="40"/>
      <c r="S49" s="40">
        <f t="shared" si="18"/>
        <v>3349280</v>
      </c>
      <c r="T49" s="110"/>
    </row>
    <row r="50" spans="1:20" s="11" customFormat="1" ht="38.25">
      <c r="A50" s="102" t="s">
        <v>144</v>
      </c>
      <c r="B50" s="101" t="s">
        <v>145</v>
      </c>
      <c r="C50" s="19"/>
      <c r="D50" s="9"/>
      <c r="E50" s="9"/>
      <c r="F50" s="9"/>
      <c r="G50" s="40">
        <f t="shared" si="19"/>
        <v>0</v>
      </c>
      <c r="H50" s="40"/>
      <c r="I50" s="40">
        <f t="shared" si="22"/>
        <v>0</v>
      </c>
      <c r="J50" s="99">
        <v>20030640</v>
      </c>
      <c r="K50" s="40">
        <f t="shared" si="23"/>
        <v>20030640</v>
      </c>
      <c r="L50" s="99"/>
      <c r="M50" s="40">
        <f t="shared" si="15"/>
        <v>20030640</v>
      </c>
      <c r="N50" s="99"/>
      <c r="O50" s="40">
        <f t="shared" si="16"/>
        <v>20030640</v>
      </c>
      <c r="P50" s="99"/>
      <c r="Q50" s="40">
        <f t="shared" si="17"/>
        <v>20030640</v>
      </c>
      <c r="R50" s="99"/>
      <c r="S50" s="40">
        <f t="shared" si="18"/>
        <v>20030640</v>
      </c>
      <c r="T50" s="110"/>
    </row>
    <row r="51" spans="1:20" s="11" customFormat="1" ht="27" customHeight="1">
      <c r="A51" s="103" t="s">
        <v>193</v>
      </c>
      <c r="B51" s="121" t="s">
        <v>194</v>
      </c>
      <c r="C51" s="19"/>
      <c r="D51" s="9"/>
      <c r="E51" s="9"/>
      <c r="F51" s="9"/>
      <c r="G51" s="40"/>
      <c r="H51" s="40"/>
      <c r="I51" s="40"/>
      <c r="J51" s="99"/>
      <c r="K51" s="40"/>
      <c r="L51" s="99"/>
      <c r="M51" s="40"/>
      <c r="N51" s="99"/>
      <c r="O51" s="40"/>
      <c r="P51" s="99"/>
      <c r="Q51" s="40"/>
      <c r="R51" s="99">
        <v>613861</v>
      </c>
      <c r="S51" s="40">
        <f>R51</f>
        <v>613861</v>
      </c>
      <c r="T51" s="110"/>
    </row>
    <row r="52" spans="1:20" s="11" customFormat="1" ht="30.75" customHeight="1">
      <c r="A52" s="103" t="s">
        <v>193</v>
      </c>
      <c r="B52" s="121" t="s">
        <v>194</v>
      </c>
      <c r="C52" s="19"/>
      <c r="D52" s="9"/>
      <c r="E52" s="9"/>
      <c r="F52" s="9"/>
      <c r="G52" s="40"/>
      <c r="H52" s="40"/>
      <c r="I52" s="40"/>
      <c r="J52" s="99"/>
      <c r="K52" s="40"/>
      <c r="L52" s="99"/>
      <c r="M52" s="40"/>
      <c r="N52" s="99"/>
      <c r="O52" s="40"/>
      <c r="P52" s="99"/>
      <c r="Q52" s="40"/>
      <c r="R52" s="99">
        <v>316139</v>
      </c>
      <c r="S52" s="40">
        <f>R52</f>
        <v>316139</v>
      </c>
      <c r="T52" s="110"/>
    </row>
    <row r="53" spans="1:20" s="11" customFormat="1" ht="76.5">
      <c r="A53" s="103" t="s">
        <v>146</v>
      </c>
      <c r="B53" s="98" t="s">
        <v>147</v>
      </c>
      <c r="C53" s="19"/>
      <c r="D53" s="9"/>
      <c r="E53" s="9"/>
      <c r="F53" s="9"/>
      <c r="G53" s="40">
        <f t="shared" si="19"/>
        <v>0</v>
      </c>
      <c r="H53" s="40"/>
      <c r="I53" s="40">
        <f t="shared" si="22"/>
        <v>0</v>
      </c>
      <c r="J53" s="100">
        <v>266666</v>
      </c>
      <c r="K53" s="40">
        <f t="shared" si="23"/>
        <v>266666</v>
      </c>
      <c r="L53" s="100"/>
      <c r="M53" s="40">
        <f t="shared" si="15"/>
        <v>266666</v>
      </c>
      <c r="N53" s="100"/>
      <c r="O53" s="40">
        <f t="shared" si="16"/>
        <v>266666</v>
      </c>
      <c r="P53" s="100"/>
      <c r="Q53" s="40">
        <f t="shared" si="17"/>
        <v>266666</v>
      </c>
      <c r="R53" s="100"/>
      <c r="S53" s="40">
        <f t="shared" si="18"/>
        <v>266666</v>
      </c>
      <c r="T53" s="110"/>
    </row>
    <row r="54" spans="1:20" s="11" customFormat="1" ht="63.75">
      <c r="A54" s="103" t="s">
        <v>159</v>
      </c>
      <c r="B54" s="98" t="s">
        <v>147</v>
      </c>
      <c r="C54" s="19"/>
      <c r="D54" s="9"/>
      <c r="E54" s="9"/>
      <c r="F54" s="9"/>
      <c r="G54" s="40"/>
      <c r="H54" s="40"/>
      <c r="I54" s="40"/>
      <c r="J54" s="100"/>
      <c r="K54" s="40"/>
      <c r="L54" s="100">
        <v>1733334</v>
      </c>
      <c r="M54" s="40">
        <f t="shared" si="15"/>
        <v>1733334</v>
      </c>
      <c r="N54" s="100"/>
      <c r="O54" s="40">
        <f t="shared" si="16"/>
        <v>1733334</v>
      </c>
      <c r="P54" s="100"/>
      <c r="Q54" s="40">
        <f t="shared" si="17"/>
        <v>1733334</v>
      </c>
      <c r="R54" s="100"/>
      <c r="S54" s="40">
        <f t="shared" si="18"/>
        <v>1733334</v>
      </c>
      <c r="T54" s="110"/>
    </row>
    <row r="55" spans="1:20" ht="153">
      <c r="A55" s="44" t="s">
        <v>74</v>
      </c>
      <c r="B55" s="132" t="s">
        <v>104</v>
      </c>
      <c r="C55" s="25">
        <v>1689100</v>
      </c>
      <c r="D55" s="23"/>
      <c r="E55" s="23">
        <f>C55</f>
        <v>1689100</v>
      </c>
      <c r="F55" s="23"/>
      <c r="G55" s="40">
        <f t="shared" si="19"/>
        <v>1689100</v>
      </c>
      <c r="H55" s="23"/>
      <c r="I55" s="40">
        <f t="shared" si="22"/>
        <v>1689100</v>
      </c>
      <c r="J55" s="23"/>
      <c r="K55" s="40">
        <f t="shared" si="23"/>
        <v>1689100</v>
      </c>
      <c r="L55" s="23"/>
      <c r="M55" s="40">
        <f t="shared" si="15"/>
        <v>1689100</v>
      </c>
      <c r="N55" s="23"/>
      <c r="O55" s="40">
        <f t="shared" si="16"/>
        <v>1689100</v>
      </c>
      <c r="P55" s="23"/>
      <c r="Q55" s="40">
        <f t="shared" si="17"/>
        <v>1689100</v>
      </c>
      <c r="R55" s="23"/>
      <c r="S55" s="40">
        <f t="shared" si="18"/>
        <v>1689100</v>
      </c>
      <c r="T55" s="110"/>
    </row>
    <row r="56" spans="1:20" ht="51">
      <c r="A56" s="42" t="s">
        <v>108</v>
      </c>
      <c r="B56" s="132" t="s">
        <v>69</v>
      </c>
      <c r="C56" s="25"/>
      <c r="D56" s="40">
        <v>3000000</v>
      </c>
      <c r="E56" s="23">
        <f>C56+D56</f>
        <v>3000000</v>
      </c>
      <c r="F56" s="40">
        <v>4000000</v>
      </c>
      <c r="G56" s="40">
        <f t="shared" ref="G56:G68" si="24">E56+F56</f>
        <v>7000000</v>
      </c>
      <c r="H56" s="40">
        <f>5000000+4000000</f>
        <v>9000000</v>
      </c>
      <c r="I56" s="40">
        <f t="shared" si="22"/>
        <v>16000000</v>
      </c>
      <c r="J56" s="100">
        <v>4000000</v>
      </c>
      <c r="K56" s="40">
        <f t="shared" si="23"/>
        <v>20000000</v>
      </c>
      <c r="L56" s="100">
        <f>32000000-K56</f>
        <v>12000000</v>
      </c>
      <c r="M56" s="40">
        <f t="shared" si="15"/>
        <v>32000000</v>
      </c>
      <c r="N56" s="100">
        <v>4000000</v>
      </c>
      <c r="O56" s="40">
        <f t="shared" si="16"/>
        <v>36000000</v>
      </c>
      <c r="P56" s="100">
        <v>3000000</v>
      </c>
      <c r="Q56" s="40">
        <f t="shared" si="17"/>
        <v>39000000</v>
      </c>
      <c r="R56" s="100">
        <v>4110400</v>
      </c>
      <c r="S56" s="40">
        <f t="shared" si="18"/>
        <v>43110400</v>
      </c>
      <c r="T56" s="110"/>
    </row>
    <row r="57" spans="1:20" ht="51">
      <c r="A57" s="44" t="s">
        <v>107</v>
      </c>
      <c r="B57" s="132" t="s">
        <v>69</v>
      </c>
      <c r="C57" s="25"/>
      <c r="D57" s="40">
        <v>300000</v>
      </c>
      <c r="E57" s="23">
        <f>C57+D57</f>
        <v>300000</v>
      </c>
      <c r="F57" s="40"/>
      <c r="G57" s="40">
        <f t="shared" si="24"/>
        <v>300000</v>
      </c>
      <c r="H57" s="40"/>
      <c r="I57" s="40">
        <f t="shared" si="22"/>
        <v>300000</v>
      </c>
      <c r="J57" s="40"/>
      <c r="K57" s="40">
        <f t="shared" si="23"/>
        <v>300000</v>
      </c>
      <c r="L57" s="40"/>
      <c r="M57" s="40">
        <f t="shared" si="15"/>
        <v>300000</v>
      </c>
      <c r="N57" s="40"/>
      <c r="O57" s="40">
        <f t="shared" si="16"/>
        <v>300000</v>
      </c>
      <c r="P57" s="40"/>
      <c r="Q57" s="40">
        <f t="shared" si="17"/>
        <v>300000</v>
      </c>
      <c r="R57" s="40"/>
      <c r="S57" s="40">
        <f t="shared" si="18"/>
        <v>300000</v>
      </c>
      <c r="T57" s="110"/>
    </row>
    <row r="58" spans="1:20" ht="114.75">
      <c r="A58" s="44" t="s">
        <v>68</v>
      </c>
      <c r="B58" s="132" t="s">
        <v>69</v>
      </c>
      <c r="C58" s="25">
        <v>60000</v>
      </c>
      <c r="D58" s="23"/>
      <c r="E58" s="23">
        <f>C58</f>
        <v>60000</v>
      </c>
      <c r="F58" s="23"/>
      <c r="G58" s="40">
        <f t="shared" si="24"/>
        <v>60000</v>
      </c>
      <c r="H58" s="23"/>
      <c r="I58" s="40">
        <f t="shared" si="22"/>
        <v>60000</v>
      </c>
      <c r="J58" s="23"/>
      <c r="K58" s="40">
        <f t="shared" si="23"/>
        <v>60000</v>
      </c>
      <c r="L58" s="23"/>
      <c r="M58" s="40">
        <f t="shared" si="15"/>
        <v>60000</v>
      </c>
      <c r="N58" s="23"/>
      <c r="O58" s="40">
        <f t="shared" si="16"/>
        <v>60000</v>
      </c>
      <c r="P58" s="23"/>
      <c r="Q58" s="40">
        <f t="shared" si="17"/>
        <v>60000</v>
      </c>
      <c r="R58" s="23"/>
      <c r="S58" s="40">
        <f t="shared" si="18"/>
        <v>60000</v>
      </c>
      <c r="T58" s="110"/>
    </row>
    <row r="59" spans="1:20" s="11" customFormat="1" ht="51">
      <c r="A59" s="44" t="s">
        <v>70</v>
      </c>
      <c r="B59" s="132" t="s">
        <v>69</v>
      </c>
      <c r="C59" s="25">
        <v>6123000</v>
      </c>
      <c r="D59" s="9"/>
      <c r="E59" s="46">
        <f>C59</f>
        <v>6123000</v>
      </c>
      <c r="F59" s="9"/>
      <c r="G59" s="40">
        <f t="shared" si="24"/>
        <v>6123000</v>
      </c>
      <c r="H59" s="10"/>
      <c r="I59" s="40">
        <f t="shared" si="22"/>
        <v>6123000</v>
      </c>
      <c r="J59" s="10"/>
      <c r="K59" s="40">
        <f t="shared" si="23"/>
        <v>6123000</v>
      </c>
      <c r="L59" s="10"/>
      <c r="M59" s="40">
        <f t="shared" si="15"/>
        <v>6123000</v>
      </c>
      <c r="N59" s="10"/>
      <c r="O59" s="40">
        <f t="shared" si="16"/>
        <v>6123000</v>
      </c>
      <c r="P59" s="10"/>
      <c r="Q59" s="40">
        <f t="shared" si="17"/>
        <v>6123000</v>
      </c>
      <c r="R59" s="40">
        <v>175000</v>
      </c>
      <c r="S59" s="40">
        <f t="shared" si="18"/>
        <v>6298000</v>
      </c>
      <c r="T59" s="110"/>
    </row>
    <row r="60" spans="1:20" s="11" customFormat="1" ht="89.25">
      <c r="A60" s="44" t="s">
        <v>71</v>
      </c>
      <c r="B60" s="132" t="s">
        <v>69</v>
      </c>
      <c r="C60" s="25">
        <v>287200</v>
      </c>
      <c r="D60" s="9"/>
      <c r="E60" s="46">
        <f>C60</f>
        <v>287200</v>
      </c>
      <c r="F60" s="9"/>
      <c r="G60" s="40">
        <f t="shared" si="24"/>
        <v>287200</v>
      </c>
      <c r="H60" s="10"/>
      <c r="I60" s="40">
        <f t="shared" si="22"/>
        <v>287200</v>
      </c>
      <c r="J60" s="10"/>
      <c r="K60" s="40">
        <f t="shared" si="23"/>
        <v>287200</v>
      </c>
      <c r="L60" s="10"/>
      <c r="M60" s="40">
        <f t="shared" si="15"/>
        <v>287200</v>
      </c>
      <c r="N60" s="10"/>
      <c r="O60" s="40">
        <f t="shared" si="16"/>
        <v>287200</v>
      </c>
      <c r="P60" s="10"/>
      <c r="Q60" s="40">
        <f t="shared" si="17"/>
        <v>287200</v>
      </c>
      <c r="R60" s="10"/>
      <c r="S60" s="40">
        <f t="shared" si="18"/>
        <v>287200</v>
      </c>
      <c r="T60" s="110"/>
    </row>
    <row r="61" spans="1:20" s="11" customFormat="1" ht="57.75">
      <c r="A61" s="44" t="s">
        <v>134</v>
      </c>
      <c r="B61" s="132" t="s">
        <v>69</v>
      </c>
      <c r="C61" s="25"/>
      <c r="D61" s="46"/>
      <c r="E61" s="46"/>
      <c r="F61" s="46"/>
      <c r="G61" s="40"/>
      <c r="H61" s="40">
        <v>110000</v>
      </c>
      <c r="I61" s="40">
        <f t="shared" si="22"/>
        <v>110000</v>
      </c>
      <c r="J61" s="40"/>
      <c r="K61" s="40">
        <f t="shared" si="23"/>
        <v>110000</v>
      </c>
      <c r="L61" s="40"/>
      <c r="M61" s="40">
        <f t="shared" si="15"/>
        <v>110000</v>
      </c>
      <c r="N61" s="40"/>
      <c r="O61" s="40">
        <f t="shared" si="16"/>
        <v>110000</v>
      </c>
      <c r="P61" s="40"/>
      <c r="Q61" s="40">
        <f t="shared" si="17"/>
        <v>110000</v>
      </c>
      <c r="R61" s="40"/>
      <c r="S61" s="40">
        <f t="shared" si="18"/>
        <v>110000</v>
      </c>
      <c r="T61" s="110"/>
    </row>
    <row r="62" spans="1:20" s="11" customFormat="1" ht="63.75">
      <c r="A62" s="42" t="s">
        <v>135</v>
      </c>
      <c r="B62" s="43" t="s">
        <v>69</v>
      </c>
      <c r="C62" s="25"/>
      <c r="D62" s="46"/>
      <c r="E62" s="46"/>
      <c r="F62" s="46"/>
      <c r="G62" s="40"/>
      <c r="H62" s="40">
        <v>615100</v>
      </c>
      <c r="I62" s="40">
        <f t="shared" si="22"/>
        <v>615100</v>
      </c>
      <c r="J62" s="40"/>
      <c r="K62" s="40">
        <f t="shared" si="23"/>
        <v>615100</v>
      </c>
      <c r="L62" s="40"/>
      <c r="M62" s="40">
        <f t="shared" si="15"/>
        <v>615100</v>
      </c>
      <c r="N62" s="40">
        <v>20000</v>
      </c>
      <c r="O62" s="40">
        <f t="shared" si="16"/>
        <v>635100</v>
      </c>
      <c r="P62" s="40"/>
      <c r="Q62" s="40">
        <f t="shared" si="17"/>
        <v>635100</v>
      </c>
      <c r="R62" s="40"/>
      <c r="S62" s="40">
        <f t="shared" si="18"/>
        <v>635100</v>
      </c>
      <c r="T62" s="110"/>
    </row>
    <row r="63" spans="1:20" s="11" customFormat="1" ht="63.75">
      <c r="A63" s="42" t="s">
        <v>135</v>
      </c>
      <c r="B63" s="43" t="s">
        <v>69</v>
      </c>
      <c r="C63" s="25"/>
      <c r="D63" s="46"/>
      <c r="E63" s="46"/>
      <c r="F63" s="46"/>
      <c r="G63" s="40"/>
      <c r="H63" s="40"/>
      <c r="I63" s="40"/>
      <c r="J63" s="40"/>
      <c r="K63" s="40"/>
      <c r="L63" s="40">
        <v>450000</v>
      </c>
      <c r="M63" s="40">
        <f t="shared" si="15"/>
        <v>450000</v>
      </c>
      <c r="N63" s="40"/>
      <c r="O63" s="40">
        <f t="shared" si="16"/>
        <v>450000</v>
      </c>
      <c r="P63" s="40"/>
      <c r="Q63" s="40">
        <f t="shared" si="17"/>
        <v>450000</v>
      </c>
      <c r="R63" s="40"/>
      <c r="S63" s="40">
        <f t="shared" si="18"/>
        <v>450000</v>
      </c>
      <c r="T63" s="110"/>
    </row>
    <row r="64" spans="1:20" s="11" customFormat="1" ht="38.25">
      <c r="A64" s="42" t="s">
        <v>160</v>
      </c>
      <c r="B64" s="43" t="s">
        <v>69</v>
      </c>
      <c r="C64" s="25"/>
      <c r="D64" s="46"/>
      <c r="E64" s="46"/>
      <c r="F64" s="46"/>
      <c r="G64" s="40"/>
      <c r="H64" s="40"/>
      <c r="I64" s="40"/>
      <c r="J64" s="40"/>
      <c r="K64" s="40"/>
      <c r="L64" s="40">
        <v>450000</v>
      </c>
      <c r="M64" s="40">
        <f t="shared" si="15"/>
        <v>450000</v>
      </c>
      <c r="N64" s="40"/>
      <c r="O64" s="40">
        <f t="shared" si="16"/>
        <v>450000</v>
      </c>
      <c r="P64" s="40"/>
      <c r="Q64" s="40">
        <f t="shared" si="17"/>
        <v>450000</v>
      </c>
      <c r="R64" s="40"/>
      <c r="S64" s="40">
        <f t="shared" si="18"/>
        <v>450000</v>
      </c>
      <c r="T64" s="110"/>
    </row>
    <row r="65" spans="1:20" s="11" customFormat="1" ht="51">
      <c r="A65" s="42" t="s">
        <v>124</v>
      </c>
      <c r="B65" s="132" t="s">
        <v>69</v>
      </c>
      <c r="C65" s="25"/>
      <c r="D65" s="47"/>
      <c r="E65" s="48"/>
      <c r="F65" s="48">
        <v>500000</v>
      </c>
      <c r="G65" s="49">
        <f t="shared" si="24"/>
        <v>500000</v>
      </c>
      <c r="H65" s="49"/>
      <c r="I65" s="49">
        <f t="shared" si="22"/>
        <v>500000</v>
      </c>
      <c r="J65" s="49"/>
      <c r="K65" s="49">
        <f t="shared" si="23"/>
        <v>500000</v>
      </c>
      <c r="L65" s="49"/>
      <c r="M65" s="49">
        <f t="shared" si="15"/>
        <v>500000</v>
      </c>
      <c r="N65" s="49"/>
      <c r="O65" s="49">
        <f t="shared" si="16"/>
        <v>500000</v>
      </c>
      <c r="P65" s="49"/>
      <c r="Q65" s="49">
        <f t="shared" si="17"/>
        <v>500000</v>
      </c>
      <c r="R65" s="49"/>
      <c r="S65" s="49">
        <f t="shared" si="18"/>
        <v>500000</v>
      </c>
      <c r="T65" s="110"/>
    </row>
    <row r="66" spans="1:20" ht="51">
      <c r="A66" s="44" t="s">
        <v>72</v>
      </c>
      <c r="B66" s="132" t="s">
        <v>69</v>
      </c>
      <c r="C66" s="25">
        <v>770300</v>
      </c>
      <c r="D66" s="50"/>
      <c r="E66" s="51">
        <f>C66</f>
        <v>770300</v>
      </c>
      <c r="F66" s="51"/>
      <c r="G66" s="49">
        <f t="shared" si="24"/>
        <v>770300</v>
      </c>
      <c r="H66" s="52"/>
      <c r="I66" s="49">
        <f t="shared" si="22"/>
        <v>770300</v>
      </c>
      <c r="J66" s="52"/>
      <c r="K66" s="49">
        <f t="shared" si="23"/>
        <v>770300</v>
      </c>
      <c r="L66" s="52"/>
      <c r="M66" s="49">
        <f t="shared" si="15"/>
        <v>770300</v>
      </c>
      <c r="N66" s="52"/>
      <c r="O66" s="49">
        <f t="shared" si="16"/>
        <v>770300</v>
      </c>
      <c r="P66" s="52"/>
      <c r="Q66" s="49">
        <f t="shared" si="17"/>
        <v>770300</v>
      </c>
      <c r="R66" s="52"/>
      <c r="S66" s="49">
        <f t="shared" si="18"/>
        <v>770300</v>
      </c>
      <c r="T66" s="110"/>
    </row>
    <row r="67" spans="1:20" ht="63.75">
      <c r="A67" s="44" t="s">
        <v>186</v>
      </c>
      <c r="B67" s="132" t="s">
        <v>69</v>
      </c>
      <c r="C67" s="25"/>
      <c r="D67" s="50"/>
      <c r="E67" s="51"/>
      <c r="F67" s="51"/>
      <c r="G67" s="49"/>
      <c r="H67" s="52"/>
      <c r="I67" s="49"/>
      <c r="J67" s="52"/>
      <c r="K67" s="49"/>
      <c r="L67" s="52"/>
      <c r="M67" s="49"/>
      <c r="N67" s="52"/>
      <c r="O67" s="49"/>
      <c r="P67" s="52">
        <v>1000000</v>
      </c>
      <c r="Q67" s="49">
        <f t="shared" si="17"/>
        <v>1000000</v>
      </c>
      <c r="R67" s="52"/>
      <c r="S67" s="49">
        <f t="shared" si="18"/>
        <v>1000000</v>
      </c>
      <c r="T67" s="110"/>
    </row>
    <row r="68" spans="1:20" ht="25.5">
      <c r="A68" s="44" t="s">
        <v>73</v>
      </c>
      <c r="B68" s="132" t="s">
        <v>69</v>
      </c>
      <c r="C68" s="25">
        <v>145237900</v>
      </c>
      <c r="D68" s="23"/>
      <c r="E68" s="23">
        <f>C68</f>
        <v>145237900</v>
      </c>
      <c r="F68" s="23"/>
      <c r="G68" s="40">
        <f t="shared" si="24"/>
        <v>145237900</v>
      </c>
      <c r="H68" s="23"/>
      <c r="I68" s="40">
        <f t="shared" si="22"/>
        <v>145237900</v>
      </c>
      <c r="J68" s="23"/>
      <c r="K68" s="40">
        <f t="shared" si="23"/>
        <v>145237900</v>
      </c>
      <c r="L68" s="23"/>
      <c r="M68" s="40">
        <f t="shared" si="15"/>
        <v>145237900</v>
      </c>
      <c r="N68" s="23"/>
      <c r="O68" s="40">
        <f t="shared" si="16"/>
        <v>145237900</v>
      </c>
      <c r="P68" s="23"/>
      <c r="Q68" s="40">
        <f t="shared" si="17"/>
        <v>145237900</v>
      </c>
      <c r="R68" s="23"/>
      <c r="S68" s="40">
        <f t="shared" si="18"/>
        <v>145237900</v>
      </c>
      <c r="T68" s="110"/>
    </row>
    <row r="69" spans="1:20" s="55" customFormat="1" ht="38.25">
      <c r="A69" s="53" t="s">
        <v>75</v>
      </c>
      <c r="B69" s="130" t="s">
        <v>76</v>
      </c>
      <c r="C69" s="19">
        <f t="shared" ref="C69:I69" si="25">SUM(C70:C86)</f>
        <v>479452800</v>
      </c>
      <c r="D69" s="54">
        <f t="shared" si="25"/>
        <v>548000</v>
      </c>
      <c r="E69" s="54">
        <f t="shared" si="25"/>
        <v>480000800</v>
      </c>
      <c r="F69" s="54">
        <f t="shared" si="25"/>
        <v>0</v>
      </c>
      <c r="G69" s="24">
        <f t="shared" si="25"/>
        <v>480000800</v>
      </c>
      <c r="H69" s="24">
        <f t="shared" si="25"/>
        <v>3872100</v>
      </c>
      <c r="I69" s="24">
        <f t="shared" si="25"/>
        <v>483872900</v>
      </c>
      <c r="J69" s="24">
        <f t="shared" ref="J69" si="26">SUM(J70:J86)</f>
        <v>0</v>
      </c>
      <c r="K69" s="24">
        <f t="shared" ref="K69:Q69" si="27">SUM(K70:K86)</f>
        <v>483872900</v>
      </c>
      <c r="L69" s="24">
        <f t="shared" si="27"/>
        <v>0</v>
      </c>
      <c r="M69" s="24">
        <f t="shared" si="27"/>
        <v>483872900</v>
      </c>
      <c r="N69" s="24">
        <f t="shared" si="27"/>
        <v>1355079</v>
      </c>
      <c r="O69" s="24">
        <f t="shared" si="27"/>
        <v>485227979</v>
      </c>
      <c r="P69" s="24">
        <f t="shared" si="27"/>
        <v>0</v>
      </c>
      <c r="Q69" s="24">
        <f t="shared" si="27"/>
        <v>485227979</v>
      </c>
      <c r="R69" s="24">
        <f t="shared" ref="R69:S69" si="28">SUM(R70:R86)</f>
        <v>-285083</v>
      </c>
      <c r="S69" s="24">
        <f t="shared" si="28"/>
        <v>484942896</v>
      </c>
      <c r="T69" s="110"/>
    </row>
    <row r="70" spans="1:20" s="55" customFormat="1" ht="89.25">
      <c r="A70" s="62" t="s">
        <v>176</v>
      </c>
      <c r="B70" s="130" t="s">
        <v>196</v>
      </c>
      <c r="C70" s="56">
        <v>27900</v>
      </c>
      <c r="D70" s="54"/>
      <c r="E70" s="57">
        <f>C70</f>
        <v>27900</v>
      </c>
      <c r="F70" s="54"/>
      <c r="G70" s="23">
        <f>E70+F70</f>
        <v>27900</v>
      </c>
      <c r="H70" s="24"/>
      <c r="I70" s="23">
        <f>G70+H70</f>
        <v>27900</v>
      </c>
      <c r="J70" s="24"/>
      <c r="K70" s="23">
        <f>I70+J70</f>
        <v>27900</v>
      </c>
      <c r="L70" s="24"/>
      <c r="M70" s="23">
        <f>K70+L70</f>
        <v>27900</v>
      </c>
      <c r="N70" s="24"/>
      <c r="O70" s="23">
        <f>M70+N70</f>
        <v>27900</v>
      </c>
      <c r="P70" s="24"/>
      <c r="Q70" s="23">
        <f>O70+P70</f>
        <v>27900</v>
      </c>
      <c r="R70" s="24"/>
      <c r="S70" s="23">
        <f>Q70+R70</f>
        <v>27900</v>
      </c>
      <c r="T70" s="110"/>
    </row>
    <row r="71" spans="1:20" ht="63.75">
      <c r="A71" s="44" t="s">
        <v>79</v>
      </c>
      <c r="B71" s="131" t="s">
        <v>78</v>
      </c>
      <c r="C71" s="25">
        <v>1609200</v>
      </c>
      <c r="D71" s="23"/>
      <c r="E71" s="57">
        <f t="shared" ref="E71:E90" si="29">C71</f>
        <v>1609200</v>
      </c>
      <c r="F71" s="23"/>
      <c r="G71" s="23">
        <f t="shared" ref="G71:G85" si="30">E71+F71</f>
        <v>1609200</v>
      </c>
      <c r="H71" s="23"/>
      <c r="I71" s="23">
        <f t="shared" ref="I71:I85" si="31">G71+H71</f>
        <v>1609200</v>
      </c>
      <c r="J71" s="23"/>
      <c r="K71" s="23">
        <f t="shared" ref="K71:K85" si="32">I71+J71</f>
        <v>1609200</v>
      </c>
      <c r="L71" s="23"/>
      <c r="M71" s="23">
        <f t="shared" ref="M71:M85" si="33">K71+L71</f>
        <v>1609200</v>
      </c>
      <c r="N71" s="23"/>
      <c r="O71" s="23">
        <f t="shared" ref="O71:O85" si="34">M71+N71</f>
        <v>1609200</v>
      </c>
      <c r="P71" s="23"/>
      <c r="Q71" s="23">
        <f t="shared" ref="Q71:Q85" si="35">O71+P71</f>
        <v>1609200</v>
      </c>
      <c r="R71" s="23"/>
      <c r="S71" s="23">
        <f t="shared" ref="S71:S85" si="36">Q71+R71</f>
        <v>1609200</v>
      </c>
      <c r="T71" s="110"/>
    </row>
    <row r="72" spans="1:20" s="61" customFormat="1" ht="63.75">
      <c r="A72" s="59" t="s">
        <v>81</v>
      </c>
      <c r="B72" s="131" t="s">
        <v>80</v>
      </c>
      <c r="C72" s="60">
        <v>5877200</v>
      </c>
      <c r="D72" s="57"/>
      <c r="E72" s="57">
        <f t="shared" si="29"/>
        <v>5877200</v>
      </c>
      <c r="F72" s="57"/>
      <c r="G72" s="23">
        <f t="shared" si="30"/>
        <v>5877200</v>
      </c>
      <c r="H72" s="23"/>
      <c r="I72" s="23">
        <f t="shared" si="31"/>
        <v>5877200</v>
      </c>
      <c r="J72" s="23"/>
      <c r="K72" s="23">
        <f t="shared" si="32"/>
        <v>5877200</v>
      </c>
      <c r="L72" s="23"/>
      <c r="M72" s="23">
        <f t="shared" si="33"/>
        <v>5877200</v>
      </c>
      <c r="N72" s="23"/>
      <c r="O72" s="23">
        <f t="shared" si="34"/>
        <v>5877200</v>
      </c>
      <c r="P72" s="23"/>
      <c r="Q72" s="23">
        <f t="shared" si="35"/>
        <v>5877200</v>
      </c>
      <c r="R72" s="23"/>
      <c r="S72" s="23">
        <f t="shared" si="36"/>
        <v>5877200</v>
      </c>
      <c r="T72" s="110"/>
    </row>
    <row r="73" spans="1:20" s="61" customFormat="1" ht="89.25">
      <c r="A73" s="42" t="s">
        <v>109</v>
      </c>
      <c r="B73" s="131" t="s">
        <v>80</v>
      </c>
      <c r="C73" s="60">
        <v>1469200</v>
      </c>
      <c r="D73" s="57">
        <v>-1469200</v>
      </c>
      <c r="E73" s="57">
        <f>C73+D73</f>
        <v>0</v>
      </c>
      <c r="F73" s="57"/>
      <c r="G73" s="23">
        <f t="shared" si="30"/>
        <v>0</v>
      </c>
      <c r="H73" s="23"/>
      <c r="I73" s="23">
        <f t="shared" si="31"/>
        <v>0</v>
      </c>
      <c r="J73" s="23"/>
      <c r="K73" s="23">
        <f t="shared" si="32"/>
        <v>0</v>
      </c>
      <c r="L73" s="23"/>
      <c r="M73" s="23">
        <f t="shared" si="33"/>
        <v>0</v>
      </c>
      <c r="N73" s="23"/>
      <c r="O73" s="23">
        <f t="shared" si="34"/>
        <v>0</v>
      </c>
      <c r="P73" s="23"/>
      <c r="Q73" s="23">
        <f t="shared" si="35"/>
        <v>0</v>
      </c>
      <c r="R73" s="23"/>
      <c r="S73" s="23">
        <f t="shared" si="36"/>
        <v>0</v>
      </c>
      <c r="T73" s="110"/>
    </row>
    <row r="74" spans="1:20" s="61" customFormat="1" ht="76.5">
      <c r="A74" s="62" t="s">
        <v>82</v>
      </c>
      <c r="B74" s="131" t="s">
        <v>80</v>
      </c>
      <c r="C74" s="25">
        <v>3134300</v>
      </c>
      <c r="D74" s="57"/>
      <c r="E74" s="57">
        <f t="shared" si="29"/>
        <v>3134300</v>
      </c>
      <c r="F74" s="57"/>
      <c r="G74" s="23">
        <f t="shared" si="30"/>
        <v>3134300</v>
      </c>
      <c r="H74" s="23"/>
      <c r="I74" s="23">
        <f t="shared" si="31"/>
        <v>3134300</v>
      </c>
      <c r="J74" s="23"/>
      <c r="K74" s="23">
        <f t="shared" si="32"/>
        <v>3134300</v>
      </c>
      <c r="L74" s="23"/>
      <c r="M74" s="23">
        <f t="shared" si="33"/>
        <v>3134300</v>
      </c>
      <c r="N74" s="23"/>
      <c r="O74" s="23">
        <f t="shared" si="34"/>
        <v>3134300</v>
      </c>
      <c r="P74" s="23"/>
      <c r="Q74" s="23">
        <f t="shared" si="35"/>
        <v>3134300</v>
      </c>
      <c r="R74" s="23"/>
      <c r="S74" s="23">
        <f t="shared" si="36"/>
        <v>3134300</v>
      </c>
      <c r="T74" s="110"/>
    </row>
    <row r="75" spans="1:20" ht="63.75">
      <c r="A75" s="44" t="s">
        <v>83</v>
      </c>
      <c r="B75" s="131" t="s">
        <v>80</v>
      </c>
      <c r="C75" s="25">
        <v>964400</v>
      </c>
      <c r="D75" s="23"/>
      <c r="E75" s="57">
        <f t="shared" si="29"/>
        <v>964400</v>
      </c>
      <c r="F75" s="23"/>
      <c r="G75" s="23">
        <f t="shared" si="30"/>
        <v>964400</v>
      </c>
      <c r="H75" s="23"/>
      <c r="I75" s="23">
        <f t="shared" si="31"/>
        <v>964400</v>
      </c>
      <c r="J75" s="23"/>
      <c r="K75" s="23">
        <f t="shared" si="32"/>
        <v>964400</v>
      </c>
      <c r="L75" s="23"/>
      <c r="M75" s="23">
        <f t="shared" si="33"/>
        <v>964400</v>
      </c>
      <c r="N75" s="23"/>
      <c r="O75" s="23">
        <f t="shared" si="34"/>
        <v>964400</v>
      </c>
      <c r="P75" s="23"/>
      <c r="Q75" s="23">
        <f t="shared" si="35"/>
        <v>964400</v>
      </c>
      <c r="R75" s="23"/>
      <c r="S75" s="23">
        <f t="shared" si="36"/>
        <v>964400</v>
      </c>
      <c r="T75" s="110"/>
    </row>
    <row r="76" spans="1:20" ht="38.25">
      <c r="A76" s="44" t="s">
        <v>84</v>
      </c>
      <c r="B76" s="131" t="s">
        <v>80</v>
      </c>
      <c r="C76" s="25">
        <v>241100</v>
      </c>
      <c r="D76" s="23"/>
      <c r="E76" s="57">
        <f t="shared" si="29"/>
        <v>241100</v>
      </c>
      <c r="F76" s="23"/>
      <c r="G76" s="23">
        <f t="shared" si="30"/>
        <v>241100</v>
      </c>
      <c r="H76" s="23"/>
      <c r="I76" s="23">
        <f t="shared" si="31"/>
        <v>241100</v>
      </c>
      <c r="J76" s="23"/>
      <c r="K76" s="23">
        <f t="shared" si="32"/>
        <v>241100</v>
      </c>
      <c r="L76" s="23"/>
      <c r="M76" s="23">
        <f t="shared" si="33"/>
        <v>241100</v>
      </c>
      <c r="N76" s="23"/>
      <c r="O76" s="23">
        <f t="shared" si="34"/>
        <v>241100</v>
      </c>
      <c r="P76" s="23"/>
      <c r="Q76" s="23">
        <f t="shared" si="35"/>
        <v>241100</v>
      </c>
      <c r="R76" s="23"/>
      <c r="S76" s="23">
        <f t="shared" si="36"/>
        <v>241100</v>
      </c>
      <c r="T76" s="110"/>
    </row>
    <row r="77" spans="1:20" ht="51">
      <c r="A77" s="44" t="s">
        <v>85</v>
      </c>
      <c r="B77" s="131" t="s">
        <v>80</v>
      </c>
      <c r="C77" s="25">
        <v>1012500</v>
      </c>
      <c r="D77" s="23"/>
      <c r="E77" s="57">
        <f t="shared" si="29"/>
        <v>1012500</v>
      </c>
      <c r="F77" s="23"/>
      <c r="G77" s="23">
        <f t="shared" si="30"/>
        <v>1012500</v>
      </c>
      <c r="H77" s="23"/>
      <c r="I77" s="23">
        <f t="shared" si="31"/>
        <v>1012500</v>
      </c>
      <c r="J77" s="23"/>
      <c r="K77" s="23">
        <f t="shared" si="32"/>
        <v>1012500</v>
      </c>
      <c r="L77" s="23"/>
      <c r="M77" s="23">
        <f t="shared" si="33"/>
        <v>1012500</v>
      </c>
      <c r="N77" s="23"/>
      <c r="O77" s="23">
        <f t="shared" si="34"/>
        <v>1012500</v>
      </c>
      <c r="P77" s="23"/>
      <c r="Q77" s="23">
        <f t="shared" si="35"/>
        <v>1012500</v>
      </c>
      <c r="R77" s="23"/>
      <c r="S77" s="23">
        <f t="shared" si="36"/>
        <v>1012500</v>
      </c>
      <c r="T77" s="110"/>
    </row>
    <row r="78" spans="1:20" ht="102">
      <c r="A78" s="44" t="s">
        <v>86</v>
      </c>
      <c r="B78" s="131" t="s">
        <v>80</v>
      </c>
      <c r="C78" s="25">
        <v>10000</v>
      </c>
      <c r="D78" s="23"/>
      <c r="E78" s="57">
        <f t="shared" si="29"/>
        <v>10000</v>
      </c>
      <c r="F78" s="23"/>
      <c r="G78" s="23">
        <f t="shared" si="30"/>
        <v>10000</v>
      </c>
      <c r="H78" s="23"/>
      <c r="I78" s="23">
        <f t="shared" si="31"/>
        <v>10000</v>
      </c>
      <c r="J78" s="23"/>
      <c r="K78" s="23">
        <f t="shared" si="32"/>
        <v>10000</v>
      </c>
      <c r="L78" s="23"/>
      <c r="M78" s="23">
        <f t="shared" si="33"/>
        <v>10000</v>
      </c>
      <c r="N78" s="23"/>
      <c r="O78" s="23">
        <f t="shared" si="34"/>
        <v>10000</v>
      </c>
      <c r="P78" s="23"/>
      <c r="Q78" s="23">
        <f t="shared" si="35"/>
        <v>10000</v>
      </c>
      <c r="R78" s="23"/>
      <c r="S78" s="23">
        <f t="shared" si="36"/>
        <v>10000</v>
      </c>
      <c r="T78" s="110"/>
    </row>
    <row r="79" spans="1:20" ht="51">
      <c r="A79" s="44" t="s">
        <v>87</v>
      </c>
      <c r="B79" s="131" t="s">
        <v>80</v>
      </c>
      <c r="C79" s="25">
        <v>45600</v>
      </c>
      <c r="D79" s="23"/>
      <c r="E79" s="57">
        <f t="shared" si="29"/>
        <v>45600</v>
      </c>
      <c r="F79" s="23"/>
      <c r="G79" s="23">
        <f t="shared" si="30"/>
        <v>45600</v>
      </c>
      <c r="H79" s="23"/>
      <c r="I79" s="23">
        <f t="shared" si="31"/>
        <v>45600</v>
      </c>
      <c r="J79" s="23"/>
      <c r="K79" s="23">
        <f t="shared" si="32"/>
        <v>45600</v>
      </c>
      <c r="L79" s="23"/>
      <c r="M79" s="23">
        <f t="shared" si="33"/>
        <v>45600</v>
      </c>
      <c r="N79" s="23"/>
      <c r="O79" s="23">
        <f t="shared" si="34"/>
        <v>45600</v>
      </c>
      <c r="P79" s="23"/>
      <c r="Q79" s="23">
        <f t="shared" si="35"/>
        <v>45600</v>
      </c>
      <c r="R79" s="23"/>
      <c r="S79" s="23">
        <f t="shared" si="36"/>
        <v>45600</v>
      </c>
      <c r="T79" s="110"/>
    </row>
    <row r="80" spans="1:20" ht="38.25">
      <c r="A80" s="44" t="s">
        <v>88</v>
      </c>
      <c r="B80" s="131" t="s">
        <v>80</v>
      </c>
      <c r="C80" s="25">
        <v>25000</v>
      </c>
      <c r="D80" s="23"/>
      <c r="E80" s="57">
        <f t="shared" si="29"/>
        <v>25000</v>
      </c>
      <c r="F80" s="23"/>
      <c r="G80" s="23">
        <f t="shared" si="30"/>
        <v>25000</v>
      </c>
      <c r="H80" s="23"/>
      <c r="I80" s="23">
        <f t="shared" si="31"/>
        <v>25000</v>
      </c>
      <c r="J80" s="23"/>
      <c r="K80" s="23">
        <f t="shared" si="32"/>
        <v>25000</v>
      </c>
      <c r="L80" s="23"/>
      <c r="M80" s="23">
        <f t="shared" si="33"/>
        <v>25000</v>
      </c>
      <c r="N80" s="23"/>
      <c r="O80" s="23">
        <f t="shared" si="34"/>
        <v>25000</v>
      </c>
      <c r="P80" s="23"/>
      <c r="Q80" s="23">
        <f t="shared" si="35"/>
        <v>25000</v>
      </c>
      <c r="R80" s="23"/>
      <c r="S80" s="23">
        <f t="shared" si="36"/>
        <v>25000</v>
      </c>
      <c r="T80" s="110"/>
    </row>
    <row r="81" spans="1:20" ht="89.25">
      <c r="A81" s="44" t="s">
        <v>90</v>
      </c>
      <c r="B81" s="133" t="s">
        <v>91</v>
      </c>
      <c r="C81" s="25"/>
      <c r="D81" s="23">
        <v>5756800</v>
      </c>
      <c r="E81" s="57">
        <f>C81+D81</f>
        <v>5756800</v>
      </c>
      <c r="F81" s="23"/>
      <c r="G81" s="23">
        <f t="shared" si="30"/>
        <v>5756800</v>
      </c>
      <c r="H81" s="23">
        <f>9223700-G81</f>
        <v>3466900</v>
      </c>
      <c r="I81" s="23">
        <f t="shared" si="31"/>
        <v>9223700</v>
      </c>
      <c r="J81" s="23">
        <f>9223700-I81</f>
        <v>0</v>
      </c>
      <c r="K81" s="23">
        <f t="shared" si="32"/>
        <v>9223700</v>
      </c>
      <c r="L81" s="23"/>
      <c r="M81" s="23">
        <f t="shared" si="33"/>
        <v>9223700</v>
      </c>
      <c r="N81" s="23"/>
      <c r="O81" s="23">
        <f t="shared" si="34"/>
        <v>9223700</v>
      </c>
      <c r="P81" s="23"/>
      <c r="Q81" s="23">
        <f t="shared" si="35"/>
        <v>9223700</v>
      </c>
      <c r="R81" s="23">
        <v>240100</v>
      </c>
      <c r="S81" s="23">
        <f t="shared" si="36"/>
        <v>9463800</v>
      </c>
      <c r="T81" s="110"/>
    </row>
    <row r="82" spans="1:20" ht="114.75">
      <c r="A82" s="44" t="s">
        <v>89</v>
      </c>
      <c r="B82" s="43" t="s">
        <v>93</v>
      </c>
      <c r="C82" s="25">
        <v>3684200</v>
      </c>
      <c r="D82" s="23"/>
      <c r="E82" s="57">
        <f t="shared" si="29"/>
        <v>3684200</v>
      </c>
      <c r="F82" s="23"/>
      <c r="G82" s="23">
        <f t="shared" si="30"/>
        <v>3684200</v>
      </c>
      <c r="H82" s="23"/>
      <c r="I82" s="23">
        <f t="shared" si="31"/>
        <v>3684200</v>
      </c>
      <c r="J82" s="23"/>
      <c r="K82" s="23">
        <f t="shared" si="32"/>
        <v>3684200</v>
      </c>
      <c r="L82" s="23"/>
      <c r="M82" s="23">
        <f t="shared" si="33"/>
        <v>3684200</v>
      </c>
      <c r="N82" s="23">
        <v>1355079</v>
      </c>
      <c r="O82" s="23">
        <f t="shared" si="34"/>
        <v>5039279</v>
      </c>
      <c r="P82" s="23"/>
      <c r="Q82" s="23">
        <f t="shared" si="35"/>
        <v>5039279</v>
      </c>
      <c r="R82" s="23">
        <v>-525183</v>
      </c>
      <c r="S82" s="23">
        <f t="shared" si="36"/>
        <v>4514096</v>
      </c>
      <c r="T82" s="110"/>
    </row>
    <row r="83" spans="1:20" ht="127.5">
      <c r="A83" s="42" t="s">
        <v>92</v>
      </c>
      <c r="B83" s="43" t="s">
        <v>93</v>
      </c>
      <c r="C83" s="25">
        <v>3370000</v>
      </c>
      <c r="D83" s="23"/>
      <c r="E83" s="57">
        <f t="shared" si="29"/>
        <v>3370000</v>
      </c>
      <c r="F83" s="23"/>
      <c r="G83" s="23">
        <f t="shared" si="30"/>
        <v>3370000</v>
      </c>
      <c r="H83" s="23"/>
      <c r="I83" s="23">
        <f t="shared" si="31"/>
        <v>3370000</v>
      </c>
      <c r="J83" s="23"/>
      <c r="K83" s="23">
        <f t="shared" si="32"/>
        <v>3370000</v>
      </c>
      <c r="L83" s="23"/>
      <c r="M83" s="23">
        <f t="shared" si="33"/>
        <v>3370000</v>
      </c>
      <c r="N83" s="23"/>
      <c r="O83" s="23">
        <f t="shared" si="34"/>
        <v>3370000</v>
      </c>
      <c r="P83" s="23"/>
      <c r="Q83" s="23">
        <f t="shared" si="35"/>
        <v>3370000</v>
      </c>
      <c r="R83" s="23"/>
      <c r="S83" s="23">
        <f t="shared" si="36"/>
        <v>3370000</v>
      </c>
      <c r="T83" s="110"/>
    </row>
    <row r="84" spans="1:20" ht="89.25">
      <c r="A84" s="42" t="s">
        <v>109</v>
      </c>
      <c r="B84" s="43" t="s">
        <v>110</v>
      </c>
      <c r="C84" s="25"/>
      <c r="D84" s="23">
        <v>1469200</v>
      </c>
      <c r="E84" s="57">
        <f>C84+D84</f>
        <v>1469200</v>
      </c>
      <c r="F84" s="23"/>
      <c r="G84" s="23">
        <f t="shared" si="30"/>
        <v>1469200</v>
      </c>
      <c r="H84" s="23">
        <f>1248900-G84</f>
        <v>-220300</v>
      </c>
      <c r="I84" s="23">
        <f t="shared" si="31"/>
        <v>1248900</v>
      </c>
      <c r="J84" s="23">
        <f>1248900-I84</f>
        <v>0</v>
      </c>
      <c r="K84" s="23">
        <f t="shared" si="32"/>
        <v>1248900</v>
      </c>
      <c r="L84" s="23"/>
      <c r="M84" s="23">
        <f t="shared" si="33"/>
        <v>1248900</v>
      </c>
      <c r="N84" s="23"/>
      <c r="O84" s="23">
        <f t="shared" si="34"/>
        <v>1248900</v>
      </c>
      <c r="P84" s="23"/>
      <c r="Q84" s="23">
        <f t="shared" si="35"/>
        <v>1248900</v>
      </c>
      <c r="R84" s="23"/>
      <c r="S84" s="23">
        <f t="shared" si="36"/>
        <v>1248900</v>
      </c>
      <c r="T84" s="110"/>
    </row>
    <row r="85" spans="1:20" ht="89.25">
      <c r="A85" s="44" t="s">
        <v>90</v>
      </c>
      <c r="B85" s="133" t="s">
        <v>95</v>
      </c>
      <c r="C85" s="25">
        <v>5756800</v>
      </c>
      <c r="D85" s="23">
        <v>-5756800</v>
      </c>
      <c r="E85" s="57">
        <f>C85+D85</f>
        <v>0</v>
      </c>
      <c r="F85" s="23"/>
      <c r="G85" s="23">
        <f t="shared" si="30"/>
        <v>0</v>
      </c>
      <c r="H85" s="23"/>
      <c r="I85" s="23">
        <f t="shared" si="31"/>
        <v>0</v>
      </c>
      <c r="J85" s="23"/>
      <c r="K85" s="23">
        <f t="shared" si="32"/>
        <v>0</v>
      </c>
      <c r="L85" s="23"/>
      <c r="M85" s="23">
        <f t="shared" si="33"/>
        <v>0</v>
      </c>
      <c r="N85" s="23"/>
      <c r="O85" s="23">
        <f t="shared" si="34"/>
        <v>0</v>
      </c>
      <c r="P85" s="23"/>
      <c r="Q85" s="23">
        <f t="shared" si="35"/>
        <v>0</v>
      </c>
      <c r="R85" s="23"/>
      <c r="S85" s="23">
        <f t="shared" si="36"/>
        <v>0</v>
      </c>
      <c r="T85" s="110"/>
    </row>
    <row r="86" spans="1:20" ht="76.5">
      <c r="A86" s="65" t="s">
        <v>94</v>
      </c>
      <c r="B86" s="133" t="s">
        <v>95</v>
      </c>
      <c r="C86" s="25">
        <v>452225400</v>
      </c>
      <c r="D86" s="23">
        <v>548000</v>
      </c>
      <c r="E86" s="57">
        <f>C86+D86</f>
        <v>452773400</v>
      </c>
      <c r="F86" s="23"/>
      <c r="G86" s="23">
        <f>E86+F86</f>
        <v>452773400</v>
      </c>
      <c r="H86" s="23">
        <f>453398900-G86</f>
        <v>625500</v>
      </c>
      <c r="I86" s="23">
        <f>G86+H86</f>
        <v>453398900</v>
      </c>
      <c r="J86" s="23">
        <f>453398900-I86</f>
        <v>0</v>
      </c>
      <c r="K86" s="23">
        <f>I86+J86</f>
        <v>453398900</v>
      </c>
      <c r="L86" s="23"/>
      <c r="M86" s="23">
        <f>K86+L86</f>
        <v>453398900</v>
      </c>
      <c r="N86" s="23"/>
      <c r="O86" s="23">
        <f>M86+N86</f>
        <v>453398900</v>
      </c>
      <c r="P86" s="23"/>
      <c r="Q86" s="23">
        <f>O86+P86</f>
        <v>453398900</v>
      </c>
      <c r="R86" s="23"/>
      <c r="S86" s="23">
        <f>Q86+R86</f>
        <v>453398900</v>
      </c>
      <c r="T86" s="110"/>
    </row>
    <row r="87" spans="1:20" s="61" customFormat="1">
      <c r="A87" s="53" t="s">
        <v>96</v>
      </c>
      <c r="B87" s="134" t="s">
        <v>97</v>
      </c>
      <c r="C87" s="22">
        <f>SUM(C90:C90)</f>
        <v>0</v>
      </c>
      <c r="D87" s="54">
        <f>SUM(D88:D94)</f>
        <v>374748.57999999996</v>
      </c>
      <c r="E87" s="54">
        <f>SUM(E88:E108)</f>
        <v>374748.57999999996</v>
      </c>
      <c r="F87" s="54">
        <f>SUM(F88:F108)</f>
        <v>516514.42</v>
      </c>
      <c r="G87" s="24">
        <f>SUM(G88:G104)</f>
        <v>891263</v>
      </c>
      <c r="H87" s="24">
        <f>SUM(H88:H108)</f>
        <v>2608989.02</v>
      </c>
      <c r="I87" s="24">
        <f>SUM(I88:I104)</f>
        <v>3500252.02</v>
      </c>
      <c r="J87" s="24">
        <f>SUM(J88:J108)</f>
        <v>30031</v>
      </c>
      <c r="K87" s="24">
        <f>SUM(K88:K104)</f>
        <v>3530283.02</v>
      </c>
      <c r="L87" s="24">
        <f>SUM(L88:L108)</f>
        <v>1513513.79</v>
      </c>
      <c r="M87" s="24">
        <f>SUM(M88:M104)</f>
        <v>5043796.8100000005</v>
      </c>
      <c r="N87" s="24">
        <f>SUM(N88:N108)</f>
        <v>412041</v>
      </c>
      <c r="O87" s="24">
        <f>SUM(O88:O104)</f>
        <v>5455837.8100000005</v>
      </c>
      <c r="P87" s="24">
        <f>SUM(P88:P108)</f>
        <v>733170.54</v>
      </c>
      <c r="Q87" s="24">
        <f>SUM(Q88:Q104)</f>
        <v>6189008.3499999996</v>
      </c>
      <c r="R87" s="24">
        <f>SUM(R88:R106)</f>
        <v>2870273.24</v>
      </c>
      <c r="S87" s="24">
        <f>SUM(S88:S106)</f>
        <v>9059281.5899999999</v>
      </c>
      <c r="T87" s="110"/>
    </row>
    <row r="88" spans="1:20" s="61" customFormat="1" ht="51">
      <c r="A88" s="42" t="s">
        <v>121</v>
      </c>
      <c r="B88" s="91" t="s">
        <v>122</v>
      </c>
      <c r="C88" s="22"/>
      <c r="D88" s="57">
        <v>171348.58</v>
      </c>
      <c r="E88" s="57">
        <f>D88</f>
        <v>171348.58</v>
      </c>
      <c r="F88" s="57">
        <v>19714.419999999998</v>
      </c>
      <c r="G88" s="23">
        <f>E88+F88</f>
        <v>191063</v>
      </c>
      <c r="H88" s="23">
        <v>6261</v>
      </c>
      <c r="I88" s="23">
        <f t="shared" ref="I88:I104" si="37">G88+H88</f>
        <v>197324</v>
      </c>
      <c r="J88" s="23">
        <v>30031</v>
      </c>
      <c r="K88" s="23">
        <f t="shared" ref="K88:K104" si="38">I88+J88</f>
        <v>227355</v>
      </c>
      <c r="L88" s="23">
        <f>220131-K88</f>
        <v>-7224</v>
      </c>
      <c r="M88" s="23">
        <f t="shared" ref="M88:M104" si="39">K88+L88</f>
        <v>220131</v>
      </c>
      <c r="N88" s="23">
        <f>136172-M88</f>
        <v>-83959</v>
      </c>
      <c r="O88" s="23">
        <f t="shared" ref="O88:O104" si="40">M88+N88</f>
        <v>136172</v>
      </c>
      <c r="P88" s="23">
        <v>-27067</v>
      </c>
      <c r="Q88" s="23">
        <f t="shared" ref="Q88:Q104" si="41">O88+P88</f>
        <v>109105</v>
      </c>
      <c r="R88" s="23">
        <v>-48097</v>
      </c>
      <c r="S88" s="23">
        <f t="shared" ref="S88:S104" si="42">Q88+R88</f>
        <v>61008</v>
      </c>
      <c r="T88" s="110"/>
    </row>
    <row r="89" spans="1:20" s="61" customFormat="1" ht="51">
      <c r="A89" s="42" t="s">
        <v>174</v>
      </c>
      <c r="B89" s="91"/>
      <c r="C89" s="22"/>
      <c r="D89" s="57"/>
      <c r="E89" s="57"/>
      <c r="F89" s="57"/>
      <c r="G89" s="23"/>
      <c r="H89" s="23"/>
      <c r="I89" s="23"/>
      <c r="J89" s="23"/>
      <c r="K89" s="23"/>
      <c r="L89" s="23"/>
      <c r="M89" s="23"/>
      <c r="N89" s="23">
        <v>30000</v>
      </c>
      <c r="O89" s="23">
        <f t="shared" si="40"/>
        <v>30000</v>
      </c>
      <c r="P89" s="23"/>
      <c r="Q89" s="23">
        <f t="shared" si="41"/>
        <v>30000</v>
      </c>
      <c r="R89" s="23"/>
      <c r="S89" s="23">
        <f t="shared" si="42"/>
        <v>30000</v>
      </c>
      <c r="T89" s="110"/>
    </row>
    <row r="90" spans="1:20" ht="89.25">
      <c r="A90" s="68" t="s">
        <v>164</v>
      </c>
      <c r="B90" s="135" t="s">
        <v>98</v>
      </c>
      <c r="C90" s="25"/>
      <c r="D90" s="23"/>
      <c r="E90" s="57">
        <f t="shared" si="29"/>
        <v>0</v>
      </c>
      <c r="F90" s="23"/>
      <c r="G90" s="23">
        <f>E90+F90</f>
        <v>0</v>
      </c>
      <c r="H90" s="23"/>
      <c r="I90" s="23">
        <f t="shared" si="37"/>
        <v>0</v>
      </c>
      <c r="J90" s="23"/>
      <c r="K90" s="23">
        <f t="shared" si="38"/>
        <v>0</v>
      </c>
      <c r="L90" s="23">
        <v>26000</v>
      </c>
      <c r="M90" s="23">
        <f t="shared" si="39"/>
        <v>26000</v>
      </c>
      <c r="N90" s="23"/>
      <c r="O90" s="23">
        <f t="shared" si="40"/>
        <v>26000</v>
      </c>
      <c r="P90" s="23"/>
      <c r="Q90" s="23">
        <f t="shared" si="41"/>
        <v>26000</v>
      </c>
      <c r="R90" s="23"/>
      <c r="S90" s="23">
        <f t="shared" si="42"/>
        <v>26000</v>
      </c>
      <c r="T90" s="110"/>
    </row>
    <row r="91" spans="1:20" ht="57" customHeight="1">
      <c r="A91" s="68" t="s">
        <v>162</v>
      </c>
      <c r="B91" s="135" t="s">
        <v>163</v>
      </c>
      <c r="C91" s="25"/>
      <c r="D91" s="23"/>
      <c r="E91" s="57"/>
      <c r="F91" s="23"/>
      <c r="G91" s="23"/>
      <c r="H91" s="23"/>
      <c r="I91" s="23"/>
      <c r="J91" s="23"/>
      <c r="K91" s="23"/>
      <c r="L91" s="23">
        <v>226100</v>
      </c>
      <c r="M91" s="23">
        <f t="shared" si="39"/>
        <v>226100</v>
      </c>
      <c r="N91" s="23"/>
      <c r="O91" s="23">
        <f t="shared" si="40"/>
        <v>226100</v>
      </c>
      <c r="P91" s="23"/>
      <c r="Q91" s="23">
        <f t="shared" si="41"/>
        <v>226100</v>
      </c>
      <c r="R91" s="23"/>
      <c r="S91" s="23">
        <f t="shared" si="42"/>
        <v>226100</v>
      </c>
      <c r="T91" s="110"/>
    </row>
    <row r="92" spans="1:20" ht="63.75">
      <c r="A92" s="70" t="s">
        <v>175</v>
      </c>
      <c r="B92" s="71" t="s">
        <v>136</v>
      </c>
      <c r="C92" s="25"/>
      <c r="D92" s="23"/>
      <c r="E92" s="57"/>
      <c r="F92" s="23"/>
      <c r="G92" s="23"/>
      <c r="H92" s="23">
        <v>100000</v>
      </c>
      <c r="I92" s="23">
        <f t="shared" si="37"/>
        <v>100000</v>
      </c>
      <c r="J92" s="23"/>
      <c r="K92" s="23">
        <f t="shared" si="38"/>
        <v>100000</v>
      </c>
      <c r="L92" s="23"/>
      <c r="M92" s="23">
        <f t="shared" si="39"/>
        <v>100000</v>
      </c>
      <c r="N92" s="23"/>
      <c r="O92" s="23">
        <f t="shared" si="40"/>
        <v>100000</v>
      </c>
      <c r="P92" s="23"/>
      <c r="Q92" s="23">
        <f t="shared" si="41"/>
        <v>100000</v>
      </c>
      <c r="R92" s="23"/>
      <c r="S92" s="23">
        <f t="shared" si="42"/>
        <v>100000</v>
      </c>
      <c r="T92" s="110"/>
    </row>
    <row r="93" spans="1:20" ht="63.75">
      <c r="A93" s="70" t="s">
        <v>185</v>
      </c>
      <c r="B93" s="71" t="s">
        <v>111</v>
      </c>
      <c r="C93" s="25"/>
      <c r="D93" s="23"/>
      <c r="E93" s="57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>
        <v>562237.54</v>
      </c>
      <c r="Q93" s="23">
        <f t="shared" si="41"/>
        <v>562237.54</v>
      </c>
      <c r="R93" s="23">
        <v>1482491.24</v>
      </c>
      <c r="S93" s="23">
        <f t="shared" si="42"/>
        <v>2044728.78</v>
      </c>
      <c r="T93" s="110"/>
    </row>
    <row r="94" spans="1:20" ht="114.75">
      <c r="A94" s="72" t="s">
        <v>101</v>
      </c>
      <c r="B94" s="43" t="s">
        <v>111</v>
      </c>
      <c r="C94" s="25"/>
      <c r="D94" s="23">
        <v>203400</v>
      </c>
      <c r="E94" s="57">
        <f>C94+D94</f>
        <v>203400</v>
      </c>
      <c r="F94" s="23"/>
      <c r="G94" s="23">
        <f>E94+F94</f>
        <v>203400</v>
      </c>
      <c r="H94" s="23"/>
      <c r="I94" s="23">
        <f t="shared" si="37"/>
        <v>203400</v>
      </c>
      <c r="J94" s="23"/>
      <c r="K94" s="23">
        <f t="shared" si="38"/>
        <v>203400</v>
      </c>
      <c r="L94" s="23"/>
      <c r="M94" s="23">
        <f t="shared" si="39"/>
        <v>203400</v>
      </c>
      <c r="N94" s="23"/>
      <c r="O94" s="23">
        <f t="shared" si="40"/>
        <v>203400</v>
      </c>
      <c r="P94" s="23"/>
      <c r="Q94" s="23">
        <f t="shared" si="41"/>
        <v>203400</v>
      </c>
      <c r="R94" s="23"/>
      <c r="S94" s="23">
        <f t="shared" si="42"/>
        <v>203400</v>
      </c>
      <c r="T94" s="110"/>
    </row>
    <row r="95" spans="1:20" ht="63.75">
      <c r="A95" s="72" t="s">
        <v>166</v>
      </c>
      <c r="B95" s="43" t="s">
        <v>111</v>
      </c>
      <c r="C95" s="25"/>
      <c r="D95" s="23"/>
      <c r="E95" s="57"/>
      <c r="F95" s="23"/>
      <c r="G95" s="23"/>
      <c r="H95" s="23"/>
      <c r="I95" s="23"/>
      <c r="J95" s="23"/>
      <c r="K95" s="23"/>
      <c r="L95" s="23">
        <v>388477.79</v>
      </c>
      <c r="M95" s="23">
        <f t="shared" si="39"/>
        <v>388477.79</v>
      </c>
      <c r="N95" s="23"/>
      <c r="O95" s="23">
        <f t="shared" si="40"/>
        <v>388477.79</v>
      </c>
      <c r="P95" s="23"/>
      <c r="Q95" s="23">
        <f t="shared" si="41"/>
        <v>388477.79</v>
      </c>
      <c r="R95" s="23"/>
      <c r="S95" s="23">
        <f t="shared" si="42"/>
        <v>388477.79</v>
      </c>
      <c r="T95" s="110"/>
    </row>
    <row r="96" spans="1:20" ht="63.75">
      <c r="A96" s="72" t="s">
        <v>161</v>
      </c>
      <c r="B96" s="43" t="s">
        <v>111</v>
      </c>
      <c r="C96" s="25"/>
      <c r="D96" s="23"/>
      <c r="E96" s="57"/>
      <c r="F96" s="23"/>
      <c r="G96" s="23"/>
      <c r="H96" s="23"/>
      <c r="I96" s="23"/>
      <c r="J96" s="23"/>
      <c r="K96" s="23"/>
      <c r="L96" s="23">
        <v>30160</v>
      </c>
      <c r="M96" s="23">
        <f t="shared" si="39"/>
        <v>30160</v>
      </c>
      <c r="N96" s="23"/>
      <c r="O96" s="23">
        <f t="shared" si="40"/>
        <v>30160</v>
      </c>
      <c r="P96" s="23"/>
      <c r="Q96" s="23">
        <f t="shared" si="41"/>
        <v>30160</v>
      </c>
      <c r="R96" s="23"/>
      <c r="S96" s="23">
        <f t="shared" si="42"/>
        <v>30160</v>
      </c>
      <c r="T96" s="110"/>
    </row>
    <row r="97" spans="1:20" ht="38.25">
      <c r="A97" s="72" t="s">
        <v>165</v>
      </c>
      <c r="B97" s="43" t="s">
        <v>111</v>
      </c>
      <c r="C97" s="25"/>
      <c r="D97" s="23"/>
      <c r="E97" s="57"/>
      <c r="F97" s="23"/>
      <c r="G97" s="23"/>
      <c r="H97" s="23"/>
      <c r="I97" s="23"/>
      <c r="J97" s="23"/>
      <c r="K97" s="23"/>
      <c r="L97" s="23">
        <v>850000</v>
      </c>
      <c r="M97" s="23">
        <f t="shared" si="39"/>
        <v>850000</v>
      </c>
      <c r="N97" s="23"/>
      <c r="O97" s="23">
        <f t="shared" si="40"/>
        <v>850000</v>
      </c>
      <c r="P97" s="23"/>
      <c r="Q97" s="23">
        <f t="shared" si="41"/>
        <v>850000</v>
      </c>
      <c r="R97" s="23"/>
      <c r="S97" s="23">
        <f t="shared" si="42"/>
        <v>850000</v>
      </c>
      <c r="T97" s="110"/>
    </row>
    <row r="98" spans="1:20" ht="38.25">
      <c r="A98" s="73" t="s">
        <v>179</v>
      </c>
      <c r="B98" s="43" t="s">
        <v>111</v>
      </c>
      <c r="C98" s="25"/>
      <c r="D98" s="23"/>
      <c r="E98" s="57"/>
      <c r="F98" s="23"/>
      <c r="G98" s="23"/>
      <c r="H98" s="23">
        <v>2502728.02</v>
      </c>
      <c r="I98" s="23">
        <f t="shared" si="37"/>
        <v>2502728.02</v>
      </c>
      <c r="J98" s="23"/>
      <c r="K98" s="23">
        <f t="shared" si="38"/>
        <v>2502728.02</v>
      </c>
      <c r="L98" s="23"/>
      <c r="M98" s="23">
        <f t="shared" si="39"/>
        <v>2502728.02</v>
      </c>
      <c r="N98" s="23"/>
      <c r="O98" s="23">
        <f t="shared" si="40"/>
        <v>2502728.02</v>
      </c>
      <c r="P98" s="23"/>
      <c r="Q98" s="23">
        <f t="shared" si="41"/>
        <v>2502728.02</v>
      </c>
      <c r="R98" s="23"/>
      <c r="S98" s="23">
        <f t="shared" si="42"/>
        <v>2502728.02</v>
      </c>
      <c r="T98" s="110"/>
    </row>
    <row r="99" spans="1:20" ht="63.75">
      <c r="A99" s="73" t="s">
        <v>168</v>
      </c>
      <c r="B99" s="43" t="s">
        <v>111</v>
      </c>
      <c r="C99" s="25"/>
      <c r="D99" s="23"/>
      <c r="E99" s="57"/>
      <c r="F99" s="23"/>
      <c r="G99" s="23"/>
      <c r="H99" s="23"/>
      <c r="I99" s="23"/>
      <c r="J99" s="23"/>
      <c r="K99" s="23"/>
      <c r="L99" s="23"/>
      <c r="M99" s="23"/>
      <c r="N99" s="23">
        <v>149000</v>
      </c>
      <c r="O99" s="23">
        <f t="shared" si="40"/>
        <v>149000</v>
      </c>
      <c r="P99" s="23"/>
      <c r="Q99" s="23">
        <f t="shared" si="41"/>
        <v>149000</v>
      </c>
      <c r="R99" s="23"/>
      <c r="S99" s="23">
        <f t="shared" si="42"/>
        <v>149000</v>
      </c>
      <c r="T99" s="110"/>
    </row>
    <row r="100" spans="1:20" ht="76.5">
      <c r="A100" s="73" t="s">
        <v>177</v>
      </c>
      <c r="B100" s="43" t="s">
        <v>111</v>
      </c>
      <c r="C100" s="25"/>
      <c r="D100" s="23"/>
      <c r="E100" s="57"/>
      <c r="F100" s="23"/>
      <c r="G100" s="23"/>
      <c r="H100" s="23"/>
      <c r="I100" s="23"/>
      <c r="J100" s="23"/>
      <c r="K100" s="23"/>
      <c r="L100" s="23"/>
      <c r="M100" s="23"/>
      <c r="N100" s="23">
        <v>99000</v>
      </c>
      <c r="O100" s="23">
        <f t="shared" si="40"/>
        <v>99000</v>
      </c>
      <c r="P100" s="23"/>
      <c r="Q100" s="23">
        <f t="shared" si="41"/>
        <v>99000</v>
      </c>
      <c r="R100" s="23"/>
      <c r="S100" s="23">
        <f t="shared" si="42"/>
        <v>99000</v>
      </c>
      <c r="T100" s="110"/>
    </row>
    <row r="101" spans="1:20" ht="51">
      <c r="A101" s="73" t="s">
        <v>169</v>
      </c>
      <c r="B101" s="43" t="s">
        <v>111</v>
      </c>
      <c r="C101" s="25"/>
      <c r="D101" s="23"/>
      <c r="E101" s="57"/>
      <c r="F101" s="23"/>
      <c r="G101" s="23"/>
      <c r="H101" s="23"/>
      <c r="I101" s="23"/>
      <c r="J101" s="23"/>
      <c r="K101" s="23"/>
      <c r="L101" s="23"/>
      <c r="M101" s="23"/>
      <c r="N101" s="23">
        <v>87000</v>
      </c>
      <c r="O101" s="23">
        <f t="shared" si="40"/>
        <v>87000</v>
      </c>
      <c r="P101" s="23"/>
      <c r="Q101" s="23">
        <f t="shared" si="41"/>
        <v>87000</v>
      </c>
      <c r="R101" s="23"/>
      <c r="S101" s="23">
        <f t="shared" si="42"/>
        <v>87000</v>
      </c>
      <c r="T101" s="110"/>
    </row>
    <row r="102" spans="1:20" ht="63.75">
      <c r="A102" s="73" t="s">
        <v>178</v>
      </c>
      <c r="B102" s="43" t="s">
        <v>111</v>
      </c>
      <c r="C102" s="25"/>
      <c r="D102" s="23"/>
      <c r="E102" s="57"/>
      <c r="F102" s="23"/>
      <c r="G102" s="23"/>
      <c r="H102" s="23"/>
      <c r="I102" s="23"/>
      <c r="J102" s="23"/>
      <c r="K102" s="23"/>
      <c r="L102" s="23"/>
      <c r="M102" s="23"/>
      <c r="N102" s="23">
        <v>131000</v>
      </c>
      <c r="O102" s="23">
        <f t="shared" si="40"/>
        <v>131000</v>
      </c>
      <c r="P102" s="23"/>
      <c r="Q102" s="23">
        <f t="shared" si="41"/>
        <v>131000</v>
      </c>
      <c r="R102" s="23"/>
      <c r="S102" s="23">
        <f t="shared" si="42"/>
        <v>131000</v>
      </c>
      <c r="T102" s="110"/>
    </row>
    <row r="103" spans="1:20" ht="51">
      <c r="A103" s="73" t="s">
        <v>181</v>
      </c>
      <c r="B103" s="43" t="s">
        <v>111</v>
      </c>
      <c r="C103" s="25"/>
      <c r="D103" s="23"/>
      <c r="E103" s="57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>
        <v>198000</v>
      </c>
      <c r="Q103" s="23">
        <f t="shared" si="41"/>
        <v>198000</v>
      </c>
      <c r="R103" s="23"/>
      <c r="S103" s="23">
        <f t="shared" si="42"/>
        <v>198000</v>
      </c>
      <c r="T103" s="110"/>
    </row>
    <row r="104" spans="1:20" ht="63.75">
      <c r="A104" s="73" t="s">
        <v>137</v>
      </c>
      <c r="B104" s="43" t="s">
        <v>111</v>
      </c>
      <c r="C104" s="25"/>
      <c r="D104" s="50"/>
      <c r="E104" s="74"/>
      <c r="F104" s="51">
        <v>496800</v>
      </c>
      <c r="G104" s="52">
        <f>E104+F104</f>
        <v>496800</v>
      </c>
      <c r="H104" s="52"/>
      <c r="I104" s="52">
        <f t="shared" si="37"/>
        <v>496800</v>
      </c>
      <c r="J104" s="52"/>
      <c r="K104" s="52">
        <f t="shared" si="38"/>
        <v>496800</v>
      </c>
      <c r="L104" s="52"/>
      <c r="M104" s="52">
        <f t="shared" si="39"/>
        <v>496800</v>
      </c>
      <c r="N104" s="52"/>
      <c r="O104" s="52">
        <f t="shared" si="40"/>
        <v>496800</v>
      </c>
      <c r="P104" s="52"/>
      <c r="Q104" s="52">
        <f t="shared" si="41"/>
        <v>496800</v>
      </c>
      <c r="R104" s="52"/>
      <c r="S104" s="52">
        <f t="shared" si="42"/>
        <v>496800</v>
      </c>
      <c r="T104" s="110"/>
    </row>
    <row r="105" spans="1:20" ht="54" customHeight="1">
      <c r="A105" s="122" t="s">
        <v>197</v>
      </c>
      <c r="B105" s="123" t="s">
        <v>111</v>
      </c>
      <c r="C105" s="25"/>
      <c r="D105" s="50"/>
      <c r="E105" s="74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>
        <v>535879</v>
      </c>
      <c r="S105" s="52">
        <f>R105</f>
        <v>535879</v>
      </c>
      <c r="T105" s="110"/>
    </row>
    <row r="106" spans="1:20" ht="53.25" customHeight="1">
      <c r="A106" s="122" t="s">
        <v>198</v>
      </c>
      <c r="B106" s="123" t="s">
        <v>111</v>
      </c>
      <c r="C106" s="25"/>
      <c r="D106" s="50"/>
      <c r="E106" s="74"/>
      <c r="F106" s="51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>
        <v>900000</v>
      </c>
      <c r="S106" s="52">
        <f>R106</f>
        <v>900000</v>
      </c>
      <c r="T106" s="110"/>
    </row>
    <row r="107" spans="1:20" s="61" customFormat="1" ht="38.25">
      <c r="A107" s="53" t="s">
        <v>99</v>
      </c>
      <c r="B107" s="66" t="s">
        <v>100</v>
      </c>
      <c r="C107" s="22">
        <f>SUM(C108:C108)</f>
        <v>203400</v>
      </c>
      <c r="D107" s="75">
        <f t="shared" ref="D107:S107" si="43">D108</f>
        <v>-203400</v>
      </c>
      <c r="E107" s="75">
        <f t="shared" si="43"/>
        <v>0</v>
      </c>
      <c r="F107" s="75">
        <f t="shared" si="43"/>
        <v>0</v>
      </c>
      <c r="G107" s="76">
        <f t="shared" si="43"/>
        <v>0</v>
      </c>
      <c r="H107" s="76">
        <f t="shared" si="43"/>
        <v>0</v>
      </c>
      <c r="I107" s="76">
        <f t="shared" si="43"/>
        <v>0</v>
      </c>
      <c r="J107" s="76">
        <f t="shared" si="43"/>
        <v>0</v>
      </c>
      <c r="K107" s="76">
        <f t="shared" si="43"/>
        <v>0</v>
      </c>
      <c r="L107" s="76">
        <f t="shared" si="43"/>
        <v>0</v>
      </c>
      <c r="M107" s="76">
        <f t="shared" si="43"/>
        <v>0</v>
      </c>
      <c r="N107" s="76">
        <f t="shared" si="43"/>
        <v>0</v>
      </c>
      <c r="O107" s="76">
        <f t="shared" si="43"/>
        <v>0</v>
      </c>
      <c r="P107" s="76">
        <f t="shared" si="43"/>
        <v>0</v>
      </c>
      <c r="Q107" s="76">
        <f t="shared" si="43"/>
        <v>0</v>
      </c>
      <c r="R107" s="76">
        <f t="shared" si="43"/>
        <v>0</v>
      </c>
      <c r="S107" s="76">
        <f t="shared" si="43"/>
        <v>0</v>
      </c>
      <c r="T107" s="110"/>
    </row>
    <row r="108" spans="1:20" ht="114.75">
      <c r="A108" s="72" t="s">
        <v>101</v>
      </c>
      <c r="B108" s="36" t="s">
        <v>102</v>
      </c>
      <c r="C108" s="77">
        <v>203400</v>
      </c>
      <c r="D108" s="23">
        <v>-203400</v>
      </c>
      <c r="E108" s="23">
        <f>C108+D108</f>
        <v>0</v>
      </c>
      <c r="F108" s="23"/>
      <c r="G108" s="23">
        <f>E108+F108</f>
        <v>0</v>
      </c>
      <c r="H108" s="23"/>
      <c r="I108" s="23">
        <f>G108+H108</f>
        <v>0</v>
      </c>
      <c r="J108" s="23"/>
      <c r="K108" s="23">
        <f>I108+J108</f>
        <v>0</v>
      </c>
      <c r="L108" s="23"/>
      <c r="M108" s="23">
        <f>K108+L108</f>
        <v>0</v>
      </c>
      <c r="N108" s="23"/>
      <c r="O108" s="23">
        <f>M108+N108</f>
        <v>0</v>
      </c>
      <c r="P108" s="23"/>
      <c r="Q108" s="23">
        <f>O108+P108</f>
        <v>0</v>
      </c>
      <c r="R108" s="23"/>
      <c r="S108" s="23">
        <f>Q108+R108</f>
        <v>0</v>
      </c>
      <c r="T108" s="110"/>
    </row>
    <row r="109" spans="1:20">
      <c r="A109" s="78" t="s">
        <v>125</v>
      </c>
      <c r="B109" s="79" t="s">
        <v>127</v>
      </c>
      <c r="C109" s="80"/>
      <c r="D109" s="81"/>
      <c r="E109" s="82"/>
      <c r="F109" s="83">
        <f t="shared" ref="F109:S109" si="44">F110</f>
        <v>2517110.2000000002</v>
      </c>
      <c r="G109" s="82">
        <f t="shared" si="44"/>
        <v>2517110.2000000002</v>
      </c>
      <c r="H109" s="82">
        <f t="shared" si="44"/>
        <v>247584.61</v>
      </c>
      <c r="I109" s="82">
        <f t="shared" si="44"/>
        <v>2764694.81</v>
      </c>
      <c r="J109" s="82">
        <f t="shared" si="44"/>
        <v>185688.45999999996</v>
      </c>
      <c r="K109" s="82">
        <f t="shared" si="44"/>
        <v>2950383.27</v>
      </c>
      <c r="L109" s="82">
        <f>L110</f>
        <v>365436.33999999985</v>
      </c>
      <c r="M109" s="82">
        <f t="shared" si="44"/>
        <v>3315819.61</v>
      </c>
      <c r="N109" s="82">
        <f>N110</f>
        <v>9890.3900000001304</v>
      </c>
      <c r="O109" s="82">
        <f t="shared" si="44"/>
        <v>3325710</v>
      </c>
      <c r="P109" s="82">
        <f>P110</f>
        <v>0</v>
      </c>
      <c r="Q109" s="82">
        <f t="shared" si="44"/>
        <v>3325710</v>
      </c>
      <c r="R109" s="82">
        <f>R110</f>
        <v>620000</v>
      </c>
      <c r="S109" s="82">
        <f t="shared" si="44"/>
        <v>3945710</v>
      </c>
      <c r="T109" s="110"/>
    </row>
    <row r="110" spans="1:20" ht="25.5">
      <c r="A110" s="84" t="s">
        <v>126</v>
      </c>
      <c r="B110" s="67" t="s">
        <v>128</v>
      </c>
      <c r="C110" s="85"/>
      <c r="D110" s="50"/>
      <c r="E110" s="52"/>
      <c r="F110" s="51">
        <f>2331421.74+185688.46</f>
        <v>2517110.2000000002</v>
      </c>
      <c r="G110" s="52">
        <f>E110+F110</f>
        <v>2517110.2000000002</v>
      </c>
      <c r="H110" s="52">
        <v>247584.61</v>
      </c>
      <c r="I110" s="52">
        <f>G110+H110</f>
        <v>2764694.81</v>
      </c>
      <c r="J110" s="52">
        <f>2950383.27-I110</f>
        <v>185688.45999999996</v>
      </c>
      <c r="K110" s="52">
        <f>I110+J110</f>
        <v>2950383.27</v>
      </c>
      <c r="L110" s="52">
        <f>3315819.61-K110</f>
        <v>365436.33999999985</v>
      </c>
      <c r="M110" s="52">
        <f>K110+L110</f>
        <v>3315819.61</v>
      </c>
      <c r="N110" s="52">
        <f>3325710-M110</f>
        <v>9890.3900000001304</v>
      </c>
      <c r="O110" s="52">
        <f>M110+N110</f>
        <v>3325710</v>
      </c>
      <c r="P110" s="52"/>
      <c r="Q110" s="52">
        <f>O110+P110</f>
        <v>3325710</v>
      </c>
      <c r="R110" s="52">
        <v>620000</v>
      </c>
      <c r="S110" s="52">
        <f>Q110+R110</f>
        <v>3945710</v>
      </c>
      <c r="T110" s="110"/>
    </row>
    <row r="111" spans="1:20" s="89" customFormat="1" ht="63.75">
      <c r="A111" s="78" t="s">
        <v>112</v>
      </c>
      <c r="B111" s="86" t="s">
        <v>113</v>
      </c>
      <c r="C111" s="87">
        <f t="shared" ref="C111:S111" si="45">C112</f>
        <v>0</v>
      </c>
      <c r="D111" s="87">
        <f t="shared" si="45"/>
        <v>22451863.890000001</v>
      </c>
      <c r="E111" s="87">
        <f t="shared" si="45"/>
        <v>22451863.890000001</v>
      </c>
      <c r="F111" s="87">
        <f t="shared" si="45"/>
        <v>-18795538.5</v>
      </c>
      <c r="G111" s="88">
        <f t="shared" si="45"/>
        <v>3656325.3900000006</v>
      </c>
      <c r="H111" s="88">
        <f t="shared" si="45"/>
        <v>-350780.00000000047</v>
      </c>
      <c r="I111" s="88">
        <f t="shared" si="45"/>
        <v>3305545.39</v>
      </c>
      <c r="J111" s="88">
        <f t="shared" si="45"/>
        <v>0</v>
      </c>
      <c r="K111" s="88">
        <f t="shared" si="45"/>
        <v>3305545.39</v>
      </c>
      <c r="L111" s="88">
        <f t="shared" si="45"/>
        <v>0</v>
      </c>
      <c r="M111" s="88">
        <f t="shared" si="45"/>
        <v>3305545.39</v>
      </c>
      <c r="N111" s="88">
        <f t="shared" si="45"/>
        <v>0</v>
      </c>
      <c r="O111" s="88">
        <f t="shared" si="45"/>
        <v>3305545.39</v>
      </c>
      <c r="P111" s="88">
        <f t="shared" si="45"/>
        <v>0</v>
      </c>
      <c r="Q111" s="88">
        <f t="shared" si="45"/>
        <v>3305545.39</v>
      </c>
      <c r="R111" s="88">
        <f t="shared" si="45"/>
        <v>0</v>
      </c>
      <c r="S111" s="88">
        <f t="shared" si="45"/>
        <v>3305545.39</v>
      </c>
      <c r="T111" s="110"/>
    </row>
    <row r="112" spans="1:20" ht="89.25">
      <c r="A112" s="90" t="s">
        <v>114</v>
      </c>
      <c r="B112" s="91" t="s">
        <v>115</v>
      </c>
      <c r="C112" s="88"/>
      <c r="D112" s="92">
        <v>22451863.890000001</v>
      </c>
      <c r="E112" s="92">
        <f>C112+D112</f>
        <v>22451863.890000001</v>
      </c>
      <c r="F112" s="92">
        <v>-18795538.5</v>
      </c>
      <c r="G112" s="92">
        <f>E112+F112</f>
        <v>3656325.3900000006</v>
      </c>
      <c r="H112" s="92">
        <f>3305545.39-G112</f>
        <v>-350780.00000000047</v>
      </c>
      <c r="I112" s="92">
        <f>G112+H112</f>
        <v>3305545.39</v>
      </c>
      <c r="J112" s="92">
        <f>3305545.39-I112</f>
        <v>0</v>
      </c>
      <c r="K112" s="92">
        <f>I112+J112</f>
        <v>3305545.39</v>
      </c>
      <c r="L112" s="92">
        <f>3305545.39-K112</f>
        <v>0</v>
      </c>
      <c r="M112" s="92">
        <f>K112+L112</f>
        <v>3305545.39</v>
      </c>
      <c r="N112" s="92"/>
      <c r="O112" s="92">
        <f>M112+N112</f>
        <v>3305545.39</v>
      </c>
      <c r="P112" s="92"/>
      <c r="Q112" s="92">
        <f>O112+P112</f>
        <v>3305545.39</v>
      </c>
      <c r="R112" s="92"/>
      <c r="S112" s="92">
        <f>Q112+R112</f>
        <v>3305545.39</v>
      </c>
      <c r="T112" s="110"/>
    </row>
    <row r="113" spans="1:20" ht="25.5">
      <c r="A113" s="78" t="s">
        <v>116</v>
      </c>
      <c r="B113" s="86" t="s">
        <v>117</v>
      </c>
      <c r="C113" s="87">
        <f t="shared" ref="C113:S113" si="46">C114</f>
        <v>0</v>
      </c>
      <c r="D113" s="87">
        <f t="shared" si="46"/>
        <v>-25741489.640000001</v>
      </c>
      <c r="E113" s="87">
        <f t="shared" si="46"/>
        <v>-25741489.640000001</v>
      </c>
      <c r="F113" s="87">
        <f t="shared" si="46"/>
        <v>21888993.52</v>
      </c>
      <c r="G113" s="88">
        <f t="shared" si="46"/>
        <v>-3852496.120000001</v>
      </c>
      <c r="H113" s="88">
        <f t="shared" si="46"/>
        <v>-2046948.0199999986</v>
      </c>
      <c r="I113" s="88">
        <f t="shared" si="46"/>
        <v>-5899444.1399999997</v>
      </c>
      <c r="J113" s="88">
        <f t="shared" si="46"/>
        <v>0</v>
      </c>
      <c r="K113" s="88">
        <f t="shared" si="46"/>
        <v>-5899444.1399999997</v>
      </c>
      <c r="L113" s="88">
        <f t="shared" si="46"/>
        <v>0</v>
      </c>
      <c r="M113" s="88">
        <f t="shared" si="46"/>
        <v>-5899444.1399999997</v>
      </c>
      <c r="N113" s="88">
        <f t="shared" si="46"/>
        <v>0</v>
      </c>
      <c r="O113" s="88">
        <f t="shared" si="46"/>
        <v>-5899444.1399999997</v>
      </c>
      <c r="P113" s="88">
        <f t="shared" si="46"/>
        <v>0</v>
      </c>
      <c r="Q113" s="88">
        <f t="shared" si="46"/>
        <v>-5899444.1399999997</v>
      </c>
      <c r="R113" s="88">
        <f t="shared" si="46"/>
        <v>0</v>
      </c>
      <c r="S113" s="88">
        <f t="shared" si="46"/>
        <v>-5899444.1399999997</v>
      </c>
      <c r="T113" s="110"/>
    </row>
    <row r="114" spans="1:20" ht="63.75">
      <c r="A114" s="90" t="s">
        <v>118</v>
      </c>
      <c r="B114" s="91" t="s">
        <v>119</v>
      </c>
      <c r="C114" s="88"/>
      <c r="D114" s="92">
        <v>-25741489.640000001</v>
      </c>
      <c r="E114" s="92">
        <f>C114+D114</f>
        <v>-25741489.640000001</v>
      </c>
      <c r="F114" s="92">
        <v>21888993.52</v>
      </c>
      <c r="G114" s="92">
        <f>E114+F114</f>
        <v>-3852496.120000001</v>
      </c>
      <c r="H114" s="92">
        <f>-5899444.14-G114</f>
        <v>-2046948.0199999986</v>
      </c>
      <c r="I114" s="92">
        <f>G114+H114</f>
        <v>-5899444.1399999997</v>
      </c>
      <c r="J114" s="92">
        <f>-5899444.14-I114</f>
        <v>0</v>
      </c>
      <c r="K114" s="92">
        <f>I114+J114</f>
        <v>-5899444.1399999997</v>
      </c>
      <c r="L114" s="92">
        <f>-5899444.14-K114</f>
        <v>0</v>
      </c>
      <c r="M114" s="92">
        <f>K114+L114</f>
        <v>-5899444.1399999997</v>
      </c>
      <c r="N114" s="92">
        <f>-5899444.14-M114</f>
        <v>0</v>
      </c>
      <c r="O114" s="92">
        <f>M114+N114</f>
        <v>-5899444.1399999997</v>
      </c>
      <c r="P114" s="92"/>
      <c r="Q114" s="92">
        <f>O114+P114</f>
        <v>-5899444.1399999997</v>
      </c>
      <c r="R114" s="92"/>
      <c r="S114" s="92">
        <f>Q114+R114</f>
        <v>-5899444.1399999997</v>
      </c>
      <c r="T114" s="110"/>
    </row>
    <row r="115" spans="1:20" s="55" customFormat="1">
      <c r="A115" s="93" t="s">
        <v>103</v>
      </c>
      <c r="B115" s="8"/>
      <c r="C115" s="19">
        <f t="shared" ref="C115:I115" si="47">C32+C5</f>
        <v>862769556</v>
      </c>
      <c r="D115" s="54">
        <f t="shared" si="47"/>
        <v>933122.82999999821</v>
      </c>
      <c r="E115" s="54">
        <f t="shared" si="47"/>
        <v>863702678.83000004</v>
      </c>
      <c r="F115" s="54">
        <f t="shared" si="47"/>
        <v>10627079.640000001</v>
      </c>
      <c r="G115" s="24">
        <f t="shared" si="47"/>
        <v>874329758.47000003</v>
      </c>
      <c r="H115" s="24">
        <f t="shared" si="47"/>
        <v>17034286.399999999</v>
      </c>
      <c r="I115" s="24">
        <f t="shared" si="47"/>
        <v>891364044.86999989</v>
      </c>
      <c r="J115" s="24">
        <f t="shared" ref="J115:K115" si="48">J32+J5</f>
        <v>29486814.460000001</v>
      </c>
      <c r="K115" s="24">
        <f t="shared" si="48"/>
        <v>920850859.32999992</v>
      </c>
      <c r="L115" s="24">
        <f t="shared" ref="L115:N115" si="49">L32+L5</f>
        <v>33782420.129999995</v>
      </c>
      <c r="M115" s="24">
        <f t="shared" si="49"/>
        <v>954633279.45999992</v>
      </c>
      <c r="N115" s="24">
        <f t="shared" si="49"/>
        <v>6560610.3900000006</v>
      </c>
      <c r="O115" s="24">
        <f>O32+O5</f>
        <v>961193889.8499999</v>
      </c>
      <c r="P115" s="24">
        <f t="shared" ref="P115:R115" si="50">P32+P5</f>
        <v>9134419.5399999991</v>
      </c>
      <c r="Q115" s="24">
        <f>Q32+Q5</f>
        <v>970328309.38999999</v>
      </c>
      <c r="R115" s="24">
        <f t="shared" si="50"/>
        <v>12502877.43</v>
      </c>
      <c r="S115" s="24">
        <f>S32+S5</f>
        <v>982831186.82000005</v>
      </c>
      <c r="T115" s="110"/>
    </row>
    <row r="116" spans="1:20">
      <c r="I116" s="96">
        <f>888599350.06-I115</f>
        <v>-2764694.8099999428</v>
      </c>
      <c r="T116" s="110"/>
    </row>
  </sheetData>
  <mergeCells count="1">
    <mergeCell ref="A2:Q2"/>
  </mergeCells>
  <phoneticPr fontId="18" type="noConversion"/>
  <pageMargins left="0.6692913385826772" right="0.19685039370078741" top="0.19685039370078741" bottom="0.19685039370078741" header="0.19685039370078741" footer="0.19685039370078741"/>
  <pageSetup paperSize="9" scale="75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5"/>
  <sheetViews>
    <sheetView tabSelected="1" workbookViewId="0">
      <selection activeCell="A12" sqref="A12:S12"/>
    </sheetView>
  </sheetViews>
  <sheetFormatPr defaultColWidth="8" defaultRowHeight="12.75"/>
  <cols>
    <col min="1" max="1" width="58.140625" style="1" customWidth="1"/>
    <col min="2" max="2" width="19.140625" style="94" hidden="1" customWidth="1"/>
    <col min="3" max="3" width="14.8554687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hidden="1" customWidth="1"/>
    <col min="14" max="14" width="12.5703125" style="96" hidden="1" customWidth="1"/>
    <col min="15" max="15" width="14.28515625" style="96" hidden="1" customWidth="1"/>
    <col min="16" max="16" width="11.85546875" style="96" hidden="1" customWidth="1"/>
    <col min="17" max="17" width="14.28515625" style="96" hidden="1" customWidth="1"/>
    <col min="18" max="18" width="13.42578125" style="96" hidden="1" customWidth="1"/>
    <col min="19" max="19" width="14.28515625" style="96" customWidth="1"/>
    <col min="20" max="20" width="22.7109375" style="1" customWidth="1"/>
    <col min="21" max="227" width="8" style="1"/>
    <col min="228" max="228" width="69.85546875" style="1" customWidth="1"/>
    <col min="229" max="229" width="21.7109375" style="1" customWidth="1"/>
    <col min="230" max="230" width="0" style="1" hidden="1" customWidth="1"/>
    <col min="231" max="231" width="15.5703125" style="1" customWidth="1"/>
    <col min="232" max="235" width="0" style="1" hidden="1" customWidth="1"/>
    <col min="236" max="236" width="8" style="1"/>
    <col min="237" max="237" width="13.7109375" style="1" customWidth="1"/>
    <col min="238" max="16384" width="8" style="1"/>
  </cols>
  <sheetData>
    <row r="1" spans="1:31">
      <c r="A1" s="145" t="s">
        <v>200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31" ht="12.7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12.75" customHeight="1">
      <c r="A3" s="147" t="s">
        <v>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3"/>
      <c r="S3" s="143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1:31" ht="12.75" customHeight="1">
      <c r="A4" s="148" t="s">
        <v>199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3"/>
      <c r="S4" s="143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</row>
    <row r="5" spans="1:31" ht="15.75" customHeight="1">
      <c r="A5" s="147" t="s">
        <v>120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3"/>
      <c r="S5" s="143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</row>
    <row r="6" spans="1:31" ht="12.75" customHeight="1">
      <c r="A6" s="147" t="s">
        <v>0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3"/>
      <c r="S6" s="143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</row>
    <row r="7" spans="1:31" ht="12.75" customHeight="1">
      <c r="A7" s="148" t="s">
        <v>188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3"/>
      <c r="S7" s="143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ht="12.75" customHeight="1">
      <c r="A8" s="147" t="s">
        <v>171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3"/>
      <c r="S8" s="143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1:31" ht="12.75" customHeight="1">
      <c r="A9" s="147" t="s">
        <v>0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3"/>
      <c r="S9" s="143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1:31" ht="12.75" customHeight="1">
      <c r="A10" s="148" t="s">
        <v>167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3"/>
      <c r="S10" s="143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</row>
    <row r="11" spans="1:31" ht="12.75" customHeight="1">
      <c r="A11" s="147" t="s">
        <v>171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3"/>
      <c r="S11" s="143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</row>
    <row r="12" spans="1:31" ht="12.75" customHeight="1">
      <c r="A12" s="147" t="s">
        <v>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3"/>
      <c r="S12" s="143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</row>
    <row r="13" spans="1:31" ht="12.75" customHeight="1">
      <c r="A13" s="148" t="s">
        <v>170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3"/>
      <c r="S13" s="143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</row>
    <row r="14" spans="1:31" ht="12.75" customHeight="1">
      <c r="A14" s="147" t="s">
        <v>171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3"/>
      <c r="S14" s="143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</row>
    <row r="15" spans="1:31" ht="12.75" customHeight="1">
      <c r="A15" s="147" t="s">
        <v>0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3"/>
      <c r="S15" s="143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</row>
    <row r="16" spans="1:31" ht="12.75" customHeight="1">
      <c r="A16" s="148" t="s">
        <v>172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3"/>
      <c r="S16" s="143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</row>
    <row r="17" spans="1:31" ht="12.75" customHeight="1">
      <c r="A17" s="147" t="s">
        <v>129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3"/>
      <c r="S17" s="143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</row>
    <row r="18" spans="1:31" ht="12.75" customHeight="1">
      <c r="A18" s="147" t="s">
        <v>0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3"/>
      <c r="S18" s="143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</row>
    <row r="19" spans="1:31" ht="12.75" customHeight="1">
      <c r="A19" s="148" t="s">
        <v>173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3"/>
      <c r="S19" s="143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</row>
    <row r="20" spans="1:31" ht="12.75" customHeight="1">
      <c r="A20" s="147" t="s">
        <v>150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3"/>
      <c r="S20" s="143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</row>
    <row r="21" spans="1:31" ht="12.75" customHeight="1">
      <c r="A21" s="147" t="s">
        <v>0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3"/>
      <c r="S21" s="143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</row>
    <row r="22" spans="1:31" ht="12.75" customHeight="1">
      <c r="A22" s="148" t="s">
        <v>149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3"/>
      <c r="S22" s="143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</row>
    <row r="23" spans="1:31" ht="12.75" customHeight="1">
      <c r="A23" s="147" t="s">
        <v>129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3"/>
      <c r="S23" s="143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</row>
    <row r="24" spans="1:31" ht="12.75" customHeight="1">
      <c r="A24" s="147" t="s">
        <v>0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3"/>
      <c r="S24" s="143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</row>
    <row r="25" spans="1:31" ht="12.75" customHeight="1">
      <c r="A25" s="148" t="s">
        <v>130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3"/>
      <c r="S25" s="143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</row>
    <row r="26" spans="1:31" ht="12.75" customHeight="1">
      <c r="A26" s="142" t="s">
        <v>131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3"/>
      <c r="S26" s="143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</row>
    <row r="27" spans="1:31" ht="12.75" customHeight="1">
      <c r="A27" s="142" t="s">
        <v>0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3"/>
      <c r="S27" s="143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</row>
    <row r="28" spans="1:31" ht="12.75" customHeight="1">
      <c r="A28" s="144" t="s">
        <v>148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3"/>
      <c r="S28" s="143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</row>
    <row r="29" spans="1:31" ht="12.75" customHeight="1">
      <c r="A29" s="149" t="s">
        <v>0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3"/>
      <c r="S29" s="143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</row>
    <row r="30" spans="1:31" s="2" customFormat="1">
      <c r="A30" s="4"/>
      <c r="B30" s="5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31" ht="15.75">
      <c r="A31" s="141" t="s">
        <v>123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18"/>
      <c r="S31" s="118"/>
    </row>
    <row r="32" spans="1:31" s="11" customFormat="1" ht="33.75" customHeight="1">
      <c r="A32" s="7" t="s">
        <v>1</v>
      </c>
      <c r="B32" s="8" t="s">
        <v>2</v>
      </c>
      <c r="C32" s="9" t="s">
        <v>3</v>
      </c>
      <c r="D32" s="9" t="s">
        <v>105</v>
      </c>
      <c r="E32" s="9" t="s">
        <v>106</v>
      </c>
      <c r="F32" s="9" t="s">
        <v>105</v>
      </c>
      <c r="G32" s="9" t="s">
        <v>106</v>
      </c>
      <c r="H32" s="9" t="s">
        <v>105</v>
      </c>
      <c r="I32" s="9" t="s">
        <v>106</v>
      </c>
      <c r="J32" s="9" t="s">
        <v>105</v>
      </c>
      <c r="K32" s="9" t="s">
        <v>106</v>
      </c>
      <c r="L32" s="9" t="s">
        <v>105</v>
      </c>
      <c r="M32" s="9" t="s">
        <v>106</v>
      </c>
      <c r="N32" s="9" t="s">
        <v>105</v>
      </c>
      <c r="O32" s="9" t="s">
        <v>106</v>
      </c>
      <c r="P32" s="9" t="s">
        <v>105</v>
      </c>
      <c r="Q32" s="9" t="s">
        <v>106</v>
      </c>
      <c r="R32" s="9" t="s">
        <v>105</v>
      </c>
      <c r="S32" s="9" t="s">
        <v>106</v>
      </c>
    </row>
    <row r="33" spans="1:20" s="115" customFormat="1" ht="11.25">
      <c r="A33" s="112">
        <v>1</v>
      </c>
      <c r="B33" s="112">
        <v>2</v>
      </c>
      <c r="C33" s="113">
        <v>3</v>
      </c>
      <c r="D33" s="114">
        <v>4</v>
      </c>
      <c r="E33" s="114">
        <v>5</v>
      </c>
      <c r="F33" s="114">
        <v>4</v>
      </c>
      <c r="G33" s="114">
        <v>3</v>
      </c>
      <c r="H33" s="114">
        <v>4</v>
      </c>
      <c r="I33" s="114">
        <v>3</v>
      </c>
      <c r="J33" s="114">
        <v>4</v>
      </c>
      <c r="K33" s="114">
        <v>5</v>
      </c>
      <c r="L33" s="114">
        <v>4</v>
      </c>
      <c r="M33" s="114">
        <v>5</v>
      </c>
      <c r="N33" s="114">
        <v>4</v>
      </c>
      <c r="O33" s="114">
        <v>5</v>
      </c>
      <c r="P33" s="114">
        <v>4</v>
      </c>
      <c r="Q33" s="114">
        <v>3</v>
      </c>
      <c r="R33" s="114">
        <v>4</v>
      </c>
      <c r="S33" s="114">
        <v>3</v>
      </c>
    </row>
    <row r="34" spans="1:20" s="11" customFormat="1">
      <c r="A34" s="17" t="s">
        <v>4</v>
      </c>
      <c r="B34" s="18" t="s">
        <v>5</v>
      </c>
      <c r="C34" s="19">
        <f>C35+C37+C39+C43+C46+C52+C54+C57+C60</f>
        <v>174720256</v>
      </c>
      <c r="D34" s="9"/>
      <c r="E34" s="9">
        <f>E35+E37+E39+E43+E46+E52+E57+E60</f>
        <v>174720256</v>
      </c>
      <c r="F34" s="9"/>
      <c r="G34" s="10">
        <f>G35+G37+G39+G43+G46+G52+G57+G60</f>
        <v>174720256</v>
      </c>
      <c r="H34" s="10"/>
      <c r="I34" s="10">
        <f>I35+I37+I39+I43+I46+I52+I57+I60</f>
        <v>174720256</v>
      </c>
      <c r="J34" s="10"/>
      <c r="K34" s="10">
        <f>K35+K37+K39+K43+K46+K52+K57+K60</f>
        <v>174720256</v>
      </c>
      <c r="L34" s="10"/>
      <c r="M34" s="10">
        <f>M35+M37+M39+M43+M46+M52+M57+M60</f>
        <v>174720256</v>
      </c>
      <c r="N34" s="10"/>
      <c r="O34" s="10">
        <f>O35+O37+O39+O43+O46+O52+O57+O60</f>
        <v>174720256</v>
      </c>
      <c r="P34" s="10">
        <f>P35+P37+P39+P43+P46+P52+P54+P57+P60</f>
        <v>1051969</v>
      </c>
      <c r="Q34" s="10">
        <f>Q35+Q37+Q39+Q43+Q46+Q52+Q54+Q57+Q60</f>
        <v>175772225</v>
      </c>
      <c r="R34" s="10">
        <f>R35+R37+R39+R43+R46+R52+R54+R57+R60</f>
        <v>0</v>
      </c>
      <c r="S34" s="10">
        <f>S35+S37+S39+S43+S46+S52+S54+S57+S60</f>
        <v>175772225</v>
      </c>
      <c r="T34" s="110"/>
    </row>
    <row r="35" spans="1:20">
      <c r="A35" s="20" t="s">
        <v>6</v>
      </c>
      <c r="B35" s="21" t="s">
        <v>7</v>
      </c>
      <c r="C35" s="22">
        <f>C36</f>
        <v>105162800</v>
      </c>
      <c r="D35" s="23"/>
      <c r="E35" s="24">
        <f>E36</f>
        <v>105162800</v>
      </c>
      <c r="F35" s="23"/>
      <c r="G35" s="24">
        <f>G36</f>
        <v>105162800</v>
      </c>
      <c r="H35" s="23"/>
      <c r="I35" s="24">
        <f>I36</f>
        <v>105162800</v>
      </c>
      <c r="J35" s="23"/>
      <c r="K35" s="24">
        <f>K36</f>
        <v>105162800</v>
      </c>
      <c r="L35" s="23"/>
      <c r="M35" s="24">
        <f>M36</f>
        <v>105162800</v>
      </c>
      <c r="N35" s="23"/>
      <c r="O35" s="24">
        <f>O36</f>
        <v>105162800</v>
      </c>
      <c r="P35" s="24">
        <f>P36</f>
        <v>0</v>
      </c>
      <c r="Q35" s="24">
        <f>Q36</f>
        <v>105162800</v>
      </c>
      <c r="R35" s="24">
        <f>R36</f>
        <v>0</v>
      </c>
      <c r="S35" s="24">
        <f>S36</f>
        <v>105162800</v>
      </c>
      <c r="T35" s="110"/>
    </row>
    <row r="36" spans="1:20">
      <c r="A36" s="20" t="s">
        <v>8</v>
      </c>
      <c r="B36" s="21" t="s">
        <v>9</v>
      </c>
      <c r="C36" s="25">
        <v>105162800</v>
      </c>
      <c r="D36" s="23"/>
      <c r="E36" s="23">
        <f>C36</f>
        <v>105162800</v>
      </c>
      <c r="F36" s="23"/>
      <c r="G36" s="23">
        <f>E36+F36</f>
        <v>105162800</v>
      </c>
      <c r="H36" s="23"/>
      <c r="I36" s="23">
        <f>G36+H36</f>
        <v>105162800</v>
      </c>
      <c r="J36" s="23"/>
      <c r="K36" s="23">
        <f>I36+J36</f>
        <v>105162800</v>
      </c>
      <c r="L36" s="23"/>
      <c r="M36" s="23">
        <f>K36+L36</f>
        <v>105162800</v>
      </c>
      <c r="N36" s="23"/>
      <c r="O36" s="23">
        <f>M36+N36</f>
        <v>105162800</v>
      </c>
      <c r="P36" s="23"/>
      <c r="Q36" s="23">
        <f>O36+P36</f>
        <v>105162800</v>
      </c>
      <c r="R36" s="23"/>
      <c r="S36" s="23">
        <f>Q36+R36</f>
        <v>105162800</v>
      </c>
      <c r="T36" s="110"/>
    </row>
    <row r="37" spans="1:20" ht="25.5">
      <c r="A37" s="26" t="s">
        <v>10</v>
      </c>
      <c r="B37" s="21" t="s">
        <v>11</v>
      </c>
      <c r="C37" s="22">
        <f>C38</f>
        <v>21095367</v>
      </c>
      <c r="D37" s="23"/>
      <c r="E37" s="24">
        <f>E38</f>
        <v>21095367</v>
      </c>
      <c r="F37" s="23"/>
      <c r="G37" s="24">
        <f>G38</f>
        <v>21095367</v>
      </c>
      <c r="H37" s="23"/>
      <c r="I37" s="24">
        <f>I38</f>
        <v>21095367</v>
      </c>
      <c r="J37" s="23"/>
      <c r="K37" s="24">
        <f>K38</f>
        <v>21095367</v>
      </c>
      <c r="L37" s="23"/>
      <c r="M37" s="24">
        <f>M38</f>
        <v>21095367</v>
      </c>
      <c r="N37" s="23"/>
      <c r="O37" s="24">
        <f>O38</f>
        <v>21095367</v>
      </c>
      <c r="P37" s="23"/>
      <c r="Q37" s="24">
        <f>Q38</f>
        <v>21095367</v>
      </c>
      <c r="R37" s="23"/>
      <c r="S37" s="24">
        <f>S38</f>
        <v>21095367</v>
      </c>
      <c r="T37" s="110"/>
    </row>
    <row r="38" spans="1:20" ht="25.5">
      <c r="A38" s="27" t="s">
        <v>12</v>
      </c>
      <c r="B38" s="21" t="s">
        <v>13</v>
      </c>
      <c r="C38" s="25">
        <v>21095367</v>
      </c>
      <c r="D38" s="23"/>
      <c r="E38" s="23">
        <f>C38</f>
        <v>21095367</v>
      </c>
      <c r="F38" s="23"/>
      <c r="G38" s="23">
        <f>E38+F38</f>
        <v>21095367</v>
      </c>
      <c r="H38" s="23"/>
      <c r="I38" s="23">
        <f>G38+H38</f>
        <v>21095367</v>
      </c>
      <c r="J38" s="23"/>
      <c r="K38" s="23">
        <f>I38+J38</f>
        <v>21095367</v>
      </c>
      <c r="L38" s="23"/>
      <c r="M38" s="23">
        <f>K38+L38</f>
        <v>21095367</v>
      </c>
      <c r="N38" s="23"/>
      <c r="O38" s="23">
        <f>M38+N38</f>
        <v>21095367</v>
      </c>
      <c r="P38" s="23"/>
      <c r="Q38" s="23">
        <f>O38+P38</f>
        <v>21095367</v>
      </c>
      <c r="R38" s="23"/>
      <c r="S38" s="23">
        <f>Q38+R38</f>
        <v>21095367</v>
      </c>
      <c r="T38" s="110"/>
    </row>
    <row r="39" spans="1:20">
      <c r="A39" s="20" t="s">
        <v>14</v>
      </c>
      <c r="B39" s="21" t="s">
        <v>15</v>
      </c>
      <c r="C39" s="22">
        <f>SUM(C40:C42)</f>
        <v>25124589</v>
      </c>
      <c r="D39" s="23"/>
      <c r="E39" s="24">
        <f>SUM(E40:E42)</f>
        <v>25124589</v>
      </c>
      <c r="F39" s="23"/>
      <c r="G39" s="24">
        <f>SUM(G40:G42)</f>
        <v>25124589</v>
      </c>
      <c r="H39" s="23"/>
      <c r="I39" s="24">
        <f>SUM(I40:I42)</f>
        <v>25124589</v>
      </c>
      <c r="J39" s="23"/>
      <c r="K39" s="24">
        <f>SUM(K40:K42)</f>
        <v>25124589</v>
      </c>
      <c r="L39" s="23"/>
      <c r="M39" s="24">
        <f>SUM(M40:M42)</f>
        <v>25124589</v>
      </c>
      <c r="N39" s="23"/>
      <c r="O39" s="24">
        <f>SUM(O40:O42)</f>
        <v>25124589</v>
      </c>
      <c r="P39" s="23"/>
      <c r="Q39" s="24">
        <f>SUM(Q40:Q42)</f>
        <v>25124589</v>
      </c>
      <c r="R39" s="23"/>
      <c r="S39" s="24">
        <f>SUM(S40:S42)</f>
        <v>25124589</v>
      </c>
      <c r="T39" s="110"/>
    </row>
    <row r="40" spans="1:20">
      <c r="A40" s="28" t="s">
        <v>16</v>
      </c>
      <c r="B40" s="29" t="s">
        <v>17</v>
      </c>
      <c r="C40" s="25">
        <v>25037529</v>
      </c>
      <c r="D40" s="23"/>
      <c r="E40" s="23">
        <f>C40</f>
        <v>25037529</v>
      </c>
      <c r="F40" s="23"/>
      <c r="G40" s="23">
        <f>E40+F40</f>
        <v>25037529</v>
      </c>
      <c r="H40" s="23"/>
      <c r="I40" s="23">
        <f>G40+H40</f>
        <v>25037529</v>
      </c>
      <c r="J40" s="23"/>
      <c r="K40" s="23">
        <f>I40+J40</f>
        <v>25037529</v>
      </c>
      <c r="L40" s="23"/>
      <c r="M40" s="23">
        <f>K40+L40</f>
        <v>25037529</v>
      </c>
      <c r="N40" s="23"/>
      <c r="O40" s="23">
        <f>M40+N40</f>
        <v>25037529</v>
      </c>
      <c r="P40" s="23"/>
      <c r="Q40" s="23">
        <f>O40+P40</f>
        <v>25037529</v>
      </c>
      <c r="R40" s="23"/>
      <c r="S40" s="23">
        <f>Q40+R40</f>
        <v>25037529</v>
      </c>
      <c r="T40" s="110"/>
    </row>
    <row r="41" spans="1:20">
      <c r="A41" s="28" t="s">
        <v>18</v>
      </c>
      <c r="B41" s="29" t="s">
        <v>19</v>
      </c>
      <c r="C41" s="25">
        <v>84770</v>
      </c>
      <c r="D41" s="23"/>
      <c r="E41" s="23">
        <f>C41</f>
        <v>84770</v>
      </c>
      <c r="F41" s="23"/>
      <c r="G41" s="23">
        <f>E41+F41</f>
        <v>84770</v>
      </c>
      <c r="H41" s="23"/>
      <c r="I41" s="23">
        <f>G41+H41</f>
        <v>84770</v>
      </c>
      <c r="J41" s="23"/>
      <c r="K41" s="23">
        <f>I41+J41</f>
        <v>84770</v>
      </c>
      <c r="L41" s="23"/>
      <c r="M41" s="23">
        <f>K41+L41</f>
        <v>84770</v>
      </c>
      <c r="N41" s="23"/>
      <c r="O41" s="23">
        <f>M41+N41</f>
        <v>84770</v>
      </c>
      <c r="P41" s="23"/>
      <c r="Q41" s="23">
        <f>O41+P41</f>
        <v>84770</v>
      </c>
      <c r="R41" s="23"/>
      <c r="S41" s="23">
        <f>Q41+R41</f>
        <v>84770</v>
      </c>
      <c r="T41" s="110"/>
    </row>
    <row r="42" spans="1:20" ht="25.5">
      <c r="A42" s="28" t="s">
        <v>20</v>
      </c>
      <c r="B42" s="29" t="s">
        <v>21</v>
      </c>
      <c r="C42" s="25">
        <v>2290</v>
      </c>
      <c r="D42" s="23"/>
      <c r="E42" s="23">
        <f>C42</f>
        <v>2290</v>
      </c>
      <c r="F42" s="23"/>
      <c r="G42" s="23">
        <f>E42+F42</f>
        <v>2290</v>
      </c>
      <c r="H42" s="23"/>
      <c r="I42" s="23">
        <f>G42+H42</f>
        <v>2290</v>
      </c>
      <c r="J42" s="23"/>
      <c r="K42" s="23">
        <f>I42+J42</f>
        <v>2290</v>
      </c>
      <c r="L42" s="23"/>
      <c r="M42" s="23">
        <f>K42+L42</f>
        <v>2290</v>
      </c>
      <c r="N42" s="23"/>
      <c r="O42" s="23">
        <f>M42+N42</f>
        <v>2290</v>
      </c>
      <c r="P42" s="23"/>
      <c r="Q42" s="23">
        <f>O42+P42</f>
        <v>2290</v>
      </c>
      <c r="R42" s="23"/>
      <c r="S42" s="23">
        <f>Q42+R42</f>
        <v>2290</v>
      </c>
      <c r="T42" s="110"/>
    </row>
    <row r="43" spans="1:20">
      <c r="A43" s="20" t="s">
        <v>22</v>
      </c>
      <c r="B43" s="21" t="s">
        <v>23</v>
      </c>
      <c r="C43" s="22">
        <f>C44+C45</f>
        <v>2861402</v>
      </c>
      <c r="D43" s="23"/>
      <c r="E43" s="24">
        <f>SUM(E44:E45)</f>
        <v>2861402</v>
      </c>
      <c r="F43" s="23"/>
      <c r="G43" s="24">
        <f>SUM(G44:G45)</f>
        <v>2861402</v>
      </c>
      <c r="H43" s="23"/>
      <c r="I43" s="24">
        <f>SUM(I44:I45)</f>
        <v>2861402</v>
      </c>
      <c r="J43" s="23"/>
      <c r="K43" s="24">
        <f>SUM(K44:K45)</f>
        <v>2861402</v>
      </c>
      <c r="L43" s="23"/>
      <c r="M43" s="24">
        <f>SUM(M44:M45)</f>
        <v>2861402</v>
      </c>
      <c r="N43" s="23"/>
      <c r="O43" s="24">
        <f>SUM(O44:O45)</f>
        <v>2861402</v>
      </c>
      <c r="P43" s="23"/>
      <c r="Q43" s="24">
        <f>SUM(Q44:Q45)</f>
        <v>2861402</v>
      </c>
      <c r="R43" s="23"/>
      <c r="S43" s="24">
        <f>SUM(S44:S45)</f>
        <v>2861402</v>
      </c>
      <c r="T43" s="110"/>
    </row>
    <row r="44" spans="1:20" ht="25.5">
      <c r="A44" s="20" t="s">
        <v>24</v>
      </c>
      <c r="B44" s="21" t="s">
        <v>25</v>
      </c>
      <c r="C44" s="25">
        <v>2061402</v>
      </c>
      <c r="D44" s="23"/>
      <c r="E44" s="23">
        <f>C44</f>
        <v>2061402</v>
      </c>
      <c r="F44" s="23"/>
      <c r="G44" s="23">
        <f>E44+F44</f>
        <v>2061402</v>
      </c>
      <c r="H44" s="23"/>
      <c r="I44" s="23">
        <f>G44+H44</f>
        <v>2061402</v>
      </c>
      <c r="J44" s="23"/>
      <c r="K44" s="23">
        <f>I44+J44</f>
        <v>2061402</v>
      </c>
      <c r="L44" s="23"/>
      <c r="M44" s="23">
        <f>K44+L44</f>
        <v>2061402</v>
      </c>
      <c r="N44" s="23"/>
      <c r="O44" s="23">
        <f>M44+N44</f>
        <v>2061402</v>
      </c>
      <c r="P44" s="23"/>
      <c r="Q44" s="23">
        <f>O44+P44</f>
        <v>2061402</v>
      </c>
      <c r="R44" s="23"/>
      <c r="S44" s="23">
        <f>Q44+R44</f>
        <v>2061402</v>
      </c>
      <c r="T44" s="110"/>
    </row>
    <row r="45" spans="1:20" ht="25.5">
      <c r="A45" s="30" t="s">
        <v>26</v>
      </c>
      <c r="B45" s="31" t="s">
        <v>27</v>
      </c>
      <c r="C45" s="25">
        <v>800000</v>
      </c>
      <c r="D45" s="23"/>
      <c r="E45" s="23">
        <f>C45</f>
        <v>800000</v>
      </c>
      <c r="F45" s="23"/>
      <c r="G45" s="23">
        <f>E45+F45</f>
        <v>800000</v>
      </c>
      <c r="H45" s="23"/>
      <c r="I45" s="23">
        <f>G45+H45</f>
        <v>800000</v>
      </c>
      <c r="J45" s="23"/>
      <c r="K45" s="23">
        <f>I45+J45</f>
        <v>800000</v>
      </c>
      <c r="L45" s="23"/>
      <c r="M45" s="23">
        <f>K45+L45</f>
        <v>800000</v>
      </c>
      <c r="N45" s="23"/>
      <c r="O45" s="23">
        <f>M45+N45</f>
        <v>800000</v>
      </c>
      <c r="P45" s="23"/>
      <c r="Q45" s="23">
        <f>O45+P45</f>
        <v>800000</v>
      </c>
      <c r="R45" s="23"/>
      <c r="S45" s="23">
        <f>Q45+R45</f>
        <v>800000</v>
      </c>
      <c r="T45" s="110"/>
    </row>
    <row r="46" spans="1:20" ht="38.25">
      <c r="A46" s="20" t="s">
        <v>28</v>
      </c>
      <c r="B46" s="21" t="s">
        <v>29</v>
      </c>
      <c r="C46" s="22">
        <f>SUM(C47:C51)</f>
        <v>14260000</v>
      </c>
      <c r="D46" s="23"/>
      <c r="E46" s="24">
        <f>SUM(E47:E51)</f>
        <v>14260000</v>
      </c>
      <c r="F46" s="23"/>
      <c r="G46" s="24">
        <f>SUM(G47:G51)</f>
        <v>14260000</v>
      </c>
      <c r="H46" s="23"/>
      <c r="I46" s="24">
        <f>SUM(I47:I51)</f>
        <v>14260000</v>
      </c>
      <c r="J46" s="23"/>
      <c r="K46" s="24">
        <f>SUM(K47:K51)</f>
        <v>14260000</v>
      </c>
      <c r="L46" s="23"/>
      <c r="M46" s="24">
        <f>SUM(M47:M51)</f>
        <v>14260000</v>
      </c>
      <c r="N46" s="23"/>
      <c r="O46" s="24">
        <f>SUM(O47:O51)</f>
        <v>14260000</v>
      </c>
      <c r="P46" s="23"/>
      <c r="Q46" s="24">
        <f>SUM(Q47:Q51)</f>
        <v>14260000</v>
      </c>
      <c r="R46" s="23"/>
      <c r="S46" s="24">
        <f>SUM(S47:S51)</f>
        <v>14260000</v>
      </c>
      <c r="T46" s="110"/>
    </row>
    <row r="47" spans="1:20" s="2" customFormat="1" ht="25.5">
      <c r="A47" s="32" t="s">
        <v>30</v>
      </c>
      <c r="B47" s="31" t="s">
        <v>31</v>
      </c>
      <c r="C47" s="33">
        <v>9141000</v>
      </c>
      <c r="D47" s="34"/>
      <c r="E47" s="34">
        <f>C47</f>
        <v>9141000</v>
      </c>
      <c r="F47" s="34"/>
      <c r="G47" s="34">
        <f>E47+F47</f>
        <v>9141000</v>
      </c>
      <c r="H47" s="34"/>
      <c r="I47" s="34">
        <f>G47+H47</f>
        <v>9141000</v>
      </c>
      <c r="J47" s="34"/>
      <c r="K47" s="34">
        <f>I47+J47</f>
        <v>9141000</v>
      </c>
      <c r="L47" s="34"/>
      <c r="M47" s="34">
        <f>K47+L47</f>
        <v>9141000</v>
      </c>
      <c r="N47" s="34"/>
      <c r="O47" s="34">
        <f>M47+N47</f>
        <v>9141000</v>
      </c>
      <c r="P47" s="34"/>
      <c r="Q47" s="34">
        <f>O47+P47</f>
        <v>9141000</v>
      </c>
      <c r="R47" s="34"/>
      <c r="S47" s="34">
        <f>Q47+R47</f>
        <v>9141000</v>
      </c>
      <c r="T47" s="110"/>
    </row>
    <row r="48" spans="1:20" s="2" customFormat="1" ht="51">
      <c r="A48" s="32" t="s">
        <v>32</v>
      </c>
      <c r="B48" s="31" t="s">
        <v>33</v>
      </c>
      <c r="C48" s="33">
        <v>19000</v>
      </c>
      <c r="D48" s="34"/>
      <c r="E48" s="34">
        <f>C48</f>
        <v>19000</v>
      </c>
      <c r="F48" s="34"/>
      <c r="G48" s="34">
        <f>E48+F48</f>
        <v>19000</v>
      </c>
      <c r="H48" s="34"/>
      <c r="I48" s="34">
        <f>G48+H48</f>
        <v>19000</v>
      </c>
      <c r="J48" s="34"/>
      <c r="K48" s="34">
        <f>I48+J48</f>
        <v>19000</v>
      </c>
      <c r="L48" s="34"/>
      <c r="M48" s="34">
        <f>K48+L48</f>
        <v>19000</v>
      </c>
      <c r="N48" s="34"/>
      <c r="O48" s="34">
        <f>M48+N48</f>
        <v>19000</v>
      </c>
      <c r="P48" s="34"/>
      <c r="Q48" s="34">
        <f>O48+P48</f>
        <v>19000</v>
      </c>
      <c r="R48" s="34"/>
      <c r="S48" s="34">
        <f>Q48+R48</f>
        <v>19000</v>
      </c>
      <c r="T48" s="110"/>
    </row>
    <row r="49" spans="1:20" s="2" customFormat="1" ht="25.5">
      <c r="A49" s="32" t="s">
        <v>34</v>
      </c>
      <c r="B49" s="31" t="s">
        <v>35</v>
      </c>
      <c r="C49" s="33">
        <v>1412000</v>
      </c>
      <c r="D49" s="34"/>
      <c r="E49" s="34">
        <f>C49</f>
        <v>1412000</v>
      </c>
      <c r="F49" s="34"/>
      <c r="G49" s="34">
        <f>E49+F49</f>
        <v>1412000</v>
      </c>
      <c r="H49" s="34"/>
      <c r="I49" s="34">
        <f>G49+H49</f>
        <v>1412000</v>
      </c>
      <c r="J49" s="34"/>
      <c r="K49" s="34">
        <f>I49+J49</f>
        <v>1412000</v>
      </c>
      <c r="L49" s="34"/>
      <c r="M49" s="34">
        <f>K49+L49</f>
        <v>1412000</v>
      </c>
      <c r="N49" s="34"/>
      <c r="O49" s="34">
        <f>M49+N49</f>
        <v>1412000</v>
      </c>
      <c r="P49" s="34"/>
      <c r="Q49" s="34">
        <f>O49+P49</f>
        <v>1412000</v>
      </c>
      <c r="R49" s="34"/>
      <c r="S49" s="34">
        <f>Q49+R49</f>
        <v>1412000</v>
      </c>
      <c r="T49" s="110"/>
    </row>
    <row r="50" spans="1:20" s="35" customFormat="1" ht="38.25">
      <c r="A50" s="30" t="s">
        <v>36</v>
      </c>
      <c r="B50" s="31" t="s">
        <v>37</v>
      </c>
      <c r="C50" s="33">
        <v>13000</v>
      </c>
      <c r="D50" s="34"/>
      <c r="E50" s="34">
        <f>C50</f>
        <v>13000</v>
      </c>
      <c r="F50" s="34"/>
      <c r="G50" s="34">
        <f>E50+F50</f>
        <v>13000</v>
      </c>
      <c r="H50" s="34"/>
      <c r="I50" s="34">
        <f>G50+H50</f>
        <v>13000</v>
      </c>
      <c r="J50" s="34"/>
      <c r="K50" s="34">
        <f>I50+J50</f>
        <v>13000</v>
      </c>
      <c r="L50" s="34"/>
      <c r="M50" s="34">
        <f>K50+L50</f>
        <v>13000</v>
      </c>
      <c r="N50" s="34"/>
      <c r="O50" s="34">
        <f>M50+N50</f>
        <v>13000</v>
      </c>
      <c r="P50" s="34"/>
      <c r="Q50" s="34">
        <f>O50+P50</f>
        <v>13000</v>
      </c>
      <c r="R50" s="34"/>
      <c r="S50" s="34">
        <f>Q50+R50</f>
        <v>13000</v>
      </c>
      <c r="T50" s="110"/>
    </row>
    <row r="51" spans="1:20" s="35" customFormat="1" ht="63.75">
      <c r="A51" s="30" t="s">
        <v>38</v>
      </c>
      <c r="B51" s="36" t="s">
        <v>39</v>
      </c>
      <c r="C51" s="33">
        <v>3675000</v>
      </c>
      <c r="D51" s="34"/>
      <c r="E51" s="34">
        <f>C51</f>
        <v>3675000</v>
      </c>
      <c r="F51" s="34"/>
      <c r="G51" s="34">
        <f>E51+F51</f>
        <v>3675000</v>
      </c>
      <c r="H51" s="34"/>
      <c r="I51" s="34">
        <f>G51+H51</f>
        <v>3675000</v>
      </c>
      <c r="J51" s="34"/>
      <c r="K51" s="34">
        <f>I51+J51</f>
        <v>3675000</v>
      </c>
      <c r="L51" s="34"/>
      <c r="M51" s="34">
        <f>K51+L51</f>
        <v>3675000</v>
      </c>
      <c r="N51" s="34"/>
      <c r="O51" s="34">
        <f>M51+N51</f>
        <v>3675000</v>
      </c>
      <c r="P51" s="34"/>
      <c r="Q51" s="34">
        <f>O51+P51</f>
        <v>3675000</v>
      </c>
      <c r="R51" s="34"/>
      <c r="S51" s="34">
        <f>Q51+R51</f>
        <v>3675000</v>
      </c>
      <c r="T51" s="110"/>
    </row>
    <row r="52" spans="1:20">
      <c r="A52" s="20" t="s">
        <v>40</v>
      </c>
      <c r="B52" s="21" t="s">
        <v>41</v>
      </c>
      <c r="C52" s="22">
        <f>C53</f>
        <v>341000</v>
      </c>
      <c r="D52" s="23"/>
      <c r="E52" s="24">
        <f>E53</f>
        <v>341000</v>
      </c>
      <c r="F52" s="23"/>
      <c r="G52" s="24">
        <f>G53</f>
        <v>341000</v>
      </c>
      <c r="H52" s="23"/>
      <c r="I52" s="24">
        <f>I53</f>
        <v>341000</v>
      </c>
      <c r="J52" s="23"/>
      <c r="K52" s="24">
        <f>K53</f>
        <v>341000</v>
      </c>
      <c r="L52" s="23"/>
      <c r="M52" s="24">
        <f>M53</f>
        <v>341000</v>
      </c>
      <c r="N52" s="23"/>
      <c r="O52" s="24">
        <f>O53</f>
        <v>341000</v>
      </c>
      <c r="P52" s="23"/>
      <c r="Q52" s="24">
        <f>Q53</f>
        <v>341000</v>
      </c>
      <c r="R52" s="23"/>
      <c r="S52" s="24">
        <f>S53</f>
        <v>341000</v>
      </c>
      <c r="T52" s="110"/>
    </row>
    <row r="53" spans="1:20" s="2" customFormat="1">
      <c r="A53" s="20" t="s">
        <v>42</v>
      </c>
      <c r="B53" s="21" t="s">
        <v>43</v>
      </c>
      <c r="C53" s="33">
        <v>341000</v>
      </c>
      <c r="D53" s="34"/>
      <c r="E53" s="34">
        <f>C53</f>
        <v>341000</v>
      </c>
      <c r="F53" s="34"/>
      <c r="G53" s="34">
        <f>E53+F53</f>
        <v>341000</v>
      </c>
      <c r="H53" s="34"/>
      <c r="I53" s="34">
        <f>G53+H53</f>
        <v>341000</v>
      </c>
      <c r="J53" s="34"/>
      <c r="K53" s="34">
        <f>I53+J53</f>
        <v>341000</v>
      </c>
      <c r="L53" s="34"/>
      <c r="M53" s="34">
        <f>K53+L53</f>
        <v>341000</v>
      </c>
      <c r="N53" s="34"/>
      <c r="O53" s="34">
        <f>M53+N53</f>
        <v>341000</v>
      </c>
      <c r="P53" s="34"/>
      <c r="Q53" s="34">
        <f>O53+P53</f>
        <v>341000</v>
      </c>
      <c r="R53" s="34"/>
      <c r="S53" s="34">
        <f>Q53+R53</f>
        <v>341000</v>
      </c>
      <c r="T53" s="110"/>
    </row>
    <row r="54" spans="1:20" ht="25.5">
      <c r="A54" s="20" t="s">
        <v>44</v>
      </c>
      <c r="B54" s="37" t="s">
        <v>45</v>
      </c>
      <c r="C54" s="22">
        <f>C56</f>
        <v>0</v>
      </c>
      <c r="D54" s="23"/>
      <c r="E54" s="23">
        <f>C54</f>
        <v>0</v>
      </c>
      <c r="F54" s="23"/>
      <c r="G54" s="23">
        <f>E54+F54</f>
        <v>0</v>
      </c>
      <c r="H54" s="23"/>
      <c r="I54" s="23">
        <f>G54+H54</f>
        <v>0</v>
      </c>
      <c r="J54" s="23"/>
      <c r="K54" s="23">
        <f>I54+J54</f>
        <v>0</v>
      </c>
      <c r="L54" s="23"/>
      <c r="M54" s="23">
        <f>K54+L54</f>
        <v>0</v>
      </c>
      <c r="N54" s="23"/>
      <c r="O54" s="23">
        <f>M54+N54</f>
        <v>0</v>
      </c>
      <c r="P54" s="23">
        <f>SUM(P55:P56)</f>
        <v>1051969</v>
      </c>
      <c r="Q54" s="23">
        <f>SUM(Q55:Q56)</f>
        <v>1051969</v>
      </c>
      <c r="R54" s="23">
        <f>SUM(R55:R56)</f>
        <v>0</v>
      </c>
      <c r="S54" s="23">
        <f>SUM(S55:S56)</f>
        <v>1051969</v>
      </c>
      <c r="T54" s="110"/>
    </row>
    <row r="55" spans="1:20">
      <c r="A55" s="20" t="s">
        <v>182</v>
      </c>
      <c r="B55" s="31" t="s">
        <v>183</v>
      </c>
      <c r="C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>
        <v>51969</v>
      </c>
      <c r="Q55" s="23">
        <f>O55+P55</f>
        <v>51969</v>
      </c>
      <c r="R55" s="23"/>
      <c r="S55" s="23">
        <f>Q55+R55</f>
        <v>51969</v>
      </c>
      <c r="T55" s="111"/>
    </row>
    <row r="56" spans="1:20">
      <c r="A56" s="30" t="s">
        <v>46</v>
      </c>
      <c r="B56" s="31" t="s">
        <v>47</v>
      </c>
      <c r="C56" s="25"/>
      <c r="D56" s="23"/>
      <c r="E56" s="23"/>
      <c r="F56" s="23"/>
      <c r="G56" s="23">
        <f>E56+F56</f>
        <v>0</v>
      </c>
      <c r="H56" s="23"/>
      <c r="I56" s="23">
        <f>G56+H56</f>
        <v>0</v>
      </c>
      <c r="J56" s="23"/>
      <c r="K56" s="23">
        <f>I56+J56</f>
        <v>0</v>
      </c>
      <c r="L56" s="23"/>
      <c r="M56" s="23">
        <f>K56+L56</f>
        <v>0</v>
      </c>
      <c r="N56" s="23"/>
      <c r="O56" s="23">
        <f>M56+N56</f>
        <v>0</v>
      </c>
      <c r="P56" s="23">
        <v>1000000</v>
      </c>
      <c r="Q56" s="23">
        <f>O56+P56</f>
        <v>1000000</v>
      </c>
      <c r="R56" s="23"/>
      <c r="S56" s="23">
        <f>Q56+R56</f>
        <v>1000000</v>
      </c>
      <c r="T56" s="111"/>
    </row>
    <row r="57" spans="1:20" ht="25.5">
      <c r="A57" s="20" t="s">
        <v>48</v>
      </c>
      <c r="B57" s="37" t="s">
        <v>49</v>
      </c>
      <c r="C57" s="22">
        <f>SUM(C58:C59)</f>
        <v>2923098</v>
      </c>
      <c r="D57" s="23"/>
      <c r="E57" s="24">
        <f>SUM(E58:E59)</f>
        <v>2923098</v>
      </c>
      <c r="F57" s="23"/>
      <c r="G57" s="24">
        <f>SUM(G58:G59)</f>
        <v>2923098</v>
      </c>
      <c r="H57" s="23"/>
      <c r="I57" s="24">
        <f>SUM(I58:I59)</f>
        <v>2923098</v>
      </c>
      <c r="J57" s="23"/>
      <c r="K57" s="24">
        <f>SUM(K58:K59)</f>
        <v>2923098</v>
      </c>
      <c r="L57" s="23"/>
      <c r="M57" s="24">
        <f>SUM(M58:M59)</f>
        <v>2923098</v>
      </c>
      <c r="N57" s="23"/>
      <c r="O57" s="24">
        <f>SUM(O58:O59)</f>
        <v>2923098</v>
      </c>
      <c r="P57" s="23"/>
      <c r="Q57" s="24">
        <f>SUM(Q58:Q59)</f>
        <v>2923098</v>
      </c>
      <c r="R57" s="23"/>
      <c r="S57" s="24">
        <f>SUM(S58:S59)</f>
        <v>2923098</v>
      </c>
      <c r="T57" s="110"/>
    </row>
    <row r="58" spans="1:20" ht="63.75">
      <c r="A58" s="30" t="s">
        <v>50</v>
      </c>
      <c r="B58" s="31" t="s">
        <v>51</v>
      </c>
      <c r="C58" s="25">
        <v>1973098</v>
      </c>
      <c r="D58" s="23"/>
      <c r="E58" s="23">
        <f>C58</f>
        <v>1973098</v>
      </c>
      <c r="F58" s="23"/>
      <c r="G58" s="23">
        <f>E58+F58</f>
        <v>1973098</v>
      </c>
      <c r="H58" s="23"/>
      <c r="I58" s="23">
        <f>G58+H58</f>
        <v>1973098</v>
      </c>
      <c r="J58" s="23"/>
      <c r="K58" s="23">
        <f>I58+J58</f>
        <v>1973098</v>
      </c>
      <c r="L58" s="23"/>
      <c r="M58" s="23">
        <f>K58+L58</f>
        <v>1973098</v>
      </c>
      <c r="N58" s="23"/>
      <c r="O58" s="23">
        <f>M58+N58</f>
        <v>1973098</v>
      </c>
      <c r="P58" s="23"/>
      <c r="Q58" s="23">
        <f>O58+P58</f>
        <v>1973098</v>
      </c>
      <c r="R58" s="23"/>
      <c r="S58" s="23">
        <f>Q58+R58</f>
        <v>1973098</v>
      </c>
      <c r="T58" s="110"/>
    </row>
    <row r="59" spans="1:20" ht="38.25">
      <c r="A59" s="30" t="s">
        <v>52</v>
      </c>
      <c r="B59" s="31" t="s">
        <v>53</v>
      </c>
      <c r="C59" s="25">
        <v>950000</v>
      </c>
      <c r="D59" s="23"/>
      <c r="E59" s="23">
        <f>C59</f>
        <v>950000</v>
      </c>
      <c r="F59" s="23"/>
      <c r="G59" s="23">
        <f>E59+F59</f>
        <v>950000</v>
      </c>
      <c r="H59" s="23"/>
      <c r="I59" s="23">
        <f>G59+H59</f>
        <v>950000</v>
      </c>
      <c r="J59" s="23"/>
      <c r="K59" s="23">
        <f>I59+J59</f>
        <v>950000</v>
      </c>
      <c r="L59" s="23"/>
      <c r="M59" s="23">
        <f>K59+L59</f>
        <v>950000</v>
      </c>
      <c r="N59" s="23"/>
      <c r="O59" s="23">
        <f>M59+N59</f>
        <v>950000</v>
      </c>
      <c r="P59" s="23"/>
      <c r="Q59" s="23">
        <f>O59+P59</f>
        <v>950000</v>
      </c>
      <c r="R59" s="23"/>
      <c r="S59" s="23">
        <f>Q59+R59</f>
        <v>950000</v>
      </c>
      <c r="T59" s="110"/>
    </row>
    <row r="60" spans="1:20">
      <c r="A60" s="20" t="s">
        <v>54</v>
      </c>
      <c r="B60" s="37" t="s">
        <v>55</v>
      </c>
      <c r="C60" s="22">
        <v>2952000</v>
      </c>
      <c r="D60" s="23"/>
      <c r="E60" s="24">
        <f>C60</f>
        <v>2952000</v>
      </c>
      <c r="F60" s="23"/>
      <c r="G60" s="24">
        <v>2952000</v>
      </c>
      <c r="H60" s="23"/>
      <c r="I60" s="24">
        <v>2952000</v>
      </c>
      <c r="J60" s="23"/>
      <c r="K60" s="24">
        <v>2952000</v>
      </c>
      <c r="L60" s="23"/>
      <c r="M60" s="24">
        <v>2952000</v>
      </c>
      <c r="N60" s="23"/>
      <c r="O60" s="24">
        <v>2952000</v>
      </c>
      <c r="P60" s="23"/>
      <c r="Q60" s="24">
        <v>2952000</v>
      </c>
      <c r="R60" s="23"/>
      <c r="S60" s="24">
        <v>2952000</v>
      </c>
      <c r="T60" s="110"/>
    </row>
    <row r="61" spans="1:20" s="11" customFormat="1">
      <c r="A61" s="17" t="s">
        <v>56</v>
      </c>
      <c r="B61" s="38" t="s">
        <v>57</v>
      </c>
      <c r="C61" s="19">
        <f>C62+C140+C142</f>
        <v>688049300</v>
      </c>
      <c r="D61" s="9">
        <f>D62+D140+D142</f>
        <v>933122.82999999821</v>
      </c>
      <c r="E61" s="9">
        <f>E62+E140+E142</f>
        <v>688982422.83000004</v>
      </c>
      <c r="F61" s="9">
        <f t="shared" ref="F61:Q61" si="0">F62+F138+F140+F142</f>
        <v>10627079.640000001</v>
      </c>
      <c r="G61" s="10">
        <f t="shared" si="0"/>
        <v>699609502.47000003</v>
      </c>
      <c r="H61" s="10">
        <f t="shared" si="0"/>
        <v>17034286.399999999</v>
      </c>
      <c r="I61" s="10">
        <f t="shared" si="0"/>
        <v>716643788.86999989</v>
      </c>
      <c r="J61" s="10">
        <f t="shared" si="0"/>
        <v>29486814.460000001</v>
      </c>
      <c r="K61" s="10">
        <f t="shared" si="0"/>
        <v>746130603.32999992</v>
      </c>
      <c r="L61" s="10">
        <f t="shared" si="0"/>
        <v>33782420.129999995</v>
      </c>
      <c r="M61" s="10">
        <f t="shared" si="0"/>
        <v>779913023.45999992</v>
      </c>
      <c r="N61" s="10">
        <f t="shared" si="0"/>
        <v>6560610.3900000006</v>
      </c>
      <c r="O61" s="10">
        <f t="shared" si="0"/>
        <v>786473633.8499999</v>
      </c>
      <c r="P61" s="10">
        <f t="shared" si="0"/>
        <v>8082450.54</v>
      </c>
      <c r="Q61" s="10">
        <f t="shared" si="0"/>
        <v>794556084.38999999</v>
      </c>
      <c r="R61" s="10">
        <f t="shared" ref="R61:S61" si="1">R62+R138+R140+R142</f>
        <v>12502877.43</v>
      </c>
      <c r="S61" s="10">
        <f t="shared" si="1"/>
        <v>807058961.82000005</v>
      </c>
      <c r="T61" s="110"/>
    </row>
    <row r="62" spans="1:20" s="41" customFormat="1" ht="25.5">
      <c r="A62" s="39" t="s">
        <v>58</v>
      </c>
      <c r="B62" s="36" t="s">
        <v>59</v>
      </c>
      <c r="C62" s="25">
        <f>C63+C66+C98+C116+C133</f>
        <v>688049300</v>
      </c>
      <c r="D62" s="40">
        <f>D63+D66+D98+D116+D133</f>
        <v>4222748.58</v>
      </c>
      <c r="E62" s="40">
        <f>E63+E66+E98+E116+E133</f>
        <v>692272048.58000004</v>
      </c>
      <c r="F62" s="40">
        <f>F66+F98+F116+F136</f>
        <v>5016514.42</v>
      </c>
      <c r="G62" s="40">
        <f>G63+G66+G98+G116+G136</f>
        <v>697288563</v>
      </c>
      <c r="H62" s="40">
        <f>H66+H98+H116+H136</f>
        <v>19184429.809999999</v>
      </c>
      <c r="I62" s="40">
        <f t="shared" ref="I62:Q62" si="2">I63+I66+I98+I116+I136</f>
        <v>716472992.80999994</v>
      </c>
      <c r="J62" s="40">
        <f t="shared" si="2"/>
        <v>29301126</v>
      </c>
      <c r="K62" s="40">
        <f t="shared" si="2"/>
        <v>745774118.80999994</v>
      </c>
      <c r="L62" s="40">
        <f t="shared" si="2"/>
        <v>33416983.789999999</v>
      </c>
      <c r="M62" s="40">
        <f t="shared" si="2"/>
        <v>779191102.5999999</v>
      </c>
      <c r="N62" s="40">
        <f t="shared" si="2"/>
        <v>6550720</v>
      </c>
      <c r="O62" s="40">
        <f t="shared" si="2"/>
        <v>785741822.5999999</v>
      </c>
      <c r="P62" s="40">
        <f t="shared" si="2"/>
        <v>8082450.54</v>
      </c>
      <c r="Q62" s="40">
        <f t="shared" si="2"/>
        <v>793824273.13999999</v>
      </c>
      <c r="R62" s="40">
        <f t="shared" ref="R62:S62" si="3">R63+R66+R98+R116+R136</f>
        <v>11882877.43</v>
      </c>
      <c r="S62" s="40">
        <f t="shared" si="3"/>
        <v>805707150.57000005</v>
      </c>
      <c r="T62" s="110"/>
    </row>
    <row r="63" spans="1:20" s="11" customFormat="1" ht="25.5">
      <c r="A63" s="17" t="s">
        <v>60</v>
      </c>
      <c r="B63" s="38" t="s">
        <v>61</v>
      </c>
      <c r="C63" s="19">
        <f>C64+C65</f>
        <v>54429000</v>
      </c>
      <c r="D63" s="9">
        <f t="shared" ref="D63:I63" si="4">SUM(D64:D65)</f>
        <v>0</v>
      </c>
      <c r="E63" s="9">
        <f t="shared" si="4"/>
        <v>54429000</v>
      </c>
      <c r="F63" s="9">
        <f t="shared" si="4"/>
        <v>0</v>
      </c>
      <c r="G63" s="10">
        <f t="shared" si="4"/>
        <v>54429000</v>
      </c>
      <c r="H63" s="10">
        <f t="shared" si="4"/>
        <v>0</v>
      </c>
      <c r="I63" s="10">
        <f t="shared" si="4"/>
        <v>54429000</v>
      </c>
      <c r="J63" s="10">
        <f t="shared" ref="J63:L63" si="5">SUM(J64:J65)</f>
        <v>0</v>
      </c>
      <c r="K63" s="10">
        <f>SUM(K64:K65)</f>
        <v>54429000</v>
      </c>
      <c r="L63" s="10">
        <f t="shared" si="5"/>
        <v>0</v>
      </c>
      <c r="M63" s="10">
        <f>SUM(M64:M65)</f>
        <v>54429000</v>
      </c>
      <c r="N63" s="10">
        <f t="shared" ref="N63:P63" si="6">SUM(N64:N65)</f>
        <v>0</v>
      </c>
      <c r="O63" s="10">
        <f>SUM(O64:O65)</f>
        <v>54429000</v>
      </c>
      <c r="P63" s="10">
        <f t="shared" si="6"/>
        <v>0</v>
      </c>
      <c r="Q63" s="10">
        <f>SUM(Q64:Q65)</f>
        <v>54429000</v>
      </c>
      <c r="R63" s="10">
        <f t="shared" ref="R63" si="7">SUM(R64:R65)</f>
        <v>0</v>
      </c>
      <c r="S63" s="10">
        <f>SUM(S64:S65)</f>
        <v>54429000</v>
      </c>
      <c r="T63" s="110"/>
    </row>
    <row r="64" spans="1:20" s="41" customFormat="1" ht="25.5">
      <c r="A64" s="26" t="s">
        <v>62</v>
      </c>
      <c r="B64" s="36" t="s">
        <v>63</v>
      </c>
      <c r="C64" s="25">
        <v>54429000</v>
      </c>
      <c r="D64" s="10"/>
      <c r="E64" s="40">
        <f>C64</f>
        <v>54429000</v>
      </c>
      <c r="F64" s="10"/>
      <c r="G64" s="40">
        <f>E64+F64</f>
        <v>54429000</v>
      </c>
      <c r="H64" s="10"/>
      <c r="I64" s="40">
        <f>G64+H64</f>
        <v>54429000</v>
      </c>
      <c r="J64" s="10"/>
      <c r="K64" s="40">
        <f>I64+J64</f>
        <v>54429000</v>
      </c>
      <c r="L64" s="10"/>
      <c r="M64" s="40">
        <f>K64+L64</f>
        <v>54429000</v>
      </c>
      <c r="N64" s="10"/>
      <c r="O64" s="40">
        <f>M64+N64</f>
        <v>54429000</v>
      </c>
      <c r="P64" s="10"/>
      <c r="Q64" s="40">
        <f>O64+P64</f>
        <v>54429000</v>
      </c>
      <c r="R64" s="10"/>
      <c r="S64" s="40">
        <f>Q64+R64</f>
        <v>54429000</v>
      </c>
      <c r="T64" s="110"/>
    </row>
    <row r="65" spans="1:20" s="41" customFormat="1" ht="25.5">
      <c r="A65" s="26" t="s">
        <v>64</v>
      </c>
      <c r="B65" s="36" t="s">
        <v>65</v>
      </c>
      <c r="C65" s="25"/>
      <c r="D65" s="10"/>
      <c r="E65" s="40">
        <f>C65</f>
        <v>0</v>
      </c>
      <c r="F65" s="10"/>
      <c r="G65" s="40">
        <v>0</v>
      </c>
      <c r="H65" s="10"/>
      <c r="I65" s="40">
        <v>0</v>
      </c>
      <c r="J65" s="10"/>
      <c r="K65" s="40">
        <v>0</v>
      </c>
      <c r="L65" s="10"/>
      <c r="M65" s="40">
        <v>0</v>
      </c>
      <c r="N65" s="10"/>
      <c r="O65" s="40">
        <v>0</v>
      </c>
      <c r="P65" s="10"/>
      <c r="Q65" s="40">
        <v>0</v>
      </c>
      <c r="R65" s="10"/>
      <c r="S65" s="40">
        <v>0</v>
      </c>
      <c r="T65" s="110"/>
    </row>
    <row r="66" spans="1:20" s="11" customFormat="1" ht="25.5">
      <c r="A66" s="17" t="s">
        <v>66</v>
      </c>
      <c r="B66" s="38" t="s">
        <v>67</v>
      </c>
      <c r="C66" s="19">
        <f>SUM(C84:C97)</f>
        <v>154167500</v>
      </c>
      <c r="D66" s="9">
        <f>SUM(D84:D97)</f>
        <v>3300000</v>
      </c>
      <c r="E66" s="9">
        <f>SUM(E84:E97)</f>
        <v>157467500</v>
      </c>
      <c r="F66" s="9">
        <f>SUM(F84:F97)</f>
        <v>4500000</v>
      </c>
      <c r="G66" s="9">
        <f t="shared" ref="G66:K66" si="8">SUM(G71:G97)</f>
        <v>161967500</v>
      </c>
      <c r="H66" s="9">
        <f t="shared" si="8"/>
        <v>12703340.789999999</v>
      </c>
      <c r="I66" s="9">
        <f t="shared" si="8"/>
        <v>174670840.78999999</v>
      </c>
      <c r="J66" s="9">
        <f t="shared" si="8"/>
        <v>29271095</v>
      </c>
      <c r="K66" s="9">
        <f t="shared" si="8"/>
        <v>203941935.78999999</v>
      </c>
      <c r="L66" s="9">
        <f t="shared" ref="L66:Q66" si="9">SUM(L67:L97)</f>
        <v>31903470</v>
      </c>
      <c r="M66" s="9">
        <f t="shared" si="9"/>
        <v>235845405.78999999</v>
      </c>
      <c r="N66" s="9">
        <f t="shared" si="9"/>
        <v>4783600</v>
      </c>
      <c r="O66" s="9">
        <f t="shared" si="9"/>
        <v>240629005.78999999</v>
      </c>
      <c r="P66" s="9">
        <f t="shared" si="9"/>
        <v>7349280</v>
      </c>
      <c r="Q66" s="9">
        <f t="shared" si="9"/>
        <v>247978285.78999999</v>
      </c>
      <c r="R66" s="9">
        <f t="shared" ref="R66:S66" si="10">SUM(R67:R97)</f>
        <v>9297687.1899999995</v>
      </c>
      <c r="S66" s="9">
        <f t="shared" si="10"/>
        <v>257275972.97999999</v>
      </c>
      <c r="T66" s="110"/>
    </row>
    <row r="67" spans="1:20" s="11" customFormat="1" ht="38.25">
      <c r="A67" s="104" t="s">
        <v>153</v>
      </c>
      <c r="B67" s="58" t="s">
        <v>151</v>
      </c>
      <c r="C67" s="19"/>
      <c r="D67" s="9"/>
      <c r="E67" s="9"/>
      <c r="F67" s="9"/>
      <c r="G67" s="9"/>
      <c r="H67" s="9"/>
      <c r="I67" s="9"/>
      <c r="J67" s="9"/>
      <c r="K67" s="100"/>
      <c r="L67" s="100">
        <v>3325710</v>
      </c>
      <c r="M67" s="40">
        <f t="shared" ref="M67:M97" si="11">K67+L67</f>
        <v>3325710</v>
      </c>
      <c r="N67" s="100"/>
      <c r="O67" s="40">
        <f t="shared" ref="O67:O97" si="12">M67+N67</f>
        <v>3325710</v>
      </c>
      <c r="P67" s="100"/>
      <c r="Q67" s="40">
        <f t="shared" ref="Q67:Q97" si="13">O67+P67</f>
        <v>3325710</v>
      </c>
      <c r="R67" s="100"/>
      <c r="S67" s="40">
        <f t="shared" ref="S67:S97" si="14">Q67+R67</f>
        <v>3325710</v>
      </c>
      <c r="T67" s="110"/>
    </row>
    <row r="68" spans="1:20" s="11" customFormat="1" ht="32.25" customHeight="1">
      <c r="A68" s="119" t="s">
        <v>192</v>
      </c>
      <c r="B68" s="120" t="s">
        <v>191</v>
      </c>
      <c r="C68" s="19"/>
      <c r="D68" s="9"/>
      <c r="E68" s="9"/>
      <c r="F68" s="9"/>
      <c r="G68" s="9"/>
      <c r="H68" s="9"/>
      <c r="I68" s="9"/>
      <c r="J68" s="9"/>
      <c r="K68" s="100"/>
      <c r="L68" s="100"/>
      <c r="M68" s="40"/>
      <c r="N68" s="100"/>
      <c r="O68" s="40"/>
      <c r="P68" s="100"/>
      <c r="Q68" s="40"/>
      <c r="R68" s="100">
        <v>2311992.19</v>
      </c>
      <c r="S68" s="40">
        <f>R68</f>
        <v>2311992.19</v>
      </c>
      <c r="T68" s="110"/>
    </row>
    <row r="69" spans="1:20" s="11" customFormat="1" ht="38.25">
      <c r="A69" s="104" t="s">
        <v>154</v>
      </c>
      <c r="B69" s="58" t="s">
        <v>152</v>
      </c>
      <c r="C69" s="19"/>
      <c r="D69" s="9"/>
      <c r="E69" s="9"/>
      <c r="F69" s="9"/>
      <c r="G69" s="9"/>
      <c r="H69" s="9"/>
      <c r="I69" s="9"/>
      <c r="J69" s="9"/>
      <c r="K69" s="100"/>
      <c r="L69" s="100">
        <v>121211</v>
      </c>
      <c r="M69" s="40">
        <f t="shared" si="11"/>
        <v>121211</v>
      </c>
      <c r="N69" s="100"/>
      <c r="O69" s="40">
        <f t="shared" si="12"/>
        <v>121211</v>
      </c>
      <c r="P69" s="100"/>
      <c r="Q69" s="40">
        <f t="shared" si="13"/>
        <v>121211</v>
      </c>
      <c r="R69" s="100"/>
      <c r="S69" s="40">
        <f t="shared" si="14"/>
        <v>121211</v>
      </c>
      <c r="T69" s="110"/>
    </row>
    <row r="70" spans="1:20" s="11" customFormat="1" ht="38.25">
      <c r="A70" s="104" t="s">
        <v>155</v>
      </c>
      <c r="B70" s="58" t="s">
        <v>138</v>
      </c>
      <c r="C70" s="19"/>
      <c r="D70" s="9"/>
      <c r="E70" s="9"/>
      <c r="F70" s="9"/>
      <c r="G70" s="9"/>
      <c r="H70" s="9"/>
      <c r="I70" s="9"/>
      <c r="J70" s="9"/>
      <c r="K70" s="100"/>
      <c r="L70" s="100">
        <v>4529505</v>
      </c>
      <c r="M70" s="40">
        <f t="shared" si="11"/>
        <v>4529505</v>
      </c>
      <c r="N70" s="100"/>
      <c r="O70" s="40">
        <f t="shared" si="12"/>
        <v>4529505</v>
      </c>
      <c r="P70" s="100"/>
      <c r="Q70" s="40">
        <f t="shared" si="13"/>
        <v>4529505</v>
      </c>
      <c r="R70" s="100"/>
      <c r="S70" s="40">
        <f t="shared" si="14"/>
        <v>4529505</v>
      </c>
      <c r="T70" s="110"/>
    </row>
    <row r="71" spans="1:20" s="11" customFormat="1" ht="57.75">
      <c r="A71" s="42" t="s">
        <v>140</v>
      </c>
      <c r="B71" s="136" t="s">
        <v>138</v>
      </c>
      <c r="C71" s="19"/>
      <c r="D71" s="9"/>
      <c r="E71" s="9"/>
      <c r="F71" s="9"/>
      <c r="G71" s="40">
        <f t="shared" ref="G71:G97" si="15">E71+F71</f>
        <v>0</v>
      </c>
      <c r="H71" s="10"/>
      <c r="I71" s="40">
        <f t="shared" ref="I71:I97" si="16">G71+H71</f>
        <v>0</v>
      </c>
      <c r="J71" s="99">
        <v>729349</v>
      </c>
      <c r="K71" s="40">
        <f t="shared" ref="K71:K97" si="17">I71+J71</f>
        <v>729349</v>
      </c>
      <c r="L71" s="99"/>
      <c r="M71" s="40">
        <f t="shared" si="11"/>
        <v>729349</v>
      </c>
      <c r="N71" s="99"/>
      <c r="O71" s="40">
        <f t="shared" si="12"/>
        <v>729349</v>
      </c>
      <c r="P71" s="99"/>
      <c r="Q71" s="40">
        <f t="shared" si="13"/>
        <v>729349</v>
      </c>
      <c r="R71" s="99">
        <v>-41330</v>
      </c>
      <c r="S71" s="40">
        <f t="shared" si="14"/>
        <v>688019</v>
      </c>
      <c r="T71" s="110"/>
    </row>
    <row r="72" spans="1:20" s="11" customFormat="1" ht="55.5">
      <c r="A72" s="42" t="s">
        <v>141</v>
      </c>
      <c r="B72" s="136" t="s">
        <v>138</v>
      </c>
      <c r="C72" s="19"/>
      <c r="D72" s="9"/>
      <c r="E72" s="9"/>
      <c r="F72" s="9"/>
      <c r="G72" s="40">
        <f t="shared" si="15"/>
        <v>0</v>
      </c>
      <c r="H72" s="10"/>
      <c r="I72" s="40">
        <f t="shared" si="16"/>
        <v>0</v>
      </c>
      <c r="J72" s="99">
        <v>1721440</v>
      </c>
      <c r="K72" s="40">
        <f t="shared" si="17"/>
        <v>1721440</v>
      </c>
      <c r="L72" s="99"/>
      <c r="M72" s="40">
        <f t="shared" si="11"/>
        <v>1721440</v>
      </c>
      <c r="N72" s="99">
        <v>533600</v>
      </c>
      <c r="O72" s="40">
        <f t="shared" si="12"/>
        <v>2255040</v>
      </c>
      <c r="P72" s="99"/>
      <c r="Q72" s="40">
        <f t="shared" si="13"/>
        <v>2255040</v>
      </c>
      <c r="R72" s="99"/>
      <c r="S72" s="40">
        <f t="shared" si="14"/>
        <v>2255040</v>
      </c>
      <c r="T72" s="110"/>
    </row>
    <row r="73" spans="1:20" s="11" customFormat="1" ht="38.25">
      <c r="A73" s="42" t="s">
        <v>158</v>
      </c>
      <c r="B73" s="136" t="s">
        <v>138</v>
      </c>
      <c r="C73" s="19"/>
      <c r="D73" s="9"/>
      <c r="E73" s="9"/>
      <c r="F73" s="9"/>
      <c r="G73" s="40"/>
      <c r="H73" s="10"/>
      <c r="I73" s="40"/>
      <c r="J73" s="99"/>
      <c r="K73" s="40"/>
      <c r="L73" s="99">
        <v>9000000</v>
      </c>
      <c r="M73" s="40">
        <f t="shared" si="11"/>
        <v>9000000</v>
      </c>
      <c r="N73" s="99"/>
      <c r="O73" s="40">
        <f t="shared" si="12"/>
        <v>9000000</v>
      </c>
      <c r="P73" s="99"/>
      <c r="Q73" s="40">
        <f t="shared" si="13"/>
        <v>9000000</v>
      </c>
      <c r="R73" s="99"/>
      <c r="S73" s="40">
        <f t="shared" si="14"/>
        <v>9000000</v>
      </c>
      <c r="T73" s="110"/>
    </row>
    <row r="74" spans="1:20" s="11" customFormat="1" ht="38.25">
      <c r="A74" s="42" t="s">
        <v>156</v>
      </c>
      <c r="B74" s="136" t="s">
        <v>157</v>
      </c>
      <c r="C74" s="19"/>
      <c r="D74" s="9"/>
      <c r="E74" s="9"/>
      <c r="F74" s="9"/>
      <c r="G74" s="40"/>
      <c r="H74" s="10"/>
      <c r="I74" s="40"/>
      <c r="J74" s="99"/>
      <c r="K74" s="40"/>
      <c r="L74" s="99">
        <v>293710</v>
      </c>
      <c r="M74" s="40">
        <f t="shared" si="11"/>
        <v>293710</v>
      </c>
      <c r="N74" s="99"/>
      <c r="O74" s="40">
        <f t="shared" si="12"/>
        <v>293710</v>
      </c>
      <c r="P74" s="99"/>
      <c r="Q74" s="40">
        <f t="shared" si="13"/>
        <v>293710</v>
      </c>
      <c r="R74" s="99">
        <v>-62210</v>
      </c>
      <c r="S74" s="40">
        <f t="shared" si="14"/>
        <v>231500</v>
      </c>
      <c r="T74" s="110"/>
    </row>
    <row r="75" spans="1:20" s="11" customFormat="1" ht="55.5">
      <c r="A75" s="42" t="s">
        <v>142</v>
      </c>
      <c r="B75" s="136" t="s">
        <v>139</v>
      </c>
      <c r="C75" s="19"/>
      <c r="D75" s="9"/>
      <c r="E75" s="9"/>
      <c r="F75" s="9"/>
      <c r="G75" s="40">
        <f t="shared" si="15"/>
        <v>0</v>
      </c>
      <c r="H75" s="10"/>
      <c r="I75" s="40">
        <f t="shared" si="16"/>
        <v>0</v>
      </c>
      <c r="J75" s="100">
        <v>1781000</v>
      </c>
      <c r="K75" s="40">
        <f t="shared" si="17"/>
        <v>1781000</v>
      </c>
      <c r="L75" s="100"/>
      <c r="M75" s="40">
        <f t="shared" si="11"/>
        <v>1781000</v>
      </c>
      <c r="N75" s="100"/>
      <c r="O75" s="40">
        <f t="shared" si="12"/>
        <v>1781000</v>
      </c>
      <c r="P75" s="100"/>
      <c r="Q75" s="40">
        <f t="shared" si="13"/>
        <v>1781000</v>
      </c>
      <c r="R75" s="100">
        <v>1420875</v>
      </c>
      <c r="S75" s="40">
        <f t="shared" si="14"/>
        <v>3201875</v>
      </c>
      <c r="T75" s="110"/>
    </row>
    <row r="76" spans="1:20" s="11" customFormat="1" ht="55.5">
      <c r="A76" s="42" t="s">
        <v>143</v>
      </c>
      <c r="B76" s="136" t="s">
        <v>139</v>
      </c>
      <c r="C76" s="19"/>
      <c r="D76" s="9"/>
      <c r="E76" s="9"/>
      <c r="F76" s="9"/>
      <c r="G76" s="40">
        <f t="shared" si="15"/>
        <v>0</v>
      </c>
      <c r="H76" s="10"/>
      <c r="I76" s="40">
        <f t="shared" si="16"/>
        <v>0</v>
      </c>
      <c r="J76" s="100">
        <v>742000</v>
      </c>
      <c r="K76" s="40">
        <f t="shared" si="17"/>
        <v>742000</v>
      </c>
      <c r="L76" s="100"/>
      <c r="M76" s="40">
        <f t="shared" si="11"/>
        <v>742000</v>
      </c>
      <c r="N76" s="100">
        <v>230000</v>
      </c>
      <c r="O76" s="40">
        <f t="shared" si="12"/>
        <v>972000</v>
      </c>
      <c r="P76" s="100"/>
      <c r="Q76" s="40">
        <f t="shared" si="13"/>
        <v>972000</v>
      </c>
      <c r="R76" s="100">
        <v>452960</v>
      </c>
      <c r="S76" s="40">
        <f t="shared" si="14"/>
        <v>1424960</v>
      </c>
      <c r="T76" s="110"/>
    </row>
    <row r="77" spans="1:20" s="11" customFormat="1" ht="51">
      <c r="A77" s="42" t="s">
        <v>133</v>
      </c>
      <c r="B77" s="64" t="s">
        <v>132</v>
      </c>
      <c r="C77" s="19"/>
      <c r="D77" s="9"/>
      <c r="E77" s="9"/>
      <c r="F77" s="9"/>
      <c r="G77" s="40">
        <f t="shared" si="15"/>
        <v>0</v>
      </c>
      <c r="H77" s="40">
        <v>2978240.79</v>
      </c>
      <c r="I77" s="40">
        <f t="shared" si="16"/>
        <v>2978240.79</v>
      </c>
      <c r="J77" s="40"/>
      <c r="K77" s="40">
        <f t="shared" si="17"/>
        <v>2978240.79</v>
      </c>
      <c r="L77" s="40"/>
      <c r="M77" s="40">
        <f t="shared" si="11"/>
        <v>2978240.79</v>
      </c>
      <c r="N77" s="40"/>
      <c r="O77" s="40">
        <f t="shared" si="12"/>
        <v>2978240.79</v>
      </c>
      <c r="P77" s="40"/>
      <c r="Q77" s="40">
        <f t="shared" si="13"/>
        <v>2978240.79</v>
      </c>
      <c r="R77" s="40"/>
      <c r="S77" s="40">
        <f t="shared" si="14"/>
        <v>2978240.79</v>
      </c>
      <c r="T77" s="110"/>
    </row>
    <row r="78" spans="1:20" s="11" customFormat="1" ht="38.25">
      <c r="A78" s="42" t="s">
        <v>190</v>
      </c>
      <c r="B78" s="64" t="s">
        <v>187</v>
      </c>
      <c r="C78" s="19"/>
      <c r="D78" s="9"/>
      <c r="E78" s="9"/>
      <c r="F78" s="9"/>
      <c r="G78" s="40"/>
      <c r="H78" s="40"/>
      <c r="I78" s="40"/>
      <c r="J78" s="40"/>
      <c r="K78" s="40"/>
      <c r="L78" s="40"/>
      <c r="M78" s="40"/>
      <c r="N78" s="40"/>
      <c r="O78" s="40"/>
      <c r="P78" s="40">
        <v>3349280</v>
      </c>
      <c r="Q78" s="40">
        <f t="shared" si="13"/>
        <v>3349280</v>
      </c>
      <c r="R78" s="40"/>
      <c r="S78" s="40">
        <f t="shared" si="14"/>
        <v>3349280</v>
      </c>
      <c r="T78" s="110"/>
    </row>
    <row r="79" spans="1:20" s="11" customFormat="1" ht="25.5">
      <c r="A79" s="102" t="s">
        <v>144</v>
      </c>
      <c r="B79" s="137" t="s">
        <v>145</v>
      </c>
      <c r="C79" s="19"/>
      <c r="D79" s="9"/>
      <c r="E79" s="9"/>
      <c r="F79" s="9"/>
      <c r="G79" s="40">
        <f t="shared" si="15"/>
        <v>0</v>
      </c>
      <c r="H79" s="40"/>
      <c r="I79" s="40">
        <f t="shared" si="16"/>
        <v>0</v>
      </c>
      <c r="J79" s="99">
        <v>20030640</v>
      </c>
      <c r="K79" s="40">
        <f t="shared" si="17"/>
        <v>20030640</v>
      </c>
      <c r="L79" s="99"/>
      <c r="M79" s="40">
        <f t="shared" si="11"/>
        <v>20030640</v>
      </c>
      <c r="N79" s="99"/>
      <c r="O79" s="40">
        <f t="shared" si="12"/>
        <v>20030640</v>
      </c>
      <c r="P79" s="99"/>
      <c r="Q79" s="40">
        <f t="shared" si="13"/>
        <v>20030640</v>
      </c>
      <c r="R79" s="99"/>
      <c r="S79" s="40">
        <f t="shared" si="14"/>
        <v>20030640</v>
      </c>
      <c r="T79" s="110"/>
    </row>
    <row r="80" spans="1:20" s="11" customFormat="1" ht="21.75" customHeight="1">
      <c r="A80" s="103" t="s">
        <v>193</v>
      </c>
      <c r="B80" s="121" t="s">
        <v>194</v>
      </c>
      <c r="C80" s="19"/>
      <c r="D80" s="9"/>
      <c r="E80" s="9"/>
      <c r="F80" s="9"/>
      <c r="G80" s="40"/>
      <c r="H80" s="40"/>
      <c r="I80" s="40"/>
      <c r="J80" s="99"/>
      <c r="K80" s="40"/>
      <c r="L80" s="99"/>
      <c r="M80" s="40"/>
      <c r="N80" s="99"/>
      <c r="O80" s="40"/>
      <c r="P80" s="99"/>
      <c r="Q80" s="40"/>
      <c r="R80" s="99">
        <v>613861</v>
      </c>
      <c r="S80" s="40">
        <f>R80</f>
        <v>613861</v>
      </c>
      <c r="T80" s="110"/>
    </row>
    <row r="81" spans="1:20" s="11" customFormat="1" ht="21" customHeight="1">
      <c r="A81" s="103" t="s">
        <v>193</v>
      </c>
      <c r="B81" s="121" t="s">
        <v>194</v>
      </c>
      <c r="C81" s="19"/>
      <c r="D81" s="9"/>
      <c r="E81" s="9"/>
      <c r="F81" s="9"/>
      <c r="G81" s="40"/>
      <c r="H81" s="40"/>
      <c r="I81" s="40"/>
      <c r="J81" s="99"/>
      <c r="K81" s="40"/>
      <c r="L81" s="99"/>
      <c r="M81" s="40"/>
      <c r="N81" s="99"/>
      <c r="O81" s="40"/>
      <c r="P81" s="99"/>
      <c r="Q81" s="40"/>
      <c r="R81" s="99">
        <v>316139</v>
      </c>
      <c r="S81" s="40">
        <f>R81</f>
        <v>316139</v>
      </c>
      <c r="T81" s="110"/>
    </row>
    <row r="82" spans="1:20" s="11" customFormat="1" ht="38.25">
      <c r="A82" s="103" t="s">
        <v>146</v>
      </c>
      <c r="B82" s="138" t="s">
        <v>147</v>
      </c>
      <c r="C82" s="19"/>
      <c r="D82" s="9"/>
      <c r="E82" s="9"/>
      <c r="F82" s="9"/>
      <c r="G82" s="40">
        <f t="shared" si="15"/>
        <v>0</v>
      </c>
      <c r="H82" s="40"/>
      <c r="I82" s="40">
        <f t="shared" si="16"/>
        <v>0</v>
      </c>
      <c r="J82" s="100">
        <v>266666</v>
      </c>
      <c r="K82" s="40">
        <f t="shared" si="17"/>
        <v>266666</v>
      </c>
      <c r="L82" s="100"/>
      <c r="M82" s="40">
        <f t="shared" si="11"/>
        <v>266666</v>
      </c>
      <c r="N82" s="100"/>
      <c r="O82" s="40">
        <f t="shared" si="12"/>
        <v>266666</v>
      </c>
      <c r="P82" s="100"/>
      <c r="Q82" s="40">
        <f t="shared" si="13"/>
        <v>266666</v>
      </c>
      <c r="R82" s="100"/>
      <c r="S82" s="40">
        <f t="shared" si="14"/>
        <v>266666</v>
      </c>
      <c r="T82" s="110"/>
    </row>
    <row r="83" spans="1:20" s="11" customFormat="1" ht="38.25">
      <c r="A83" s="103" t="s">
        <v>159</v>
      </c>
      <c r="B83" s="138" t="s">
        <v>147</v>
      </c>
      <c r="C83" s="19"/>
      <c r="D83" s="9"/>
      <c r="E83" s="9"/>
      <c r="F83" s="9"/>
      <c r="G83" s="40"/>
      <c r="H83" s="40"/>
      <c r="I83" s="40"/>
      <c r="J83" s="100"/>
      <c r="K83" s="40"/>
      <c r="L83" s="100">
        <v>1733334</v>
      </c>
      <c r="M83" s="40">
        <f t="shared" si="11"/>
        <v>1733334</v>
      </c>
      <c r="N83" s="100"/>
      <c r="O83" s="40">
        <f t="shared" si="12"/>
        <v>1733334</v>
      </c>
      <c r="P83" s="100"/>
      <c r="Q83" s="40">
        <f t="shared" si="13"/>
        <v>1733334</v>
      </c>
      <c r="R83" s="100"/>
      <c r="S83" s="40">
        <f t="shared" si="14"/>
        <v>1733334</v>
      </c>
      <c r="T83" s="110"/>
    </row>
    <row r="84" spans="1:20" ht="76.5">
      <c r="A84" s="44" t="s">
        <v>74</v>
      </c>
      <c r="B84" s="45" t="s">
        <v>104</v>
      </c>
      <c r="C84" s="25">
        <v>1689100</v>
      </c>
      <c r="D84" s="23"/>
      <c r="E84" s="23">
        <f>C84</f>
        <v>1689100</v>
      </c>
      <c r="F84" s="23"/>
      <c r="G84" s="40">
        <f t="shared" si="15"/>
        <v>1689100</v>
      </c>
      <c r="H84" s="23"/>
      <c r="I84" s="40">
        <f t="shared" si="16"/>
        <v>1689100</v>
      </c>
      <c r="J84" s="23"/>
      <c r="K84" s="40">
        <f t="shared" si="17"/>
        <v>1689100</v>
      </c>
      <c r="L84" s="23"/>
      <c r="M84" s="40">
        <f t="shared" si="11"/>
        <v>1689100</v>
      </c>
      <c r="N84" s="23"/>
      <c r="O84" s="40">
        <f t="shared" si="12"/>
        <v>1689100</v>
      </c>
      <c r="P84" s="23"/>
      <c r="Q84" s="40">
        <f t="shared" si="13"/>
        <v>1689100</v>
      </c>
      <c r="R84" s="23"/>
      <c r="S84" s="40">
        <f t="shared" si="14"/>
        <v>1689100</v>
      </c>
      <c r="T84" s="110"/>
    </row>
    <row r="85" spans="1:20" ht="38.25">
      <c r="A85" s="42" t="s">
        <v>108</v>
      </c>
      <c r="B85" s="45" t="s">
        <v>69</v>
      </c>
      <c r="C85" s="25"/>
      <c r="D85" s="40">
        <v>3000000</v>
      </c>
      <c r="E85" s="23">
        <f>C85+D85</f>
        <v>3000000</v>
      </c>
      <c r="F85" s="40">
        <v>4000000</v>
      </c>
      <c r="G85" s="40">
        <f t="shared" si="15"/>
        <v>7000000</v>
      </c>
      <c r="H85" s="40">
        <f>5000000+4000000</f>
        <v>9000000</v>
      </c>
      <c r="I85" s="40">
        <f t="shared" si="16"/>
        <v>16000000</v>
      </c>
      <c r="J85" s="100">
        <v>4000000</v>
      </c>
      <c r="K85" s="40">
        <f t="shared" si="17"/>
        <v>20000000</v>
      </c>
      <c r="L85" s="100">
        <f>32000000-K85</f>
        <v>12000000</v>
      </c>
      <c r="M85" s="40">
        <f t="shared" si="11"/>
        <v>32000000</v>
      </c>
      <c r="N85" s="100">
        <v>4000000</v>
      </c>
      <c r="O85" s="40">
        <f t="shared" si="12"/>
        <v>36000000</v>
      </c>
      <c r="P85" s="100">
        <v>3000000</v>
      </c>
      <c r="Q85" s="40">
        <f t="shared" si="13"/>
        <v>39000000</v>
      </c>
      <c r="R85" s="100">
        <v>4110400</v>
      </c>
      <c r="S85" s="40">
        <f t="shared" si="14"/>
        <v>43110400</v>
      </c>
      <c r="T85" s="110"/>
    </row>
    <row r="86" spans="1:20" ht="25.5">
      <c r="A86" s="44" t="s">
        <v>107</v>
      </c>
      <c r="B86" s="45" t="s">
        <v>69</v>
      </c>
      <c r="C86" s="25"/>
      <c r="D86" s="40">
        <v>300000</v>
      </c>
      <c r="E86" s="23">
        <f>C86+D86</f>
        <v>300000</v>
      </c>
      <c r="F86" s="40"/>
      <c r="G86" s="40">
        <f t="shared" si="15"/>
        <v>300000</v>
      </c>
      <c r="H86" s="40"/>
      <c r="I86" s="40">
        <f t="shared" si="16"/>
        <v>300000</v>
      </c>
      <c r="J86" s="40"/>
      <c r="K86" s="40">
        <f t="shared" si="17"/>
        <v>300000</v>
      </c>
      <c r="L86" s="40"/>
      <c r="M86" s="40">
        <f t="shared" si="11"/>
        <v>300000</v>
      </c>
      <c r="N86" s="40"/>
      <c r="O86" s="40">
        <f t="shared" si="12"/>
        <v>300000</v>
      </c>
      <c r="P86" s="40"/>
      <c r="Q86" s="40">
        <f t="shared" si="13"/>
        <v>300000</v>
      </c>
      <c r="R86" s="40"/>
      <c r="S86" s="40">
        <f t="shared" si="14"/>
        <v>300000</v>
      </c>
      <c r="T86" s="110"/>
    </row>
    <row r="87" spans="1:20" ht="63.75">
      <c r="A87" s="44" t="s">
        <v>68</v>
      </c>
      <c r="B87" s="45" t="s">
        <v>69</v>
      </c>
      <c r="C87" s="25">
        <v>60000</v>
      </c>
      <c r="D87" s="23"/>
      <c r="E87" s="23">
        <f>C87</f>
        <v>60000</v>
      </c>
      <c r="F87" s="23"/>
      <c r="G87" s="40">
        <f t="shared" si="15"/>
        <v>60000</v>
      </c>
      <c r="H87" s="23"/>
      <c r="I87" s="40">
        <f t="shared" si="16"/>
        <v>60000</v>
      </c>
      <c r="J87" s="23"/>
      <c r="K87" s="40">
        <f t="shared" si="17"/>
        <v>60000</v>
      </c>
      <c r="L87" s="23"/>
      <c r="M87" s="40">
        <f t="shared" si="11"/>
        <v>60000</v>
      </c>
      <c r="N87" s="23"/>
      <c r="O87" s="40">
        <f t="shared" si="12"/>
        <v>60000</v>
      </c>
      <c r="P87" s="23"/>
      <c r="Q87" s="40">
        <f t="shared" si="13"/>
        <v>60000</v>
      </c>
      <c r="R87" s="23"/>
      <c r="S87" s="40">
        <f t="shared" si="14"/>
        <v>60000</v>
      </c>
      <c r="T87" s="110"/>
    </row>
    <row r="88" spans="1:20" s="11" customFormat="1" ht="25.5">
      <c r="A88" s="44" t="s">
        <v>70</v>
      </c>
      <c r="B88" s="45" t="s">
        <v>69</v>
      </c>
      <c r="C88" s="25">
        <v>6123000</v>
      </c>
      <c r="D88" s="9"/>
      <c r="E88" s="46">
        <f>C88</f>
        <v>6123000</v>
      </c>
      <c r="F88" s="9"/>
      <c r="G88" s="40">
        <f t="shared" si="15"/>
        <v>6123000</v>
      </c>
      <c r="H88" s="10"/>
      <c r="I88" s="40">
        <f t="shared" si="16"/>
        <v>6123000</v>
      </c>
      <c r="J88" s="10"/>
      <c r="K88" s="40">
        <f t="shared" si="17"/>
        <v>6123000</v>
      </c>
      <c r="L88" s="10"/>
      <c r="M88" s="40">
        <f t="shared" si="11"/>
        <v>6123000</v>
      </c>
      <c r="N88" s="10"/>
      <c r="O88" s="40">
        <f t="shared" si="12"/>
        <v>6123000</v>
      </c>
      <c r="P88" s="10"/>
      <c r="Q88" s="40">
        <f t="shared" si="13"/>
        <v>6123000</v>
      </c>
      <c r="R88" s="40">
        <v>175000</v>
      </c>
      <c r="S88" s="40">
        <f t="shared" si="14"/>
        <v>6298000</v>
      </c>
      <c r="T88" s="110"/>
    </row>
    <row r="89" spans="1:20" s="11" customFormat="1" ht="51">
      <c r="A89" s="44" t="s">
        <v>71</v>
      </c>
      <c r="B89" s="45" t="s">
        <v>69</v>
      </c>
      <c r="C89" s="25">
        <v>287200</v>
      </c>
      <c r="D89" s="9"/>
      <c r="E89" s="46">
        <f>C89</f>
        <v>287200</v>
      </c>
      <c r="F89" s="9"/>
      <c r="G89" s="40">
        <f t="shared" si="15"/>
        <v>287200</v>
      </c>
      <c r="H89" s="10"/>
      <c r="I89" s="40">
        <f t="shared" si="16"/>
        <v>287200</v>
      </c>
      <c r="J89" s="10"/>
      <c r="K89" s="40">
        <f t="shared" si="17"/>
        <v>287200</v>
      </c>
      <c r="L89" s="10"/>
      <c r="M89" s="40">
        <f t="shared" si="11"/>
        <v>287200</v>
      </c>
      <c r="N89" s="10"/>
      <c r="O89" s="40">
        <f t="shared" si="12"/>
        <v>287200</v>
      </c>
      <c r="P89" s="10"/>
      <c r="Q89" s="40">
        <f t="shared" si="13"/>
        <v>287200</v>
      </c>
      <c r="R89" s="10"/>
      <c r="S89" s="40">
        <f t="shared" si="14"/>
        <v>287200</v>
      </c>
      <c r="T89" s="110"/>
    </row>
    <row r="90" spans="1:20" s="11" customFormat="1" ht="30">
      <c r="A90" s="44" t="s">
        <v>134</v>
      </c>
      <c r="B90" s="45" t="s">
        <v>69</v>
      </c>
      <c r="C90" s="25"/>
      <c r="D90" s="46"/>
      <c r="E90" s="46"/>
      <c r="F90" s="46"/>
      <c r="G90" s="40"/>
      <c r="H90" s="40">
        <v>110000</v>
      </c>
      <c r="I90" s="40">
        <f t="shared" si="16"/>
        <v>110000</v>
      </c>
      <c r="J90" s="40"/>
      <c r="K90" s="40">
        <f t="shared" si="17"/>
        <v>110000</v>
      </c>
      <c r="L90" s="40"/>
      <c r="M90" s="40">
        <f t="shared" si="11"/>
        <v>110000</v>
      </c>
      <c r="N90" s="40"/>
      <c r="O90" s="40">
        <f t="shared" si="12"/>
        <v>110000</v>
      </c>
      <c r="P90" s="40"/>
      <c r="Q90" s="40">
        <f t="shared" si="13"/>
        <v>110000</v>
      </c>
      <c r="R90" s="40"/>
      <c r="S90" s="40">
        <f t="shared" si="14"/>
        <v>110000</v>
      </c>
      <c r="T90" s="110"/>
    </row>
    <row r="91" spans="1:20" s="11" customFormat="1" ht="38.25">
      <c r="A91" s="42" t="s">
        <v>135</v>
      </c>
      <c r="B91" s="64" t="s">
        <v>69</v>
      </c>
      <c r="C91" s="25"/>
      <c r="D91" s="46"/>
      <c r="E91" s="46"/>
      <c r="F91" s="46"/>
      <c r="G91" s="40"/>
      <c r="H91" s="40">
        <v>615100</v>
      </c>
      <c r="I91" s="40">
        <f t="shared" si="16"/>
        <v>615100</v>
      </c>
      <c r="J91" s="40"/>
      <c r="K91" s="40">
        <f t="shared" si="17"/>
        <v>615100</v>
      </c>
      <c r="L91" s="40"/>
      <c r="M91" s="40">
        <f t="shared" si="11"/>
        <v>615100</v>
      </c>
      <c r="N91" s="40">
        <v>20000</v>
      </c>
      <c r="O91" s="40">
        <f t="shared" si="12"/>
        <v>635100</v>
      </c>
      <c r="P91" s="40"/>
      <c r="Q91" s="40">
        <f t="shared" si="13"/>
        <v>635100</v>
      </c>
      <c r="R91" s="40"/>
      <c r="S91" s="40">
        <f t="shared" si="14"/>
        <v>635100</v>
      </c>
      <c r="T91" s="110"/>
    </row>
    <row r="92" spans="1:20" s="11" customFormat="1" ht="38.25">
      <c r="A92" s="42" t="s">
        <v>135</v>
      </c>
      <c r="B92" s="64" t="s">
        <v>69</v>
      </c>
      <c r="C92" s="25"/>
      <c r="D92" s="46"/>
      <c r="E92" s="46"/>
      <c r="F92" s="46"/>
      <c r="G92" s="40"/>
      <c r="H92" s="40"/>
      <c r="I92" s="40"/>
      <c r="J92" s="40"/>
      <c r="K92" s="40"/>
      <c r="L92" s="40">
        <v>450000</v>
      </c>
      <c r="M92" s="40">
        <f t="shared" si="11"/>
        <v>450000</v>
      </c>
      <c r="N92" s="40"/>
      <c r="O92" s="40">
        <f t="shared" si="12"/>
        <v>450000</v>
      </c>
      <c r="P92" s="40"/>
      <c r="Q92" s="40">
        <f t="shared" si="13"/>
        <v>450000</v>
      </c>
      <c r="R92" s="40"/>
      <c r="S92" s="40">
        <f t="shared" si="14"/>
        <v>450000</v>
      </c>
      <c r="T92" s="110"/>
    </row>
    <row r="93" spans="1:20" s="11" customFormat="1" ht="25.5">
      <c r="A93" s="42" t="s">
        <v>160</v>
      </c>
      <c r="B93" s="64" t="s">
        <v>69</v>
      </c>
      <c r="C93" s="25"/>
      <c r="D93" s="46"/>
      <c r="E93" s="46"/>
      <c r="F93" s="46"/>
      <c r="G93" s="40"/>
      <c r="H93" s="40"/>
      <c r="I93" s="40"/>
      <c r="J93" s="40"/>
      <c r="K93" s="40"/>
      <c r="L93" s="40">
        <v>450000</v>
      </c>
      <c r="M93" s="40">
        <f t="shared" si="11"/>
        <v>450000</v>
      </c>
      <c r="N93" s="40"/>
      <c r="O93" s="40">
        <f t="shared" si="12"/>
        <v>450000</v>
      </c>
      <c r="P93" s="40"/>
      <c r="Q93" s="40">
        <f t="shared" si="13"/>
        <v>450000</v>
      </c>
      <c r="R93" s="40"/>
      <c r="S93" s="40">
        <f t="shared" si="14"/>
        <v>450000</v>
      </c>
      <c r="T93" s="110"/>
    </row>
    <row r="94" spans="1:20" s="11" customFormat="1" ht="25.5">
      <c r="A94" s="42" t="s">
        <v>124</v>
      </c>
      <c r="B94" s="45" t="s">
        <v>69</v>
      </c>
      <c r="C94" s="25"/>
      <c r="D94" s="47"/>
      <c r="E94" s="48"/>
      <c r="F94" s="48">
        <v>500000</v>
      </c>
      <c r="G94" s="49">
        <f t="shared" si="15"/>
        <v>500000</v>
      </c>
      <c r="H94" s="49"/>
      <c r="I94" s="49">
        <f t="shared" si="16"/>
        <v>500000</v>
      </c>
      <c r="J94" s="49"/>
      <c r="K94" s="49">
        <f t="shared" si="17"/>
        <v>500000</v>
      </c>
      <c r="L94" s="49"/>
      <c r="M94" s="49">
        <f t="shared" si="11"/>
        <v>500000</v>
      </c>
      <c r="N94" s="49"/>
      <c r="O94" s="49">
        <f t="shared" si="12"/>
        <v>500000</v>
      </c>
      <c r="P94" s="49"/>
      <c r="Q94" s="49">
        <f t="shared" si="13"/>
        <v>500000</v>
      </c>
      <c r="R94" s="49"/>
      <c r="S94" s="49">
        <f t="shared" si="14"/>
        <v>500000</v>
      </c>
      <c r="T94" s="110"/>
    </row>
    <row r="95" spans="1:20" ht="25.5">
      <c r="A95" s="44" t="s">
        <v>72</v>
      </c>
      <c r="B95" s="45" t="s">
        <v>69</v>
      </c>
      <c r="C95" s="25">
        <v>770300</v>
      </c>
      <c r="D95" s="50"/>
      <c r="E95" s="51">
        <f>C95</f>
        <v>770300</v>
      </c>
      <c r="F95" s="51"/>
      <c r="G95" s="49">
        <f t="shared" si="15"/>
        <v>770300</v>
      </c>
      <c r="H95" s="52"/>
      <c r="I95" s="49">
        <f t="shared" si="16"/>
        <v>770300</v>
      </c>
      <c r="J95" s="52"/>
      <c r="K95" s="49">
        <f t="shared" si="17"/>
        <v>770300</v>
      </c>
      <c r="L95" s="52"/>
      <c r="M95" s="49">
        <f t="shared" si="11"/>
        <v>770300</v>
      </c>
      <c r="N95" s="52"/>
      <c r="O95" s="49">
        <f t="shared" si="12"/>
        <v>770300</v>
      </c>
      <c r="P95" s="52"/>
      <c r="Q95" s="49">
        <f t="shared" si="13"/>
        <v>770300</v>
      </c>
      <c r="R95" s="52"/>
      <c r="S95" s="49">
        <f t="shared" si="14"/>
        <v>770300</v>
      </c>
      <c r="T95" s="110"/>
    </row>
    <row r="96" spans="1:20" ht="38.25">
      <c r="A96" s="44" t="s">
        <v>186</v>
      </c>
      <c r="B96" s="45" t="s">
        <v>69</v>
      </c>
      <c r="C96" s="25"/>
      <c r="D96" s="50"/>
      <c r="E96" s="51"/>
      <c r="F96" s="51"/>
      <c r="G96" s="49"/>
      <c r="H96" s="52"/>
      <c r="I96" s="49"/>
      <c r="J96" s="52"/>
      <c r="K96" s="49"/>
      <c r="L96" s="52"/>
      <c r="M96" s="49"/>
      <c r="N96" s="52"/>
      <c r="O96" s="49"/>
      <c r="P96" s="52">
        <v>1000000</v>
      </c>
      <c r="Q96" s="49">
        <f t="shared" si="13"/>
        <v>1000000</v>
      </c>
      <c r="R96" s="52"/>
      <c r="S96" s="49">
        <f t="shared" si="14"/>
        <v>1000000</v>
      </c>
      <c r="T96" s="110"/>
    </row>
    <row r="97" spans="1:20">
      <c r="A97" s="44" t="s">
        <v>73</v>
      </c>
      <c r="B97" s="45" t="s">
        <v>69</v>
      </c>
      <c r="C97" s="25">
        <v>145237900</v>
      </c>
      <c r="D97" s="23"/>
      <c r="E97" s="23">
        <f>C97</f>
        <v>145237900</v>
      </c>
      <c r="F97" s="23"/>
      <c r="G97" s="40">
        <f t="shared" si="15"/>
        <v>145237900</v>
      </c>
      <c r="H97" s="23"/>
      <c r="I97" s="40">
        <f t="shared" si="16"/>
        <v>145237900</v>
      </c>
      <c r="J97" s="23"/>
      <c r="K97" s="40">
        <f t="shared" si="17"/>
        <v>145237900</v>
      </c>
      <c r="L97" s="23"/>
      <c r="M97" s="40">
        <f t="shared" si="11"/>
        <v>145237900</v>
      </c>
      <c r="N97" s="23"/>
      <c r="O97" s="40">
        <f t="shared" si="12"/>
        <v>145237900</v>
      </c>
      <c r="P97" s="23"/>
      <c r="Q97" s="40">
        <f t="shared" si="13"/>
        <v>145237900</v>
      </c>
      <c r="R97" s="23"/>
      <c r="S97" s="40">
        <f t="shared" si="14"/>
        <v>145237900</v>
      </c>
      <c r="T97" s="110"/>
    </row>
    <row r="98" spans="1:20" s="55" customFormat="1" ht="25.5">
      <c r="A98" s="53" t="s">
        <v>75</v>
      </c>
      <c r="B98" s="38" t="s">
        <v>76</v>
      </c>
      <c r="C98" s="19">
        <f t="shared" ref="C98:I98" si="18">SUM(C99:C115)</f>
        <v>479452800</v>
      </c>
      <c r="D98" s="54">
        <f t="shared" si="18"/>
        <v>548000</v>
      </c>
      <c r="E98" s="54">
        <f t="shared" si="18"/>
        <v>480000800</v>
      </c>
      <c r="F98" s="54">
        <f t="shared" si="18"/>
        <v>0</v>
      </c>
      <c r="G98" s="24">
        <f t="shared" si="18"/>
        <v>480000800</v>
      </c>
      <c r="H98" s="24">
        <f t="shared" si="18"/>
        <v>3872100</v>
      </c>
      <c r="I98" s="24">
        <f t="shared" si="18"/>
        <v>483872900</v>
      </c>
      <c r="J98" s="24">
        <f t="shared" ref="J98" si="19">SUM(J99:J115)</f>
        <v>0</v>
      </c>
      <c r="K98" s="24">
        <f t="shared" ref="K98:Q98" si="20">SUM(K99:K115)</f>
        <v>483872900</v>
      </c>
      <c r="L98" s="24">
        <f t="shared" si="20"/>
        <v>0</v>
      </c>
      <c r="M98" s="24">
        <f t="shared" si="20"/>
        <v>483872900</v>
      </c>
      <c r="N98" s="24">
        <f t="shared" si="20"/>
        <v>1355079</v>
      </c>
      <c r="O98" s="24">
        <f t="shared" si="20"/>
        <v>485227979</v>
      </c>
      <c r="P98" s="24">
        <f t="shared" si="20"/>
        <v>0</v>
      </c>
      <c r="Q98" s="24">
        <f t="shared" si="20"/>
        <v>485227979</v>
      </c>
      <c r="R98" s="24">
        <f t="shared" ref="R98:S98" si="21">SUM(R99:R115)</f>
        <v>-285083</v>
      </c>
      <c r="S98" s="24">
        <f t="shared" si="21"/>
        <v>484942896</v>
      </c>
      <c r="T98" s="110"/>
    </row>
    <row r="99" spans="1:20" s="55" customFormat="1" ht="38.25">
      <c r="A99" s="62" t="s">
        <v>176</v>
      </c>
      <c r="B99" s="38" t="s">
        <v>77</v>
      </c>
      <c r="C99" s="56">
        <v>27900</v>
      </c>
      <c r="D99" s="54"/>
      <c r="E99" s="57">
        <f>C99</f>
        <v>27900</v>
      </c>
      <c r="F99" s="54"/>
      <c r="G99" s="23">
        <f>E99+F99</f>
        <v>27900</v>
      </c>
      <c r="H99" s="24"/>
      <c r="I99" s="23">
        <f>G99+H99</f>
        <v>27900</v>
      </c>
      <c r="J99" s="24"/>
      <c r="K99" s="23">
        <f>I99+J99</f>
        <v>27900</v>
      </c>
      <c r="L99" s="24"/>
      <c r="M99" s="23">
        <f>K99+L99</f>
        <v>27900</v>
      </c>
      <c r="N99" s="24"/>
      <c r="O99" s="23">
        <f>M99+N99</f>
        <v>27900</v>
      </c>
      <c r="P99" s="24"/>
      <c r="Q99" s="23">
        <f>O99+P99</f>
        <v>27900</v>
      </c>
      <c r="R99" s="24"/>
      <c r="S99" s="23">
        <f>Q99+R99</f>
        <v>27900</v>
      </c>
      <c r="T99" s="110"/>
    </row>
    <row r="100" spans="1:20" ht="38.25">
      <c r="A100" s="44" t="s">
        <v>79</v>
      </c>
      <c r="B100" s="58" t="s">
        <v>78</v>
      </c>
      <c r="C100" s="25">
        <v>1609200</v>
      </c>
      <c r="D100" s="23"/>
      <c r="E100" s="57">
        <f t="shared" ref="E100:E119" si="22">C100</f>
        <v>1609200</v>
      </c>
      <c r="F100" s="23"/>
      <c r="G100" s="23">
        <f t="shared" ref="G100:G114" si="23">E100+F100</f>
        <v>1609200</v>
      </c>
      <c r="H100" s="23"/>
      <c r="I100" s="23">
        <f t="shared" ref="I100:I114" si="24">G100+H100</f>
        <v>1609200</v>
      </c>
      <c r="J100" s="23"/>
      <c r="K100" s="23">
        <f t="shared" ref="K100:K114" si="25">I100+J100</f>
        <v>1609200</v>
      </c>
      <c r="L100" s="23"/>
      <c r="M100" s="23">
        <f t="shared" ref="M100:M114" si="26">K100+L100</f>
        <v>1609200</v>
      </c>
      <c r="N100" s="23"/>
      <c r="O100" s="23">
        <f t="shared" ref="O100:O114" si="27">M100+N100</f>
        <v>1609200</v>
      </c>
      <c r="P100" s="23"/>
      <c r="Q100" s="23">
        <f t="shared" ref="Q100:Q114" si="28">O100+P100</f>
        <v>1609200</v>
      </c>
      <c r="R100" s="23"/>
      <c r="S100" s="23">
        <f t="shared" ref="S100:S114" si="29">Q100+R100</f>
        <v>1609200</v>
      </c>
      <c r="T100" s="110"/>
    </row>
    <row r="101" spans="1:20" s="61" customFormat="1" ht="38.25">
      <c r="A101" s="59" t="s">
        <v>81</v>
      </c>
      <c r="B101" s="58" t="s">
        <v>80</v>
      </c>
      <c r="C101" s="60">
        <v>5877200</v>
      </c>
      <c r="D101" s="57"/>
      <c r="E101" s="57">
        <f t="shared" si="22"/>
        <v>5877200</v>
      </c>
      <c r="F101" s="57"/>
      <c r="G101" s="23">
        <f t="shared" si="23"/>
        <v>5877200</v>
      </c>
      <c r="H101" s="23"/>
      <c r="I101" s="23">
        <f t="shared" si="24"/>
        <v>5877200</v>
      </c>
      <c r="J101" s="23"/>
      <c r="K101" s="23">
        <f t="shared" si="25"/>
        <v>5877200</v>
      </c>
      <c r="L101" s="23"/>
      <c r="M101" s="23">
        <f t="shared" si="26"/>
        <v>5877200</v>
      </c>
      <c r="N101" s="23"/>
      <c r="O101" s="23">
        <f t="shared" si="27"/>
        <v>5877200</v>
      </c>
      <c r="P101" s="23"/>
      <c r="Q101" s="23">
        <f t="shared" si="28"/>
        <v>5877200</v>
      </c>
      <c r="R101" s="23"/>
      <c r="S101" s="23">
        <f t="shared" si="29"/>
        <v>5877200</v>
      </c>
      <c r="T101" s="110"/>
    </row>
    <row r="102" spans="1:20" s="61" customFormat="1" ht="51">
      <c r="A102" s="42" t="s">
        <v>109</v>
      </c>
      <c r="B102" s="58" t="s">
        <v>80</v>
      </c>
      <c r="C102" s="60">
        <v>1469200</v>
      </c>
      <c r="D102" s="57">
        <v>-1469200</v>
      </c>
      <c r="E102" s="57">
        <f>C102+D102</f>
        <v>0</v>
      </c>
      <c r="F102" s="57"/>
      <c r="G102" s="23">
        <f t="shared" si="23"/>
        <v>0</v>
      </c>
      <c r="H102" s="23"/>
      <c r="I102" s="23">
        <f t="shared" si="24"/>
        <v>0</v>
      </c>
      <c r="J102" s="23"/>
      <c r="K102" s="23">
        <f t="shared" si="25"/>
        <v>0</v>
      </c>
      <c r="L102" s="23"/>
      <c r="M102" s="23">
        <f t="shared" si="26"/>
        <v>0</v>
      </c>
      <c r="N102" s="23"/>
      <c r="O102" s="23">
        <f t="shared" si="27"/>
        <v>0</v>
      </c>
      <c r="P102" s="23"/>
      <c r="Q102" s="23">
        <f t="shared" si="28"/>
        <v>0</v>
      </c>
      <c r="R102" s="23"/>
      <c r="S102" s="23">
        <f t="shared" si="29"/>
        <v>0</v>
      </c>
      <c r="T102" s="110"/>
    </row>
    <row r="103" spans="1:20" s="61" customFormat="1" ht="38.25">
      <c r="A103" s="62" t="s">
        <v>82</v>
      </c>
      <c r="B103" s="58" t="s">
        <v>80</v>
      </c>
      <c r="C103" s="25">
        <v>3134300</v>
      </c>
      <c r="D103" s="57"/>
      <c r="E103" s="57">
        <f t="shared" si="22"/>
        <v>3134300</v>
      </c>
      <c r="F103" s="57"/>
      <c r="G103" s="23">
        <f t="shared" si="23"/>
        <v>3134300</v>
      </c>
      <c r="H103" s="23"/>
      <c r="I103" s="23">
        <f t="shared" si="24"/>
        <v>3134300</v>
      </c>
      <c r="J103" s="23"/>
      <c r="K103" s="23">
        <f t="shared" si="25"/>
        <v>3134300</v>
      </c>
      <c r="L103" s="23"/>
      <c r="M103" s="23">
        <f t="shared" si="26"/>
        <v>3134300</v>
      </c>
      <c r="N103" s="23"/>
      <c r="O103" s="23">
        <f t="shared" si="27"/>
        <v>3134300</v>
      </c>
      <c r="P103" s="23"/>
      <c r="Q103" s="23">
        <f t="shared" si="28"/>
        <v>3134300</v>
      </c>
      <c r="R103" s="23"/>
      <c r="S103" s="23">
        <f t="shared" si="29"/>
        <v>3134300</v>
      </c>
      <c r="T103" s="110"/>
    </row>
    <row r="104" spans="1:20" ht="25.5">
      <c r="A104" s="44" t="s">
        <v>83</v>
      </c>
      <c r="B104" s="58" t="s">
        <v>80</v>
      </c>
      <c r="C104" s="25">
        <v>964400</v>
      </c>
      <c r="D104" s="23"/>
      <c r="E104" s="57">
        <f t="shared" si="22"/>
        <v>964400</v>
      </c>
      <c r="F104" s="23"/>
      <c r="G104" s="23">
        <f t="shared" si="23"/>
        <v>964400</v>
      </c>
      <c r="H104" s="23"/>
      <c r="I104" s="23">
        <f t="shared" si="24"/>
        <v>964400</v>
      </c>
      <c r="J104" s="23"/>
      <c r="K104" s="23">
        <f t="shared" si="25"/>
        <v>964400</v>
      </c>
      <c r="L104" s="23"/>
      <c r="M104" s="23">
        <f t="shared" si="26"/>
        <v>964400</v>
      </c>
      <c r="N104" s="23"/>
      <c r="O104" s="23">
        <f t="shared" si="27"/>
        <v>964400</v>
      </c>
      <c r="P104" s="23"/>
      <c r="Q104" s="23">
        <f t="shared" si="28"/>
        <v>964400</v>
      </c>
      <c r="R104" s="23"/>
      <c r="S104" s="23">
        <f t="shared" si="29"/>
        <v>964400</v>
      </c>
      <c r="T104" s="110"/>
    </row>
    <row r="105" spans="1:20" ht="25.5">
      <c r="A105" s="44" t="s">
        <v>84</v>
      </c>
      <c r="B105" s="58" t="s">
        <v>80</v>
      </c>
      <c r="C105" s="25">
        <v>241100</v>
      </c>
      <c r="D105" s="23"/>
      <c r="E105" s="57">
        <f t="shared" si="22"/>
        <v>241100</v>
      </c>
      <c r="F105" s="23"/>
      <c r="G105" s="23">
        <f t="shared" si="23"/>
        <v>241100</v>
      </c>
      <c r="H105" s="23"/>
      <c r="I105" s="23">
        <f t="shared" si="24"/>
        <v>241100</v>
      </c>
      <c r="J105" s="23"/>
      <c r="K105" s="23">
        <f t="shared" si="25"/>
        <v>241100</v>
      </c>
      <c r="L105" s="23"/>
      <c r="M105" s="23">
        <f t="shared" si="26"/>
        <v>241100</v>
      </c>
      <c r="N105" s="23"/>
      <c r="O105" s="23">
        <f t="shared" si="27"/>
        <v>241100</v>
      </c>
      <c r="P105" s="23"/>
      <c r="Q105" s="23">
        <f t="shared" si="28"/>
        <v>241100</v>
      </c>
      <c r="R105" s="23"/>
      <c r="S105" s="23">
        <f t="shared" si="29"/>
        <v>241100</v>
      </c>
      <c r="T105" s="110"/>
    </row>
    <row r="106" spans="1:20" ht="25.5">
      <c r="A106" s="44" t="s">
        <v>85</v>
      </c>
      <c r="B106" s="58" t="s">
        <v>80</v>
      </c>
      <c r="C106" s="25">
        <v>1012500</v>
      </c>
      <c r="D106" s="23"/>
      <c r="E106" s="57">
        <f t="shared" si="22"/>
        <v>1012500</v>
      </c>
      <c r="F106" s="23"/>
      <c r="G106" s="23">
        <f t="shared" si="23"/>
        <v>1012500</v>
      </c>
      <c r="H106" s="23"/>
      <c r="I106" s="23">
        <f t="shared" si="24"/>
        <v>1012500</v>
      </c>
      <c r="J106" s="23"/>
      <c r="K106" s="23">
        <f t="shared" si="25"/>
        <v>1012500</v>
      </c>
      <c r="L106" s="23"/>
      <c r="M106" s="23">
        <f t="shared" si="26"/>
        <v>1012500</v>
      </c>
      <c r="N106" s="23"/>
      <c r="O106" s="23">
        <f t="shared" si="27"/>
        <v>1012500</v>
      </c>
      <c r="P106" s="23"/>
      <c r="Q106" s="23">
        <f t="shared" si="28"/>
        <v>1012500</v>
      </c>
      <c r="R106" s="23"/>
      <c r="S106" s="23">
        <f t="shared" si="29"/>
        <v>1012500</v>
      </c>
      <c r="T106" s="110"/>
    </row>
    <row r="107" spans="1:20" ht="51">
      <c r="A107" s="44" t="s">
        <v>86</v>
      </c>
      <c r="B107" s="58" t="s">
        <v>80</v>
      </c>
      <c r="C107" s="25">
        <v>10000</v>
      </c>
      <c r="D107" s="23"/>
      <c r="E107" s="57">
        <f t="shared" si="22"/>
        <v>10000</v>
      </c>
      <c r="F107" s="23"/>
      <c r="G107" s="23">
        <f t="shared" si="23"/>
        <v>10000</v>
      </c>
      <c r="H107" s="23"/>
      <c r="I107" s="23">
        <f t="shared" si="24"/>
        <v>10000</v>
      </c>
      <c r="J107" s="23"/>
      <c r="K107" s="23">
        <f t="shared" si="25"/>
        <v>10000</v>
      </c>
      <c r="L107" s="23"/>
      <c r="M107" s="23">
        <f t="shared" si="26"/>
        <v>10000</v>
      </c>
      <c r="N107" s="23"/>
      <c r="O107" s="23">
        <f t="shared" si="27"/>
        <v>10000</v>
      </c>
      <c r="P107" s="23"/>
      <c r="Q107" s="23">
        <f t="shared" si="28"/>
        <v>10000</v>
      </c>
      <c r="R107" s="23"/>
      <c r="S107" s="23">
        <f t="shared" si="29"/>
        <v>10000</v>
      </c>
      <c r="T107" s="110"/>
    </row>
    <row r="108" spans="1:20" ht="25.5">
      <c r="A108" s="44" t="s">
        <v>87</v>
      </c>
      <c r="B108" s="58" t="s">
        <v>80</v>
      </c>
      <c r="C108" s="25">
        <v>45600</v>
      </c>
      <c r="D108" s="23"/>
      <c r="E108" s="57">
        <f t="shared" si="22"/>
        <v>45600</v>
      </c>
      <c r="F108" s="23"/>
      <c r="G108" s="23">
        <f t="shared" si="23"/>
        <v>45600</v>
      </c>
      <c r="H108" s="23"/>
      <c r="I108" s="23">
        <f t="shared" si="24"/>
        <v>45600</v>
      </c>
      <c r="J108" s="23"/>
      <c r="K108" s="23">
        <f t="shared" si="25"/>
        <v>45600</v>
      </c>
      <c r="L108" s="23"/>
      <c r="M108" s="23">
        <f t="shared" si="26"/>
        <v>45600</v>
      </c>
      <c r="N108" s="23"/>
      <c r="O108" s="23">
        <f t="shared" si="27"/>
        <v>45600</v>
      </c>
      <c r="P108" s="23"/>
      <c r="Q108" s="23">
        <f t="shared" si="28"/>
        <v>45600</v>
      </c>
      <c r="R108" s="23"/>
      <c r="S108" s="23">
        <f t="shared" si="29"/>
        <v>45600</v>
      </c>
      <c r="T108" s="110"/>
    </row>
    <row r="109" spans="1:20" ht="25.5">
      <c r="A109" s="44" t="s">
        <v>88</v>
      </c>
      <c r="B109" s="58" t="s">
        <v>80</v>
      </c>
      <c r="C109" s="25">
        <v>25000</v>
      </c>
      <c r="D109" s="23"/>
      <c r="E109" s="57">
        <f t="shared" si="22"/>
        <v>25000</v>
      </c>
      <c r="F109" s="23"/>
      <c r="G109" s="23">
        <f t="shared" si="23"/>
        <v>25000</v>
      </c>
      <c r="H109" s="23"/>
      <c r="I109" s="23">
        <f t="shared" si="24"/>
        <v>25000</v>
      </c>
      <c r="J109" s="23"/>
      <c r="K109" s="23">
        <f t="shared" si="25"/>
        <v>25000</v>
      </c>
      <c r="L109" s="23"/>
      <c r="M109" s="23">
        <f t="shared" si="26"/>
        <v>25000</v>
      </c>
      <c r="N109" s="23"/>
      <c r="O109" s="23">
        <f t="shared" si="27"/>
        <v>25000</v>
      </c>
      <c r="P109" s="23"/>
      <c r="Q109" s="23">
        <f t="shared" si="28"/>
        <v>25000</v>
      </c>
      <c r="R109" s="23"/>
      <c r="S109" s="23">
        <f t="shared" si="29"/>
        <v>25000</v>
      </c>
      <c r="T109" s="110"/>
    </row>
    <row r="110" spans="1:20" ht="51">
      <c r="A110" s="44" t="s">
        <v>90</v>
      </c>
      <c r="B110" s="63" t="s">
        <v>91</v>
      </c>
      <c r="C110" s="25"/>
      <c r="D110" s="23">
        <v>5756800</v>
      </c>
      <c r="E110" s="57">
        <f>C110+D110</f>
        <v>5756800</v>
      </c>
      <c r="F110" s="23"/>
      <c r="G110" s="23">
        <f t="shared" si="23"/>
        <v>5756800</v>
      </c>
      <c r="H110" s="23">
        <f>9223700-G110</f>
        <v>3466900</v>
      </c>
      <c r="I110" s="23">
        <f t="shared" si="24"/>
        <v>9223700</v>
      </c>
      <c r="J110" s="23">
        <f>9223700-I110</f>
        <v>0</v>
      </c>
      <c r="K110" s="23">
        <f t="shared" si="25"/>
        <v>9223700</v>
      </c>
      <c r="L110" s="23"/>
      <c r="M110" s="23">
        <f t="shared" si="26"/>
        <v>9223700</v>
      </c>
      <c r="N110" s="23"/>
      <c r="O110" s="23">
        <f t="shared" si="27"/>
        <v>9223700</v>
      </c>
      <c r="P110" s="23"/>
      <c r="Q110" s="23">
        <f t="shared" si="28"/>
        <v>9223700</v>
      </c>
      <c r="R110" s="23">
        <v>240100</v>
      </c>
      <c r="S110" s="23">
        <f t="shared" si="29"/>
        <v>9463800</v>
      </c>
      <c r="T110" s="110"/>
    </row>
    <row r="111" spans="1:20" ht="63.75">
      <c r="A111" s="44" t="s">
        <v>89</v>
      </c>
      <c r="B111" s="64" t="s">
        <v>93</v>
      </c>
      <c r="C111" s="25">
        <v>3684200</v>
      </c>
      <c r="D111" s="23"/>
      <c r="E111" s="57">
        <f t="shared" si="22"/>
        <v>3684200</v>
      </c>
      <c r="F111" s="23"/>
      <c r="G111" s="23">
        <f t="shared" si="23"/>
        <v>3684200</v>
      </c>
      <c r="H111" s="23"/>
      <c r="I111" s="23">
        <f t="shared" si="24"/>
        <v>3684200</v>
      </c>
      <c r="J111" s="23"/>
      <c r="K111" s="23">
        <f t="shared" si="25"/>
        <v>3684200</v>
      </c>
      <c r="L111" s="23"/>
      <c r="M111" s="23">
        <f t="shared" si="26"/>
        <v>3684200</v>
      </c>
      <c r="N111" s="23">
        <v>1355079</v>
      </c>
      <c r="O111" s="23">
        <f t="shared" si="27"/>
        <v>5039279</v>
      </c>
      <c r="P111" s="23"/>
      <c r="Q111" s="23">
        <f t="shared" si="28"/>
        <v>5039279</v>
      </c>
      <c r="R111" s="23">
        <v>-525183</v>
      </c>
      <c r="S111" s="23">
        <f t="shared" si="29"/>
        <v>4514096</v>
      </c>
      <c r="T111" s="110"/>
    </row>
    <row r="112" spans="1:20" ht="63.75">
      <c r="A112" s="42" t="s">
        <v>92</v>
      </c>
      <c r="B112" s="64" t="s">
        <v>93</v>
      </c>
      <c r="C112" s="25">
        <v>3370000</v>
      </c>
      <c r="D112" s="23"/>
      <c r="E112" s="57">
        <f t="shared" si="22"/>
        <v>3370000</v>
      </c>
      <c r="F112" s="23"/>
      <c r="G112" s="23">
        <f t="shared" si="23"/>
        <v>3370000</v>
      </c>
      <c r="H112" s="23"/>
      <c r="I112" s="23">
        <f t="shared" si="24"/>
        <v>3370000</v>
      </c>
      <c r="J112" s="23"/>
      <c r="K112" s="23">
        <f t="shared" si="25"/>
        <v>3370000</v>
      </c>
      <c r="L112" s="23"/>
      <c r="M112" s="23">
        <f t="shared" si="26"/>
        <v>3370000</v>
      </c>
      <c r="N112" s="23"/>
      <c r="O112" s="23">
        <f t="shared" si="27"/>
        <v>3370000</v>
      </c>
      <c r="P112" s="23"/>
      <c r="Q112" s="23">
        <f t="shared" si="28"/>
        <v>3370000</v>
      </c>
      <c r="R112" s="23"/>
      <c r="S112" s="23">
        <f t="shared" si="29"/>
        <v>3370000</v>
      </c>
      <c r="T112" s="110"/>
    </row>
    <row r="113" spans="1:20" ht="51">
      <c r="A113" s="42" t="s">
        <v>109</v>
      </c>
      <c r="B113" s="64" t="s">
        <v>110</v>
      </c>
      <c r="C113" s="25"/>
      <c r="D113" s="23">
        <v>1469200</v>
      </c>
      <c r="E113" s="57">
        <f>C113+D113</f>
        <v>1469200</v>
      </c>
      <c r="F113" s="23"/>
      <c r="G113" s="23">
        <f t="shared" si="23"/>
        <v>1469200</v>
      </c>
      <c r="H113" s="23">
        <f>1248900-G113</f>
        <v>-220300</v>
      </c>
      <c r="I113" s="23">
        <f t="shared" si="24"/>
        <v>1248900</v>
      </c>
      <c r="J113" s="23">
        <f>1248900-I113</f>
        <v>0</v>
      </c>
      <c r="K113" s="23">
        <f t="shared" si="25"/>
        <v>1248900</v>
      </c>
      <c r="L113" s="23"/>
      <c r="M113" s="23">
        <f t="shared" si="26"/>
        <v>1248900</v>
      </c>
      <c r="N113" s="23"/>
      <c r="O113" s="23">
        <f t="shared" si="27"/>
        <v>1248900</v>
      </c>
      <c r="P113" s="23"/>
      <c r="Q113" s="23">
        <f t="shared" si="28"/>
        <v>1248900</v>
      </c>
      <c r="R113" s="23"/>
      <c r="S113" s="23">
        <f t="shared" si="29"/>
        <v>1248900</v>
      </c>
      <c r="T113" s="110"/>
    </row>
    <row r="114" spans="1:20" ht="51">
      <c r="A114" s="44" t="s">
        <v>90</v>
      </c>
      <c r="B114" s="63" t="s">
        <v>95</v>
      </c>
      <c r="C114" s="25">
        <v>5756800</v>
      </c>
      <c r="D114" s="23">
        <v>-5756800</v>
      </c>
      <c r="E114" s="57">
        <f>C114+D114</f>
        <v>0</v>
      </c>
      <c r="F114" s="23"/>
      <c r="G114" s="23">
        <f t="shared" si="23"/>
        <v>0</v>
      </c>
      <c r="H114" s="23"/>
      <c r="I114" s="23">
        <f t="shared" si="24"/>
        <v>0</v>
      </c>
      <c r="J114" s="23"/>
      <c r="K114" s="23">
        <f t="shared" si="25"/>
        <v>0</v>
      </c>
      <c r="L114" s="23"/>
      <c r="M114" s="23">
        <f t="shared" si="26"/>
        <v>0</v>
      </c>
      <c r="N114" s="23"/>
      <c r="O114" s="23">
        <f t="shared" si="27"/>
        <v>0</v>
      </c>
      <c r="P114" s="23"/>
      <c r="Q114" s="23">
        <f t="shared" si="28"/>
        <v>0</v>
      </c>
      <c r="R114" s="23"/>
      <c r="S114" s="23">
        <f t="shared" si="29"/>
        <v>0</v>
      </c>
      <c r="T114" s="110"/>
    </row>
    <row r="115" spans="1:20" ht="38.25">
      <c r="A115" s="65" t="s">
        <v>94</v>
      </c>
      <c r="B115" s="63" t="s">
        <v>95</v>
      </c>
      <c r="C115" s="25">
        <v>452225400</v>
      </c>
      <c r="D115" s="23">
        <v>548000</v>
      </c>
      <c r="E115" s="57">
        <f>C115+D115</f>
        <v>452773400</v>
      </c>
      <c r="F115" s="23"/>
      <c r="G115" s="23">
        <f>E115+F115</f>
        <v>452773400</v>
      </c>
      <c r="H115" s="23">
        <f>453398900-G115</f>
        <v>625500</v>
      </c>
      <c r="I115" s="23">
        <f>G115+H115</f>
        <v>453398900</v>
      </c>
      <c r="J115" s="23">
        <f>453398900-I115</f>
        <v>0</v>
      </c>
      <c r="K115" s="23">
        <f>I115+J115</f>
        <v>453398900</v>
      </c>
      <c r="L115" s="23"/>
      <c r="M115" s="23">
        <f>K115+L115</f>
        <v>453398900</v>
      </c>
      <c r="N115" s="23"/>
      <c r="O115" s="23">
        <f>M115+N115</f>
        <v>453398900</v>
      </c>
      <c r="P115" s="23"/>
      <c r="Q115" s="23">
        <f>O115+P115</f>
        <v>453398900</v>
      </c>
      <c r="R115" s="23"/>
      <c r="S115" s="23">
        <f>Q115+R115</f>
        <v>453398900</v>
      </c>
      <c r="T115" s="110"/>
    </row>
    <row r="116" spans="1:20" s="61" customFormat="1">
      <c r="A116" s="53" t="s">
        <v>96</v>
      </c>
      <c r="B116" s="66" t="s">
        <v>97</v>
      </c>
      <c r="C116" s="22">
        <f>SUM(C119:C119)</f>
        <v>0</v>
      </c>
      <c r="D116" s="54">
        <f>SUM(D117:D123)</f>
        <v>374748.57999999996</v>
      </c>
      <c r="E116" s="54">
        <f>SUM(E117:E137)</f>
        <v>374748.57999999996</v>
      </c>
      <c r="F116" s="54">
        <f>SUM(F117:F137)</f>
        <v>516514.42</v>
      </c>
      <c r="G116" s="24">
        <f>SUM(G117:G133)</f>
        <v>891263</v>
      </c>
      <c r="H116" s="24">
        <f>SUM(H117:H137)</f>
        <v>2608989.02</v>
      </c>
      <c r="I116" s="24">
        <f>SUM(I117:I133)</f>
        <v>3500252.02</v>
      </c>
      <c r="J116" s="24">
        <f>SUM(J117:J137)</f>
        <v>30031</v>
      </c>
      <c r="K116" s="24">
        <f>SUM(K117:K133)</f>
        <v>3530283.02</v>
      </c>
      <c r="L116" s="24">
        <f>SUM(L117:L137)</f>
        <v>1513513.79</v>
      </c>
      <c r="M116" s="24">
        <f>SUM(M117:M133)</f>
        <v>5043796.8100000005</v>
      </c>
      <c r="N116" s="24">
        <f>SUM(N117:N137)</f>
        <v>412041</v>
      </c>
      <c r="O116" s="24">
        <f>SUM(O117:O133)</f>
        <v>5455837.8100000005</v>
      </c>
      <c r="P116" s="24">
        <f>SUM(P117:P137)</f>
        <v>733170.54</v>
      </c>
      <c r="Q116" s="24">
        <f>SUM(Q117:Q133)</f>
        <v>6189008.3499999996</v>
      </c>
      <c r="R116" s="24">
        <f>SUM(R117:R135)</f>
        <v>2870273.24</v>
      </c>
      <c r="S116" s="24">
        <f>SUM(S117:S135)</f>
        <v>9059281.5899999999</v>
      </c>
      <c r="T116" s="110"/>
    </row>
    <row r="117" spans="1:20" s="61" customFormat="1" ht="25.5">
      <c r="A117" s="42" t="s">
        <v>121</v>
      </c>
      <c r="B117" s="67" t="s">
        <v>122</v>
      </c>
      <c r="C117" s="22"/>
      <c r="D117" s="57">
        <v>171348.58</v>
      </c>
      <c r="E117" s="57">
        <f>D117</f>
        <v>171348.58</v>
      </c>
      <c r="F117" s="57">
        <v>19714.419999999998</v>
      </c>
      <c r="G117" s="23">
        <f>E117+F117</f>
        <v>191063</v>
      </c>
      <c r="H117" s="23">
        <v>6261</v>
      </c>
      <c r="I117" s="23">
        <f t="shared" ref="I117:I133" si="30">G117+H117</f>
        <v>197324</v>
      </c>
      <c r="J117" s="23">
        <v>30031</v>
      </c>
      <c r="K117" s="23">
        <f t="shared" ref="K117:K133" si="31">I117+J117</f>
        <v>227355</v>
      </c>
      <c r="L117" s="23">
        <f>220131-K117</f>
        <v>-7224</v>
      </c>
      <c r="M117" s="23">
        <f t="shared" ref="M117:M133" si="32">K117+L117</f>
        <v>220131</v>
      </c>
      <c r="N117" s="23">
        <f>136172-M117</f>
        <v>-83959</v>
      </c>
      <c r="O117" s="23">
        <f t="shared" ref="O117:O133" si="33">M117+N117</f>
        <v>136172</v>
      </c>
      <c r="P117" s="23">
        <v>-27067</v>
      </c>
      <c r="Q117" s="23">
        <f t="shared" ref="Q117:Q133" si="34">O117+P117</f>
        <v>109105</v>
      </c>
      <c r="R117" s="23">
        <v>-48097</v>
      </c>
      <c r="S117" s="23">
        <f t="shared" ref="S117:S133" si="35">Q117+R117</f>
        <v>61008</v>
      </c>
      <c r="T117" s="110"/>
    </row>
    <row r="118" spans="1:20" s="61" customFormat="1" ht="25.5">
      <c r="A118" s="42" t="s">
        <v>174</v>
      </c>
      <c r="B118" s="67"/>
      <c r="C118" s="22"/>
      <c r="D118" s="57"/>
      <c r="E118" s="57"/>
      <c r="F118" s="57"/>
      <c r="G118" s="23"/>
      <c r="H118" s="23"/>
      <c r="I118" s="23"/>
      <c r="J118" s="23"/>
      <c r="K118" s="23"/>
      <c r="L118" s="23"/>
      <c r="M118" s="23"/>
      <c r="N118" s="23">
        <v>30000</v>
      </c>
      <c r="O118" s="23">
        <f t="shared" si="33"/>
        <v>30000</v>
      </c>
      <c r="P118" s="23"/>
      <c r="Q118" s="23">
        <f t="shared" si="34"/>
        <v>30000</v>
      </c>
      <c r="R118" s="23"/>
      <c r="S118" s="23">
        <f t="shared" si="35"/>
        <v>30000</v>
      </c>
      <c r="T118" s="110"/>
    </row>
    <row r="119" spans="1:20" ht="51">
      <c r="A119" s="68" t="s">
        <v>164</v>
      </c>
      <c r="B119" s="69" t="s">
        <v>98</v>
      </c>
      <c r="C119" s="25"/>
      <c r="D119" s="23"/>
      <c r="E119" s="57">
        <f t="shared" si="22"/>
        <v>0</v>
      </c>
      <c r="F119" s="23"/>
      <c r="G119" s="23">
        <f>E119+F119</f>
        <v>0</v>
      </c>
      <c r="H119" s="23"/>
      <c r="I119" s="23">
        <f t="shared" si="30"/>
        <v>0</v>
      </c>
      <c r="J119" s="23"/>
      <c r="K119" s="23">
        <f t="shared" si="31"/>
        <v>0</v>
      </c>
      <c r="L119" s="23">
        <v>26000</v>
      </c>
      <c r="M119" s="23">
        <f t="shared" si="32"/>
        <v>26000</v>
      </c>
      <c r="N119" s="23"/>
      <c r="O119" s="23">
        <f t="shared" si="33"/>
        <v>26000</v>
      </c>
      <c r="P119" s="23"/>
      <c r="Q119" s="23">
        <f t="shared" si="34"/>
        <v>26000</v>
      </c>
      <c r="R119" s="23"/>
      <c r="S119" s="23">
        <f t="shared" si="35"/>
        <v>26000</v>
      </c>
      <c r="T119" s="110"/>
    </row>
    <row r="120" spans="1:20" ht="63.75">
      <c r="A120" s="68" t="s">
        <v>162</v>
      </c>
      <c r="B120" s="69" t="s">
        <v>163</v>
      </c>
      <c r="C120" s="25"/>
      <c r="D120" s="23"/>
      <c r="E120" s="57"/>
      <c r="F120" s="23"/>
      <c r="G120" s="23"/>
      <c r="H120" s="23"/>
      <c r="I120" s="23"/>
      <c r="J120" s="23"/>
      <c r="K120" s="23"/>
      <c r="L120" s="23">
        <v>226100</v>
      </c>
      <c r="M120" s="23">
        <f t="shared" si="32"/>
        <v>226100</v>
      </c>
      <c r="N120" s="23"/>
      <c r="O120" s="23">
        <f t="shared" si="33"/>
        <v>226100</v>
      </c>
      <c r="P120" s="23"/>
      <c r="Q120" s="23">
        <f t="shared" si="34"/>
        <v>226100</v>
      </c>
      <c r="R120" s="23"/>
      <c r="S120" s="23">
        <f t="shared" si="35"/>
        <v>226100</v>
      </c>
      <c r="T120" s="110"/>
    </row>
    <row r="121" spans="1:20" ht="38.25">
      <c r="A121" s="70" t="s">
        <v>175</v>
      </c>
      <c r="B121" s="139" t="s">
        <v>136</v>
      </c>
      <c r="C121" s="25"/>
      <c r="D121" s="23"/>
      <c r="E121" s="57"/>
      <c r="F121" s="23"/>
      <c r="G121" s="23"/>
      <c r="H121" s="23">
        <v>100000</v>
      </c>
      <c r="I121" s="23">
        <f t="shared" si="30"/>
        <v>100000</v>
      </c>
      <c r="J121" s="23"/>
      <c r="K121" s="23">
        <f t="shared" si="31"/>
        <v>100000</v>
      </c>
      <c r="L121" s="23"/>
      <c r="M121" s="23">
        <f t="shared" si="32"/>
        <v>100000</v>
      </c>
      <c r="N121" s="23"/>
      <c r="O121" s="23">
        <f t="shared" si="33"/>
        <v>100000</v>
      </c>
      <c r="P121" s="23"/>
      <c r="Q121" s="23">
        <f t="shared" si="34"/>
        <v>100000</v>
      </c>
      <c r="R121" s="23"/>
      <c r="S121" s="23">
        <f t="shared" si="35"/>
        <v>100000</v>
      </c>
      <c r="T121" s="110"/>
    </row>
    <row r="122" spans="1:20" ht="38.25">
      <c r="A122" s="70" t="s">
        <v>185</v>
      </c>
      <c r="B122" s="139" t="s">
        <v>111</v>
      </c>
      <c r="C122" s="25"/>
      <c r="D122" s="23"/>
      <c r="E122" s="57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>
        <v>562237.54</v>
      </c>
      <c r="Q122" s="23">
        <f t="shared" si="34"/>
        <v>562237.54</v>
      </c>
      <c r="R122" s="23">
        <v>1482491.24</v>
      </c>
      <c r="S122" s="23">
        <f t="shared" si="35"/>
        <v>2044728.78</v>
      </c>
      <c r="T122" s="110"/>
    </row>
    <row r="123" spans="1:20" ht="63.75">
      <c r="A123" s="72" t="s">
        <v>101</v>
      </c>
      <c r="B123" s="64" t="s">
        <v>111</v>
      </c>
      <c r="C123" s="25"/>
      <c r="D123" s="23">
        <v>203400</v>
      </c>
      <c r="E123" s="57">
        <f>C123+D123</f>
        <v>203400</v>
      </c>
      <c r="F123" s="23"/>
      <c r="G123" s="23">
        <f>E123+F123</f>
        <v>203400</v>
      </c>
      <c r="H123" s="23"/>
      <c r="I123" s="23">
        <f t="shared" si="30"/>
        <v>203400</v>
      </c>
      <c r="J123" s="23"/>
      <c r="K123" s="23">
        <f t="shared" si="31"/>
        <v>203400</v>
      </c>
      <c r="L123" s="23"/>
      <c r="M123" s="23">
        <f t="shared" si="32"/>
        <v>203400</v>
      </c>
      <c r="N123" s="23"/>
      <c r="O123" s="23">
        <f t="shared" si="33"/>
        <v>203400</v>
      </c>
      <c r="P123" s="23"/>
      <c r="Q123" s="23">
        <f t="shared" si="34"/>
        <v>203400</v>
      </c>
      <c r="R123" s="23"/>
      <c r="S123" s="23">
        <f t="shared" si="35"/>
        <v>203400</v>
      </c>
      <c r="T123" s="110"/>
    </row>
    <row r="124" spans="1:20" ht="38.25">
      <c r="A124" s="72" t="s">
        <v>166</v>
      </c>
      <c r="B124" s="64" t="s">
        <v>111</v>
      </c>
      <c r="C124" s="25"/>
      <c r="D124" s="23"/>
      <c r="E124" s="57"/>
      <c r="F124" s="23"/>
      <c r="G124" s="23"/>
      <c r="H124" s="23"/>
      <c r="I124" s="23"/>
      <c r="J124" s="23"/>
      <c r="K124" s="23"/>
      <c r="L124" s="23">
        <v>388477.79</v>
      </c>
      <c r="M124" s="23">
        <f t="shared" si="32"/>
        <v>388477.79</v>
      </c>
      <c r="N124" s="23"/>
      <c r="O124" s="23">
        <f t="shared" si="33"/>
        <v>388477.79</v>
      </c>
      <c r="P124" s="23"/>
      <c r="Q124" s="23">
        <f t="shared" si="34"/>
        <v>388477.79</v>
      </c>
      <c r="R124" s="23"/>
      <c r="S124" s="23">
        <f t="shared" si="35"/>
        <v>388477.79</v>
      </c>
      <c r="T124" s="110"/>
    </row>
    <row r="125" spans="1:20" ht="38.25">
      <c r="A125" s="72" t="s">
        <v>161</v>
      </c>
      <c r="B125" s="64" t="s">
        <v>111</v>
      </c>
      <c r="C125" s="25"/>
      <c r="D125" s="23"/>
      <c r="E125" s="57"/>
      <c r="F125" s="23"/>
      <c r="G125" s="23"/>
      <c r="H125" s="23"/>
      <c r="I125" s="23"/>
      <c r="J125" s="23"/>
      <c r="K125" s="23"/>
      <c r="L125" s="23">
        <v>30160</v>
      </c>
      <c r="M125" s="23">
        <f t="shared" si="32"/>
        <v>30160</v>
      </c>
      <c r="N125" s="23"/>
      <c r="O125" s="23">
        <f t="shared" si="33"/>
        <v>30160</v>
      </c>
      <c r="P125" s="23"/>
      <c r="Q125" s="23">
        <f t="shared" si="34"/>
        <v>30160</v>
      </c>
      <c r="R125" s="23"/>
      <c r="S125" s="23">
        <f t="shared" si="35"/>
        <v>30160</v>
      </c>
      <c r="T125" s="110"/>
    </row>
    <row r="126" spans="1:20" ht="25.5">
      <c r="A126" s="72" t="s">
        <v>165</v>
      </c>
      <c r="B126" s="64" t="s">
        <v>111</v>
      </c>
      <c r="C126" s="25"/>
      <c r="D126" s="23"/>
      <c r="E126" s="57"/>
      <c r="F126" s="23"/>
      <c r="G126" s="23"/>
      <c r="H126" s="23"/>
      <c r="I126" s="23"/>
      <c r="J126" s="23"/>
      <c r="K126" s="23"/>
      <c r="L126" s="23">
        <v>850000</v>
      </c>
      <c r="M126" s="23">
        <f t="shared" si="32"/>
        <v>850000</v>
      </c>
      <c r="N126" s="23"/>
      <c r="O126" s="23">
        <f t="shared" si="33"/>
        <v>850000</v>
      </c>
      <c r="P126" s="23"/>
      <c r="Q126" s="23">
        <f t="shared" si="34"/>
        <v>850000</v>
      </c>
      <c r="R126" s="23"/>
      <c r="S126" s="23">
        <f t="shared" si="35"/>
        <v>850000</v>
      </c>
      <c r="T126" s="110"/>
    </row>
    <row r="127" spans="1:20" ht="25.5">
      <c r="A127" s="73" t="s">
        <v>179</v>
      </c>
      <c r="B127" s="64" t="s">
        <v>111</v>
      </c>
      <c r="C127" s="25"/>
      <c r="D127" s="23"/>
      <c r="E127" s="57"/>
      <c r="F127" s="23"/>
      <c r="G127" s="23"/>
      <c r="H127" s="23">
        <v>2502728.02</v>
      </c>
      <c r="I127" s="23">
        <f t="shared" si="30"/>
        <v>2502728.02</v>
      </c>
      <c r="J127" s="23"/>
      <c r="K127" s="23">
        <f t="shared" si="31"/>
        <v>2502728.02</v>
      </c>
      <c r="L127" s="23"/>
      <c r="M127" s="23">
        <f t="shared" si="32"/>
        <v>2502728.02</v>
      </c>
      <c r="N127" s="23"/>
      <c r="O127" s="23">
        <f t="shared" si="33"/>
        <v>2502728.02</v>
      </c>
      <c r="P127" s="23"/>
      <c r="Q127" s="23">
        <f t="shared" si="34"/>
        <v>2502728.02</v>
      </c>
      <c r="R127" s="23"/>
      <c r="S127" s="23">
        <f t="shared" si="35"/>
        <v>2502728.02</v>
      </c>
      <c r="T127" s="110"/>
    </row>
    <row r="128" spans="1:20" ht="25.5">
      <c r="A128" s="73" t="s">
        <v>168</v>
      </c>
      <c r="B128" s="64" t="s">
        <v>111</v>
      </c>
      <c r="C128" s="25"/>
      <c r="D128" s="23"/>
      <c r="E128" s="57"/>
      <c r="F128" s="23"/>
      <c r="G128" s="23"/>
      <c r="H128" s="23"/>
      <c r="I128" s="23"/>
      <c r="J128" s="23"/>
      <c r="K128" s="23"/>
      <c r="L128" s="23"/>
      <c r="M128" s="23"/>
      <c r="N128" s="23">
        <v>149000</v>
      </c>
      <c r="O128" s="23">
        <f t="shared" si="33"/>
        <v>149000</v>
      </c>
      <c r="P128" s="23"/>
      <c r="Q128" s="23">
        <f t="shared" si="34"/>
        <v>149000</v>
      </c>
      <c r="R128" s="23"/>
      <c r="S128" s="23">
        <f t="shared" si="35"/>
        <v>149000</v>
      </c>
      <c r="T128" s="110"/>
    </row>
    <row r="129" spans="1:20" ht="38.25">
      <c r="A129" s="73" t="s">
        <v>177</v>
      </c>
      <c r="B129" s="64" t="s">
        <v>111</v>
      </c>
      <c r="C129" s="25"/>
      <c r="D129" s="23"/>
      <c r="E129" s="57"/>
      <c r="F129" s="23"/>
      <c r="G129" s="23"/>
      <c r="H129" s="23"/>
      <c r="I129" s="23"/>
      <c r="J129" s="23"/>
      <c r="K129" s="23"/>
      <c r="L129" s="23"/>
      <c r="M129" s="23"/>
      <c r="N129" s="23">
        <v>99000</v>
      </c>
      <c r="O129" s="23">
        <f t="shared" si="33"/>
        <v>99000</v>
      </c>
      <c r="P129" s="23"/>
      <c r="Q129" s="23">
        <f t="shared" si="34"/>
        <v>99000</v>
      </c>
      <c r="R129" s="23"/>
      <c r="S129" s="23">
        <f t="shared" si="35"/>
        <v>99000</v>
      </c>
      <c r="T129" s="110"/>
    </row>
    <row r="130" spans="1:20" ht="25.5">
      <c r="A130" s="73" t="s">
        <v>169</v>
      </c>
      <c r="B130" s="64" t="s">
        <v>111</v>
      </c>
      <c r="C130" s="25"/>
      <c r="D130" s="23"/>
      <c r="E130" s="57"/>
      <c r="F130" s="23"/>
      <c r="G130" s="23"/>
      <c r="H130" s="23"/>
      <c r="I130" s="23"/>
      <c r="J130" s="23"/>
      <c r="K130" s="23"/>
      <c r="L130" s="23"/>
      <c r="M130" s="23"/>
      <c r="N130" s="23">
        <v>87000</v>
      </c>
      <c r="O130" s="23">
        <f t="shared" si="33"/>
        <v>87000</v>
      </c>
      <c r="P130" s="23"/>
      <c r="Q130" s="23">
        <f t="shared" si="34"/>
        <v>87000</v>
      </c>
      <c r="R130" s="23"/>
      <c r="S130" s="23">
        <f t="shared" si="35"/>
        <v>87000</v>
      </c>
      <c r="T130" s="110"/>
    </row>
    <row r="131" spans="1:20" ht="38.25">
      <c r="A131" s="73" t="s">
        <v>178</v>
      </c>
      <c r="B131" s="64" t="s">
        <v>111</v>
      </c>
      <c r="C131" s="25"/>
      <c r="D131" s="23"/>
      <c r="E131" s="57"/>
      <c r="F131" s="23"/>
      <c r="G131" s="23"/>
      <c r="H131" s="23"/>
      <c r="I131" s="23"/>
      <c r="J131" s="23"/>
      <c r="K131" s="23"/>
      <c r="L131" s="23"/>
      <c r="M131" s="23"/>
      <c r="N131" s="23">
        <v>131000</v>
      </c>
      <c r="O131" s="23">
        <f t="shared" si="33"/>
        <v>131000</v>
      </c>
      <c r="P131" s="23"/>
      <c r="Q131" s="23">
        <f t="shared" si="34"/>
        <v>131000</v>
      </c>
      <c r="R131" s="23"/>
      <c r="S131" s="23">
        <f t="shared" si="35"/>
        <v>131000</v>
      </c>
      <c r="T131" s="110"/>
    </row>
    <row r="132" spans="1:20" ht="25.5">
      <c r="A132" s="73" t="s">
        <v>181</v>
      </c>
      <c r="B132" s="64" t="s">
        <v>111</v>
      </c>
      <c r="C132" s="25"/>
      <c r="D132" s="23"/>
      <c r="E132" s="57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>
        <v>198000</v>
      </c>
      <c r="Q132" s="23">
        <f t="shared" si="34"/>
        <v>198000</v>
      </c>
      <c r="R132" s="23"/>
      <c r="S132" s="23">
        <f t="shared" si="35"/>
        <v>198000</v>
      </c>
      <c r="T132" s="110"/>
    </row>
    <row r="133" spans="1:20" ht="38.25">
      <c r="A133" s="73" t="s">
        <v>137</v>
      </c>
      <c r="B133" s="64" t="s">
        <v>111</v>
      </c>
      <c r="C133" s="25"/>
      <c r="D133" s="50"/>
      <c r="E133" s="74"/>
      <c r="F133" s="51">
        <v>496800</v>
      </c>
      <c r="G133" s="52">
        <f>E133+F133</f>
        <v>496800</v>
      </c>
      <c r="H133" s="52"/>
      <c r="I133" s="52">
        <f t="shared" si="30"/>
        <v>496800</v>
      </c>
      <c r="J133" s="52"/>
      <c r="K133" s="52">
        <f t="shared" si="31"/>
        <v>496800</v>
      </c>
      <c r="L133" s="52"/>
      <c r="M133" s="52">
        <f t="shared" si="32"/>
        <v>496800</v>
      </c>
      <c r="N133" s="52"/>
      <c r="O133" s="52">
        <f t="shared" si="33"/>
        <v>496800</v>
      </c>
      <c r="P133" s="52"/>
      <c r="Q133" s="52">
        <f t="shared" si="34"/>
        <v>496800</v>
      </c>
      <c r="R133" s="52"/>
      <c r="S133" s="52">
        <f t="shared" si="35"/>
        <v>496800</v>
      </c>
      <c r="T133" s="110"/>
    </row>
    <row r="134" spans="1:20" ht="30.75" customHeight="1">
      <c r="A134" s="122" t="s">
        <v>198</v>
      </c>
      <c r="B134" s="123" t="s">
        <v>111</v>
      </c>
      <c r="C134" s="25"/>
      <c r="D134" s="50"/>
      <c r="E134" s="74"/>
      <c r="F134" s="51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>
        <v>900000</v>
      </c>
      <c r="S134" s="52">
        <f>R134</f>
        <v>900000</v>
      </c>
      <c r="T134" s="110"/>
    </row>
    <row r="135" spans="1:20" ht="27" customHeight="1">
      <c r="A135" s="122" t="s">
        <v>195</v>
      </c>
      <c r="B135" s="123" t="s">
        <v>111</v>
      </c>
      <c r="C135" s="25"/>
      <c r="D135" s="50"/>
      <c r="E135" s="74"/>
      <c r="F135" s="51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>
        <v>535879</v>
      </c>
      <c r="S135" s="52">
        <f>R135</f>
        <v>535879</v>
      </c>
      <c r="T135" s="110"/>
    </row>
    <row r="136" spans="1:20" s="61" customFormat="1" ht="25.5">
      <c r="A136" s="53" t="s">
        <v>99</v>
      </c>
      <c r="B136" s="66" t="s">
        <v>100</v>
      </c>
      <c r="C136" s="22">
        <f>SUM(C137:C137)</f>
        <v>203400</v>
      </c>
      <c r="D136" s="75">
        <f t="shared" ref="D136:S136" si="36">D137</f>
        <v>-203400</v>
      </c>
      <c r="E136" s="75">
        <f t="shared" si="36"/>
        <v>0</v>
      </c>
      <c r="F136" s="75">
        <f t="shared" si="36"/>
        <v>0</v>
      </c>
      <c r="G136" s="76">
        <f t="shared" si="36"/>
        <v>0</v>
      </c>
      <c r="H136" s="76">
        <f t="shared" si="36"/>
        <v>0</v>
      </c>
      <c r="I136" s="76">
        <f t="shared" si="36"/>
        <v>0</v>
      </c>
      <c r="J136" s="76">
        <f t="shared" si="36"/>
        <v>0</v>
      </c>
      <c r="K136" s="76">
        <f t="shared" si="36"/>
        <v>0</v>
      </c>
      <c r="L136" s="76">
        <f t="shared" si="36"/>
        <v>0</v>
      </c>
      <c r="M136" s="76">
        <f t="shared" si="36"/>
        <v>0</v>
      </c>
      <c r="N136" s="76">
        <f t="shared" si="36"/>
        <v>0</v>
      </c>
      <c r="O136" s="76">
        <f t="shared" si="36"/>
        <v>0</v>
      </c>
      <c r="P136" s="76">
        <f t="shared" si="36"/>
        <v>0</v>
      </c>
      <c r="Q136" s="76">
        <f t="shared" si="36"/>
        <v>0</v>
      </c>
      <c r="R136" s="76">
        <f t="shared" si="36"/>
        <v>0</v>
      </c>
      <c r="S136" s="76">
        <f t="shared" si="36"/>
        <v>0</v>
      </c>
      <c r="T136" s="110"/>
    </row>
    <row r="137" spans="1:20" ht="63.75">
      <c r="A137" s="72" t="s">
        <v>101</v>
      </c>
      <c r="B137" s="36" t="s">
        <v>102</v>
      </c>
      <c r="C137" s="77">
        <v>203400</v>
      </c>
      <c r="D137" s="23">
        <v>-203400</v>
      </c>
      <c r="E137" s="23">
        <f>C137+D137</f>
        <v>0</v>
      </c>
      <c r="F137" s="23"/>
      <c r="G137" s="23">
        <f>E137+F137</f>
        <v>0</v>
      </c>
      <c r="H137" s="23"/>
      <c r="I137" s="23">
        <f>G137+H137</f>
        <v>0</v>
      </c>
      <c r="J137" s="23"/>
      <c r="K137" s="23">
        <f>I137+J137</f>
        <v>0</v>
      </c>
      <c r="L137" s="23"/>
      <c r="M137" s="23">
        <f>K137+L137</f>
        <v>0</v>
      </c>
      <c r="N137" s="23"/>
      <c r="O137" s="23">
        <f>M137+N137</f>
        <v>0</v>
      </c>
      <c r="P137" s="23"/>
      <c r="Q137" s="23">
        <f>O137+P137</f>
        <v>0</v>
      </c>
      <c r="R137" s="23"/>
      <c r="S137" s="23">
        <f>Q137+R137</f>
        <v>0</v>
      </c>
      <c r="T137" s="110"/>
    </row>
    <row r="138" spans="1:20">
      <c r="A138" s="78" t="s">
        <v>125</v>
      </c>
      <c r="B138" s="79" t="s">
        <v>127</v>
      </c>
      <c r="C138" s="80"/>
      <c r="D138" s="81"/>
      <c r="E138" s="82"/>
      <c r="F138" s="83">
        <f t="shared" ref="F138:S138" si="37">F139</f>
        <v>2517110.2000000002</v>
      </c>
      <c r="G138" s="82">
        <f t="shared" si="37"/>
        <v>2517110.2000000002</v>
      </c>
      <c r="H138" s="82">
        <f t="shared" si="37"/>
        <v>247584.61</v>
      </c>
      <c r="I138" s="82">
        <f t="shared" si="37"/>
        <v>2764694.81</v>
      </c>
      <c r="J138" s="82">
        <f t="shared" si="37"/>
        <v>185688.45999999996</v>
      </c>
      <c r="K138" s="82">
        <f t="shared" si="37"/>
        <v>2950383.27</v>
      </c>
      <c r="L138" s="82">
        <f>L139</f>
        <v>365436.33999999985</v>
      </c>
      <c r="M138" s="82">
        <f t="shared" si="37"/>
        <v>3315819.61</v>
      </c>
      <c r="N138" s="82">
        <f>N139</f>
        <v>9890.3900000001304</v>
      </c>
      <c r="O138" s="82">
        <f t="shared" si="37"/>
        <v>3325710</v>
      </c>
      <c r="P138" s="82">
        <f>P139</f>
        <v>0</v>
      </c>
      <c r="Q138" s="82">
        <f t="shared" si="37"/>
        <v>3325710</v>
      </c>
      <c r="R138" s="82">
        <f>R139</f>
        <v>620000</v>
      </c>
      <c r="S138" s="82">
        <f t="shared" si="37"/>
        <v>3945710</v>
      </c>
      <c r="T138" s="110"/>
    </row>
    <row r="139" spans="1:20" ht="25.5">
      <c r="A139" s="84" t="s">
        <v>126</v>
      </c>
      <c r="B139" s="67" t="s">
        <v>128</v>
      </c>
      <c r="C139" s="85"/>
      <c r="D139" s="50"/>
      <c r="E139" s="52"/>
      <c r="F139" s="51">
        <f>2331421.74+185688.46</f>
        <v>2517110.2000000002</v>
      </c>
      <c r="G139" s="52">
        <f>E139+F139</f>
        <v>2517110.2000000002</v>
      </c>
      <c r="H139" s="52">
        <v>247584.61</v>
      </c>
      <c r="I139" s="52">
        <f>G139+H139</f>
        <v>2764694.81</v>
      </c>
      <c r="J139" s="52">
        <f>2950383.27-I139</f>
        <v>185688.45999999996</v>
      </c>
      <c r="K139" s="52">
        <f>I139+J139</f>
        <v>2950383.27</v>
      </c>
      <c r="L139" s="52">
        <f>3315819.61-K139</f>
        <v>365436.33999999985</v>
      </c>
      <c r="M139" s="52">
        <f>K139+L139</f>
        <v>3315819.61</v>
      </c>
      <c r="N139" s="52">
        <f>3325710-M139</f>
        <v>9890.3900000001304</v>
      </c>
      <c r="O139" s="52">
        <f>M139+N139</f>
        <v>3325710</v>
      </c>
      <c r="P139" s="52"/>
      <c r="Q139" s="52">
        <f>O139+P139</f>
        <v>3325710</v>
      </c>
      <c r="R139" s="52">
        <v>620000</v>
      </c>
      <c r="S139" s="52">
        <f>Q139+R139</f>
        <v>3945710</v>
      </c>
      <c r="T139" s="110"/>
    </row>
    <row r="140" spans="1:20" s="89" customFormat="1" ht="38.25">
      <c r="A140" s="78" t="s">
        <v>112</v>
      </c>
      <c r="B140" s="140" t="s">
        <v>113</v>
      </c>
      <c r="C140" s="87">
        <f t="shared" ref="C140:S140" si="38">C141</f>
        <v>0</v>
      </c>
      <c r="D140" s="87">
        <f t="shared" si="38"/>
        <v>22451863.890000001</v>
      </c>
      <c r="E140" s="87">
        <f t="shared" si="38"/>
        <v>22451863.890000001</v>
      </c>
      <c r="F140" s="87">
        <f t="shared" si="38"/>
        <v>-18795538.5</v>
      </c>
      <c r="G140" s="88">
        <f t="shared" si="38"/>
        <v>3656325.3900000006</v>
      </c>
      <c r="H140" s="88">
        <f t="shared" si="38"/>
        <v>-350780.00000000047</v>
      </c>
      <c r="I140" s="88">
        <f t="shared" si="38"/>
        <v>3305545.39</v>
      </c>
      <c r="J140" s="88">
        <f t="shared" si="38"/>
        <v>0</v>
      </c>
      <c r="K140" s="88">
        <f t="shared" si="38"/>
        <v>3305545.39</v>
      </c>
      <c r="L140" s="88">
        <f t="shared" si="38"/>
        <v>0</v>
      </c>
      <c r="M140" s="88">
        <f t="shared" si="38"/>
        <v>3305545.39</v>
      </c>
      <c r="N140" s="88">
        <f t="shared" si="38"/>
        <v>0</v>
      </c>
      <c r="O140" s="88">
        <f t="shared" si="38"/>
        <v>3305545.39</v>
      </c>
      <c r="P140" s="88">
        <f t="shared" si="38"/>
        <v>0</v>
      </c>
      <c r="Q140" s="88">
        <f t="shared" si="38"/>
        <v>3305545.39</v>
      </c>
      <c r="R140" s="88">
        <f t="shared" si="38"/>
        <v>0</v>
      </c>
      <c r="S140" s="88">
        <f t="shared" si="38"/>
        <v>3305545.39</v>
      </c>
      <c r="T140" s="110"/>
    </row>
    <row r="141" spans="1:20" ht="51">
      <c r="A141" s="90" t="s">
        <v>114</v>
      </c>
      <c r="B141" s="67" t="s">
        <v>115</v>
      </c>
      <c r="C141" s="88"/>
      <c r="D141" s="92">
        <v>22451863.890000001</v>
      </c>
      <c r="E141" s="92">
        <f>C141+D141</f>
        <v>22451863.890000001</v>
      </c>
      <c r="F141" s="92">
        <v>-18795538.5</v>
      </c>
      <c r="G141" s="92">
        <f>E141+F141</f>
        <v>3656325.3900000006</v>
      </c>
      <c r="H141" s="92">
        <f>3305545.39-G141</f>
        <v>-350780.00000000047</v>
      </c>
      <c r="I141" s="92">
        <f>G141+H141</f>
        <v>3305545.39</v>
      </c>
      <c r="J141" s="92">
        <f>3305545.39-I141</f>
        <v>0</v>
      </c>
      <c r="K141" s="92">
        <f>I141+J141</f>
        <v>3305545.39</v>
      </c>
      <c r="L141" s="92">
        <f>3305545.39-K141</f>
        <v>0</v>
      </c>
      <c r="M141" s="92">
        <f>K141+L141</f>
        <v>3305545.39</v>
      </c>
      <c r="N141" s="92"/>
      <c r="O141" s="92">
        <f>M141+N141</f>
        <v>3305545.39</v>
      </c>
      <c r="P141" s="92"/>
      <c r="Q141" s="92">
        <f>O141+P141</f>
        <v>3305545.39</v>
      </c>
      <c r="R141" s="92"/>
      <c r="S141" s="92">
        <f>Q141+R141</f>
        <v>3305545.39</v>
      </c>
      <c r="T141" s="110"/>
    </row>
    <row r="142" spans="1:20" ht="14.25">
      <c r="A142" s="78" t="s">
        <v>116</v>
      </c>
      <c r="B142" s="140" t="s">
        <v>117</v>
      </c>
      <c r="C142" s="87">
        <f t="shared" ref="C142:S142" si="39">C143</f>
        <v>0</v>
      </c>
      <c r="D142" s="87">
        <f t="shared" si="39"/>
        <v>-25741489.640000001</v>
      </c>
      <c r="E142" s="87">
        <f t="shared" si="39"/>
        <v>-25741489.640000001</v>
      </c>
      <c r="F142" s="87">
        <f t="shared" si="39"/>
        <v>21888993.52</v>
      </c>
      <c r="G142" s="88">
        <f t="shared" si="39"/>
        <v>-3852496.120000001</v>
      </c>
      <c r="H142" s="88">
        <f t="shared" si="39"/>
        <v>-2046948.0199999986</v>
      </c>
      <c r="I142" s="88">
        <f t="shared" si="39"/>
        <v>-5899444.1399999997</v>
      </c>
      <c r="J142" s="88">
        <f t="shared" si="39"/>
        <v>0</v>
      </c>
      <c r="K142" s="88">
        <f t="shared" si="39"/>
        <v>-5899444.1399999997</v>
      </c>
      <c r="L142" s="88">
        <f t="shared" si="39"/>
        <v>0</v>
      </c>
      <c r="M142" s="88">
        <f t="shared" si="39"/>
        <v>-5899444.1399999997</v>
      </c>
      <c r="N142" s="88">
        <f t="shared" si="39"/>
        <v>0</v>
      </c>
      <c r="O142" s="88">
        <f t="shared" si="39"/>
        <v>-5899444.1399999997</v>
      </c>
      <c r="P142" s="88">
        <f t="shared" si="39"/>
        <v>0</v>
      </c>
      <c r="Q142" s="88">
        <f t="shared" si="39"/>
        <v>-5899444.1399999997</v>
      </c>
      <c r="R142" s="88">
        <f t="shared" si="39"/>
        <v>0</v>
      </c>
      <c r="S142" s="88">
        <f t="shared" si="39"/>
        <v>-5899444.1399999997</v>
      </c>
      <c r="T142" s="110"/>
    </row>
    <row r="143" spans="1:20" ht="38.25">
      <c r="A143" s="90" t="s">
        <v>118</v>
      </c>
      <c r="B143" s="67" t="s">
        <v>119</v>
      </c>
      <c r="C143" s="88"/>
      <c r="D143" s="92">
        <v>-25741489.640000001</v>
      </c>
      <c r="E143" s="92">
        <f>C143+D143</f>
        <v>-25741489.640000001</v>
      </c>
      <c r="F143" s="92">
        <v>21888993.52</v>
      </c>
      <c r="G143" s="92">
        <f>E143+F143</f>
        <v>-3852496.120000001</v>
      </c>
      <c r="H143" s="92">
        <f>-5899444.14-G143</f>
        <v>-2046948.0199999986</v>
      </c>
      <c r="I143" s="92">
        <f>G143+H143</f>
        <v>-5899444.1399999997</v>
      </c>
      <c r="J143" s="92">
        <f>-5899444.14-I143</f>
        <v>0</v>
      </c>
      <c r="K143" s="92">
        <f>I143+J143</f>
        <v>-5899444.1399999997</v>
      </c>
      <c r="L143" s="92">
        <f>-5899444.14-K143</f>
        <v>0</v>
      </c>
      <c r="M143" s="92">
        <f>K143+L143</f>
        <v>-5899444.1399999997</v>
      </c>
      <c r="N143" s="92">
        <f>-5899444.14-M143</f>
        <v>0</v>
      </c>
      <c r="O143" s="92">
        <f>M143+N143</f>
        <v>-5899444.1399999997</v>
      </c>
      <c r="P143" s="92"/>
      <c r="Q143" s="92">
        <f>O143+P143</f>
        <v>-5899444.1399999997</v>
      </c>
      <c r="R143" s="92"/>
      <c r="S143" s="92">
        <f>Q143+R143</f>
        <v>-5899444.1399999997</v>
      </c>
      <c r="T143" s="110"/>
    </row>
    <row r="144" spans="1:20" s="55" customFormat="1">
      <c r="A144" s="93" t="s">
        <v>103</v>
      </c>
      <c r="B144" s="8"/>
      <c r="C144" s="19">
        <f t="shared" ref="C144:N144" si="40">C61+C34</f>
        <v>862769556</v>
      </c>
      <c r="D144" s="54">
        <f t="shared" si="40"/>
        <v>933122.82999999821</v>
      </c>
      <c r="E144" s="54">
        <f t="shared" si="40"/>
        <v>863702678.83000004</v>
      </c>
      <c r="F144" s="54">
        <f t="shared" si="40"/>
        <v>10627079.640000001</v>
      </c>
      <c r="G144" s="24">
        <f t="shared" si="40"/>
        <v>874329758.47000003</v>
      </c>
      <c r="H144" s="24">
        <f t="shared" si="40"/>
        <v>17034286.399999999</v>
      </c>
      <c r="I144" s="24">
        <f t="shared" si="40"/>
        <v>891364044.86999989</v>
      </c>
      <c r="J144" s="24">
        <f t="shared" si="40"/>
        <v>29486814.460000001</v>
      </c>
      <c r="K144" s="24">
        <f t="shared" si="40"/>
        <v>920850859.32999992</v>
      </c>
      <c r="L144" s="24">
        <f t="shared" si="40"/>
        <v>33782420.129999995</v>
      </c>
      <c r="M144" s="24">
        <f t="shared" si="40"/>
        <v>954633279.45999992</v>
      </c>
      <c r="N144" s="24">
        <f t="shared" si="40"/>
        <v>6560610.3900000006</v>
      </c>
      <c r="O144" s="24">
        <f>O61+O34</f>
        <v>961193889.8499999</v>
      </c>
      <c r="P144" s="24">
        <f t="shared" ref="P144:R144" si="41">P61+P34</f>
        <v>9134419.5399999991</v>
      </c>
      <c r="Q144" s="24">
        <f>Q61+Q34</f>
        <v>970328309.38999999</v>
      </c>
      <c r="R144" s="24">
        <f t="shared" si="41"/>
        <v>12502877.43</v>
      </c>
      <c r="S144" s="24">
        <f>S61+S34</f>
        <v>982831186.82000005</v>
      </c>
      <c r="T144" s="110"/>
    </row>
    <row r="145" spans="9:20">
      <c r="I145" s="96">
        <f>888599350.06-I144</f>
        <v>-2764694.8099999428</v>
      </c>
      <c r="T145" s="110"/>
    </row>
  </sheetData>
  <mergeCells count="29">
    <mergeCell ref="A31:Q31"/>
    <mergeCell ref="A17:S17"/>
    <mergeCell ref="A18:S18"/>
    <mergeCell ref="A12:S12"/>
    <mergeCell ref="A13:S13"/>
    <mergeCell ref="A14:S14"/>
    <mergeCell ref="A15:S15"/>
    <mergeCell ref="A16:S16"/>
    <mergeCell ref="A19:S19"/>
    <mergeCell ref="A20:S20"/>
    <mergeCell ref="A21:S21"/>
    <mergeCell ref="A22:S22"/>
    <mergeCell ref="A23:S23"/>
    <mergeCell ref="A29:S29"/>
    <mergeCell ref="A24:S24"/>
    <mergeCell ref="A25:S25"/>
    <mergeCell ref="A26:S26"/>
    <mergeCell ref="A27:S27"/>
    <mergeCell ref="A28:S28"/>
    <mergeCell ref="A1:S2"/>
    <mergeCell ref="A3:S3"/>
    <mergeCell ref="A4:S4"/>
    <mergeCell ref="A5:S5"/>
    <mergeCell ref="A6:S6"/>
    <mergeCell ref="A7:S7"/>
    <mergeCell ref="A8:S8"/>
    <mergeCell ref="A9:S9"/>
    <mergeCell ref="A10:S10"/>
    <mergeCell ref="A11:S11"/>
  </mergeCells>
  <pageMargins left="0.84" right="0.19685039370078741" top="0.19685039370078741" bottom="0.19685039370078741" header="0.19685039370078741" footer="0.19685039370078741"/>
  <pageSetup paperSize="9" scale="9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Пояснит.записка</vt:lpstr>
      <vt:lpstr>Приложение по дох.ДЕКАБРЬ</vt:lpstr>
      <vt:lpstr>Пояснит.записка!Заголовки_для_печати</vt:lpstr>
      <vt:lpstr>'Приложение по дох.ДЕКАБРЬ'!Заголовки_для_печати</vt:lpstr>
      <vt:lpstr>'Приложение по дох.ДЕКАБРЬ'!Область_печати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2016-12-20T06:52:37Z</cp:lastPrinted>
  <dcterms:created xsi:type="dcterms:W3CDTF">2015-11-20T04:47:03Z</dcterms:created>
  <dcterms:modified xsi:type="dcterms:W3CDTF">2016-12-26T10:49:29Z</dcterms:modified>
</cp:coreProperties>
</file>