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12090"/>
  </bookViews>
  <sheets>
    <sheet name="Пояснит.записка" sheetId="4" r:id="rId1"/>
    <sheet name="Прил.по доходам СЕНТ." sheetId="7" r:id="rId2"/>
  </sheets>
  <definedNames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Пояснит.записка!$9:$9</definedName>
    <definedName name="_xlnm.Print_Titles" localSheetId="1">'Прил.по доходам СЕНТ.'!$21:$21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Пояснит.записка!$A$1:$N$107</definedName>
    <definedName name="_xlnm.Print_Area" localSheetId="1">'Прил.по доходам СЕНТ.'!$A$1:$N$118</definedName>
    <definedName name="октябрь" localSheetId="1">#REF!</definedName>
    <definedName name="октябрь">#REF!</definedName>
    <definedName name="пппп" localSheetId="1">#REF!</definedName>
    <definedName name="пппп">#REF!</definedName>
  </definedNames>
  <calcPr calcId="124519"/>
</workbook>
</file>

<file path=xl/calcChain.xml><?xml version="1.0" encoding="utf-8"?>
<calcChain xmlns="http://schemas.openxmlformats.org/spreadsheetml/2006/main">
  <c r="L42" i="4"/>
  <c r="L69"/>
  <c r="L87"/>
  <c r="L100"/>
  <c r="E117" i="7"/>
  <c r="G117" s="1"/>
  <c r="H117" s="1"/>
  <c r="H116" s="1"/>
  <c r="F116"/>
  <c r="D116"/>
  <c r="C116"/>
  <c r="E115"/>
  <c r="G115" s="1"/>
  <c r="F114"/>
  <c r="D114"/>
  <c r="C114"/>
  <c r="F113"/>
  <c r="F112" s="1"/>
  <c r="H112"/>
  <c r="E111"/>
  <c r="E110" s="1"/>
  <c r="L110"/>
  <c r="J110"/>
  <c r="J99" s="1"/>
  <c r="H110"/>
  <c r="F110"/>
  <c r="F99" s="1"/>
  <c r="D110"/>
  <c r="C110"/>
  <c r="G109"/>
  <c r="I109" s="1"/>
  <c r="K109" s="1"/>
  <c r="M109" s="1"/>
  <c r="I108"/>
  <c r="K108" s="1"/>
  <c r="M108" s="1"/>
  <c r="M107"/>
  <c r="M106"/>
  <c r="M105"/>
  <c r="E104"/>
  <c r="G104" s="1"/>
  <c r="I104" s="1"/>
  <c r="K104" s="1"/>
  <c r="M104" s="1"/>
  <c r="I103"/>
  <c r="K103" s="1"/>
  <c r="M103" s="1"/>
  <c r="M102"/>
  <c r="E101"/>
  <c r="G101" s="1"/>
  <c r="I101" s="1"/>
  <c r="K101" s="1"/>
  <c r="M101" s="1"/>
  <c r="E100"/>
  <c r="G100" s="1"/>
  <c r="H99"/>
  <c r="D99"/>
  <c r="C99"/>
  <c r="E98"/>
  <c r="G98" s="1"/>
  <c r="H98" s="1"/>
  <c r="E97"/>
  <c r="G97" s="1"/>
  <c r="I97" s="1"/>
  <c r="K97" s="1"/>
  <c r="M97" s="1"/>
  <c r="E96"/>
  <c r="G96" s="1"/>
  <c r="H96" s="1"/>
  <c r="E95"/>
  <c r="G95" s="1"/>
  <c r="I95" s="1"/>
  <c r="K95" s="1"/>
  <c r="M95" s="1"/>
  <c r="E94"/>
  <c r="G94" s="1"/>
  <c r="I94" s="1"/>
  <c r="K94" s="1"/>
  <c r="M94" s="1"/>
  <c r="E93"/>
  <c r="G93" s="1"/>
  <c r="G92"/>
  <c r="I92" s="1"/>
  <c r="K92" s="1"/>
  <c r="M92" s="1"/>
  <c r="E92"/>
  <c r="E91"/>
  <c r="G91" s="1"/>
  <c r="I91" s="1"/>
  <c r="K91" s="1"/>
  <c r="M91" s="1"/>
  <c r="E90"/>
  <c r="G90" s="1"/>
  <c r="I90" s="1"/>
  <c r="K90" s="1"/>
  <c r="M90" s="1"/>
  <c r="E89"/>
  <c r="G89" s="1"/>
  <c r="I89" s="1"/>
  <c r="K89" s="1"/>
  <c r="M89" s="1"/>
  <c r="E88"/>
  <c r="G88" s="1"/>
  <c r="I88" s="1"/>
  <c r="K88" s="1"/>
  <c r="M88" s="1"/>
  <c r="E87"/>
  <c r="G87" s="1"/>
  <c r="I87" s="1"/>
  <c r="K87" s="1"/>
  <c r="M87" s="1"/>
  <c r="E86"/>
  <c r="G86" s="1"/>
  <c r="I86" s="1"/>
  <c r="K86" s="1"/>
  <c r="M86" s="1"/>
  <c r="E85"/>
  <c r="G85" s="1"/>
  <c r="I85" s="1"/>
  <c r="K85" s="1"/>
  <c r="M85" s="1"/>
  <c r="E84"/>
  <c r="G84" s="1"/>
  <c r="I84" s="1"/>
  <c r="K84" s="1"/>
  <c r="M84" s="1"/>
  <c r="E83"/>
  <c r="G83" s="1"/>
  <c r="G82"/>
  <c r="I82" s="1"/>
  <c r="E82"/>
  <c r="L81"/>
  <c r="F81"/>
  <c r="D81"/>
  <c r="C81"/>
  <c r="G80"/>
  <c r="I80" s="1"/>
  <c r="K80" s="1"/>
  <c r="M80" s="1"/>
  <c r="E80"/>
  <c r="E79"/>
  <c r="G79" s="1"/>
  <c r="I79" s="1"/>
  <c r="K79" s="1"/>
  <c r="M79" s="1"/>
  <c r="G78"/>
  <c r="I78" s="1"/>
  <c r="K78" s="1"/>
  <c r="M78" s="1"/>
  <c r="M77"/>
  <c r="M76"/>
  <c r="K75"/>
  <c r="M75" s="1"/>
  <c r="I75"/>
  <c r="I74"/>
  <c r="K74" s="1"/>
  <c r="M74" s="1"/>
  <c r="E73"/>
  <c r="G73" s="1"/>
  <c r="I73" s="1"/>
  <c r="K73" s="1"/>
  <c r="M73" s="1"/>
  <c r="E72"/>
  <c r="G72" s="1"/>
  <c r="I72" s="1"/>
  <c r="K72" s="1"/>
  <c r="M72" s="1"/>
  <c r="E71"/>
  <c r="G71" s="1"/>
  <c r="I71" s="1"/>
  <c r="K71" s="1"/>
  <c r="M71" s="1"/>
  <c r="E70"/>
  <c r="G70" s="1"/>
  <c r="I70" s="1"/>
  <c r="K70" s="1"/>
  <c r="M70" s="1"/>
  <c r="H69"/>
  <c r="H54" s="1"/>
  <c r="E69"/>
  <c r="G69" s="1"/>
  <c r="I69" s="1"/>
  <c r="K69" s="1"/>
  <c r="E68"/>
  <c r="G68" s="1"/>
  <c r="M67"/>
  <c r="G66"/>
  <c r="I66" s="1"/>
  <c r="K66" s="1"/>
  <c r="M66" s="1"/>
  <c r="G65"/>
  <c r="I65" s="1"/>
  <c r="K65" s="1"/>
  <c r="M65" s="1"/>
  <c r="G64"/>
  <c r="I64" s="1"/>
  <c r="K64" s="1"/>
  <c r="M64" s="1"/>
  <c r="G63"/>
  <c r="I63" s="1"/>
  <c r="K63" s="1"/>
  <c r="M63" s="1"/>
  <c r="G62"/>
  <c r="I62" s="1"/>
  <c r="K62" s="1"/>
  <c r="M62" s="1"/>
  <c r="M61"/>
  <c r="M60"/>
  <c r="G59"/>
  <c r="I59" s="1"/>
  <c r="K59" s="1"/>
  <c r="M59" s="1"/>
  <c r="G58"/>
  <c r="I58" s="1"/>
  <c r="K58" s="1"/>
  <c r="M57"/>
  <c r="M56"/>
  <c r="M55"/>
  <c r="J54"/>
  <c r="F54"/>
  <c r="D54"/>
  <c r="C54"/>
  <c r="E53"/>
  <c r="E52"/>
  <c r="G52" s="1"/>
  <c r="L51"/>
  <c r="J51"/>
  <c r="H51"/>
  <c r="F51"/>
  <c r="D51"/>
  <c r="C51"/>
  <c r="C50" s="1"/>
  <c r="E48"/>
  <c r="E47"/>
  <c r="G47" s="1"/>
  <c r="I47" s="1"/>
  <c r="K47" s="1"/>
  <c r="M47" s="1"/>
  <c r="E46"/>
  <c r="G46" s="1"/>
  <c r="C45"/>
  <c r="G44"/>
  <c r="I44" s="1"/>
  <c r="K44" s="1"/>
  <c r="M44" s="1"/>
  <c r="C43"/>
  <c r="E43" s="1"/>
  <c r="G43" s="1"/>
  <c r="I43" s="1"/>
  <c r="K43" s="1"/>
  <c r="M43" s="1"/>
  <c r="E42"/>
  <c r="E41" s="1"/>
  <c r="C41"/>
  <c r="E40"/>
  <c r="G40" s="1"/>
  <c r="I40" s="1"/>
  <c r="K40" s="1"/>
  <c r="M40" s="1"/>
  <c r="E39"/>
  <c r="G39" s="1"/>
  <c r="I39" s="1"/>
  <c r="K39" s="1"/>
  <c r="M39" s="1"/>
  <c r="E38"/>
  <c r="G38" s="1"/>
  <c r="I38" s="1"/>
  <c r="K38" s="1"/>
  <c r="M38" s="1"/>
  <c r="G37"/>
  <c r="I37" s="1"/>
  <c r="K37" s="1"/>
  <c r="M37" s="1"/>
  <c r="E37"/>
  <c r="E36"/>
  <c r="G36" s="1"/>
  <c r="C35"/>
  <c r="G34"/>
  <c r="I34" s="1"/>
  <c r="K34" s="1"/>
  <c r="M34" s="1"/>
  <c r="E34"/>
  <c r="E33"/>
  <c r="G33" s="1"/>
  <c r="C32"/>
  <c r="G31"/>
  <c r="I31" s="1"/>
  <c r="K31" s="1"/>
  <c r="M31" s="1"/>
  <c r="E31"/>
  <c r="E30"/>
  <c r="G30" s="1"/>
  <c r="I30" s="1"/>
  <c r="K30" s="1"/>
  <c r="M30" s="1"/>
  <c r="E29"/>
  <c r="C28"/>
  <c r="E27"/>
  <c r="G27" s="1"/>
  <c r="C26"/>
  <c r="E25"/>
  <c r="G25" s="1"/>
  <c r="G24" s="1"/>
  <c r="C24"/>
  <c r="L101" i="4"/>
  <c r="L88"/>
  <c r="M90"/>
  <c r="M94"/>
  <c r="M93"/>
  <c r="M95"/>
  <c r="M65"/>
  <c r="M64"/>
  <c r="L57"/>
  <c r="M57" s="1"/>
  <c r="M55"/>
  <c r="M48"/>
  <c r="M49"/>
  <c r="M45"/>
  <c r="M43"/>
  <c r="M44"/>
  <c r="M13"/>
  <c r="M12" s="1"/>
  <c r="M14"/>
  <c r="M15"/>
  <c r="M17"/>
  <c r="M16" s="1"/>
  <c r="M18"/>
  <c r="M19"/>
  <c r="M21"/>
  <c r="M20" s="1"/>
  <c r="M22"/>
  <c r="M24"/>
  <c r="M23" s="1"/>
  <c r="M25"/>
  <c r="M26"/>
  <c r="M27"/>
  <c r="M28"/>
  <c r="M30"/>
  <c r="M29" s="1"/>
  <c r="M31"/>
  <c r="M32"/>
  <c r="M34"/>
  <c r="M33" s="1"/>
  <c r="M35"/>
  <c r="L39"/>
  <c r="M40"/>
  <c r="M39" s="1"/>
  <c r="M46"/>
  <c r="M47"/>
  <c r="M50"/>
  <c r="M51"/>
  <c r="M52"/>
  <c r="M53"/>
  <c r="M54"/>
  <c r="M56"/>
  <c r="M58"/>
  <c r="M59"/>
  <c r="M60"/>
  <c r="M61"/>
  <c r="M62"/>
  <c r="M63"/>
  <c r="M66"/>
  <c r="M67"/>
  <c r="M68"/>
  <c r="M70"/>
  <c r="M71"/>
  <c r="M72"/>
  <c r="M73"/>
  <c r="M74"/>
  <c r="M75"/>
  <c r="M76"/>
  <c r="M77"/>
  <c r="M78"/>
  <c r="M79"/>
  <c r="M80"/>
  <c r="M81"/>
  <c r="M82"/>
  <c r="M83"/>
  <c r="M84"/>
  <c r="M85"/>
  <c r="M86"/>
  <c r="L98"/>
  <c r="L103"/>
  <c r="L102" s="1"/>
  <c r="L105"/>
  <c r="L104" s="1"/>
  <c r="E28" i="7" l="1"/>
  <c r="E116"/>
  <c r="G42"/>
  <c r="I42" s="1"/>
  <c r="I41" s="1"/>
  <c r="C49"/>
  <c r="G111"/>
  <c r="I111" s="1"/>
  <c r="G29"/>
  <c r="I29" s="1"/>
  <c r="I28" s="1"/>
  <c r="E54"/>
  <c r="F50"/>
  <c r="F49" s="1"/>
  <c r="F118" s="1"/>
  <c r="E24"/>
  <c r="E81"/>
  <c r="C23"/>
  <c r="D50"/>
  <c r="D49" s="1"/>
  <c r="D118" s="1"/>
  <c r="G110"/>
  <c r="G116"/>
  <c r="I100"/>
  <c r="G99"/>
  <c r="I36"/>
  <c r="G35"/>
  <c r="L69"/>
  <c r="L54" s="1"/>
  <c r="G81"/>
  <c r="I83"/>
  <c r="K83" s="1"/>
  <c r="M83" s="1"/>
  <c r="G114"/>
  <c r="H115"/>
  <c r="H114" s="1"/>
  <c r="I27"/>
  <c r="G26"/>
  <c r="K29"/>
  <c r="K82"/>
  <c r="H93"/>
  <c r="H81" s="1"/>
  <c r="H50" s="1"/>
  <c r="I33"/>
  <c r="G32"/>
  <c r="K42"/>
  <c r="I46"/>
  <c r="G45"/>
  <c r="G51"/>
  <c r="I52"/>
  <c r="M58"/>
  <c r="G54"/>
  <c r="I68"/>
  <c r="K111"/>
  <c r="I110"/>
  <c r="I96"/>
  <c r="I98"/>
  <c r="I25"/>
  <c r="E26"/>
  <c r="G28"/>
  <c r="E32"/>
  <c r="E35"/>
  <c r="G41"/>
  <c r="E45"/>
  <c r="E51"/>
  <c r="G113"/>
  <c r="E114"/>
  <c r="E99"/>
  <c r="I117"/>
  <c r="M42" i="4"/>
  <c r="N42" s="1"/>
  <c r="M69"/>
  <c r="M11"/>
  <c r="M105"/>
  <c r="M104" s="1"/>
  <c r="M103"/>
  <c r="M102" s="1"/>
  <c r="M101"/>
  <c r="M100" s="1"/>
  <c r="M69" i="7" l="1"/>
  <c r="G23"/>
  <c r="C118"/>
  <c r="I93"/>
  <c r="I81" s="1"/>
  <c r="H49"/>
  <c r="H118" s="1"/>
  <c r="E50"/>
  <c r="E49" s="1"/>
  <c r="E118" s="1"/>
  <c r="I115"/>
  <c r="I116"/>
  <c r="J117"/>
  <c r="J116" s="1"/>
  <c r="J98"/>
  <c r="K98" s="1"/>
  <c r="M98" s="1"/>
  <c r="K41"/>
  <c r="M42"/>
  <c r="M41" s="1"/>
  <c r="I114"/>
  <c r="J115"/>
  <c r="J114" s="1"/>
  <c r="I35"/>
  <c r="K36"/>
  <c r="G112"/>
  <c r="I113"/>
  <c r="I26"/>
  <c r="K27"/>
  <c r="M111"/>
  <c r="M110" s="1"/>
  <c r="K110"/>
  <c r="I45"/>
  <c r="K46"/>
  <c r="I32"/>
  <c r="K33"/>
  <c r="I99"/>
  <c r="K100"/>
  <c r="E23"/>
  <c r="J93"/>
  <c r="K93" s="1"/>
  <c r="M93" s="1"/>
  <c r="I24"/>
  <c r="K25"/>
  <c r="K68"/>
  <c r="I54"/>
  <c r="K52"/>
  <c r="I51"/>
  <c r="M82"/>
  <c r="J96"/>
  <c r="K96" s="1"/>
  <c r="M96" s="1"/>
  <c r="K28"/>
  <c r="M29"/>
  <c r="M28" s="1"/>
  <c r="G50"/>
  <c r="G49" s="1"/>
  <c r="G118" s="1"/>
  <c r="K115" l="1"/>
  <c r="K117"/>
  <c r="K116" s="1"/>
  <c r="J81"/>
  <c r="J50" s="1"/>
  <c r="K45"/>
  <c r="M46"/>
  <c r="M45" s="1"/>
  <c r="K35"/>
  <c r="M36"/>
  <c r="M35" s="1"/>
  <c r="K51"/>
  <c r="M52"/>
  <c r="M51" s="1"/>
  <c r="M81"/>
  <c r="I23"/>
  <c r="M68"/>
  <c r="M54" s="1"/>
  <c r="N54" s="1"/>
  <c r="K54"/>
  <c r="L100"/>
  <c r="L99" s="1"/>
  <c r="L50" s="1"/>
  <c r="K99"/>
  <c r="K26"/>
  <c r="M27"/>
  <c r="M26" s="1"/>
  <c r="K114"/>
  <c r="L115"/>
  <c r="L114" s="1"/>
  <c r="M25"/>
  <c r="M24" s="1"/>
  <c r="K24"/>
  <c r="K32"/>
  <c r="M33"/>
  <c r="M32" s="1"/>
  <c r="J113"/>
  <c r="J112" s="1"/>
  <c r="I112"/>
  <c r="K81"/>
  <c r="I50"/>
  <c r="L117" l="1"/>
  <c r="L116" s="1"/>
  <c r="J49"/>
  <c r="J118" s="1"/>
  <c r="K113"/>
  <c r="M115"/>
  <c r="M114" s="1"/>
  <c r="K23"/>
  <c r="M117"/>
  <c r="M116" s="1"/>
  <c r="L113"/>
  <c r="L112" s="1"/>
  <c r="L49" s="1"/>
  <c r="L118" s="1"/>
  <c r="K50"/>
  <c r="I49"/>
  <c r="I118" s="1"/>
  <c r="I119" s="1"/>
  <c r="M23"/>
  <c r="M100"/>
  <c r="M99" s="1"/>
  <c r="M113" l="1"/>
  <c r="M112" s="1"/>
  <c r="M50"/>
  <c r="M49" s="1"/>
  <c r="M118" s="1"/>
  <c r="M120" s="1"/>
  <c r="K112"/>
  <c r="K49" s="1"/>
  <c r="K118" s="1"/>
  <c r="K119" s="1"/>
  <c r="J101" i="4" l="1"/>
  <c r="G53" l="1"/>
  <c r="G54"/>
  <c r="I54" s="1"/>
  <c r="I42" s="1"/>
  <c r="G56"/>
  <c r="I53"/>
  <c r="K53" s="1"/>
  <c r="I56"/>
  <c r="K56"/>
  <c r="K69"/>
  <c r="K39"/>
  <c r="H42"/>
  <c r="J42"/>
  <c r="G42"/>
  <c r="K54" l="1"/>
  <c r="K42" s="1"/>
  <c r="G46"/>
  <c r="G47"/>
  <c r="I47" s="1"/>
  <c r="K47" s="1"/>
  <c r="G50"/>
  <c r="G51"/>
  <c r="I51" s="1"/>
  <c r="K51" s="1"/>
  <c r="G52"/>
  <c r="I46"/>
  <c r="I50"/>
  <c r="K46"/>
  <c r="K50"/>
  <c r="K105" l="1"/>
  <c r="J105"/>
  <c r="K104"/>
  <c r="J104"/>
  <c r="K103"/>
  <c r="J103"/>
  <c r="K102"/>
  <c r="J102"/>
  <c r="K101"/>
  <c r="K100" s="1"/>
  <c r="J100"/>
  <c r="J98"/>
  <c r="K97"/>
  <c r="M97" s="1"/>
  <c r="K96"/>
  <c r="M96" s="1"/>
  <c r="K92"/>
  <c r="M92" s="1"/>
  <c r="J87"/>
  <c r="K86"/>
  <c r="J86"/>
  <c r="K85"/>
  <c r="J84"/>
  <c r="K84" s="1"/>
  <c r="K83"/>
  <c r="K82"/>
  <c r="J81"/>
  <c r="J69" s="1"/>
  <c r="K80"/>
  <c r="K79"/>
  <c r="K78"/>
  <c r="K77"/>
  <c r="K76"/>
  <c r="K75"/>
  <c r="K74"/>
  <c r="K73"/>
  <c r="K72"/>
  <c r="K71"/>
  <c r="K70"/>
  <c r="K68"/>
  <c r="K67"/>
  <c r="K66"/>
  <c r="K63"/>
  <c r="K62"/>
  <c r="K61"/>
  <c r="K60"/>
  <c r="K59"/>
  <c r="K58"/>
  <c r="K57"/>
  <c r="J39"/>
  <c r="K35"/>
  <c r="K33" s="1"/>
  <c r="K34"/>
  <c r="K32"/>
  <c r="K31"/>
  <c r="K30"/>
  <c r="K29"/>
  <c r="K28"/>
  <c r="K27"/>
  <c r="K26"/>
  <c r="K25"/>
  <c r="K24"/>
  <c r="K23"/>
  <c r="K22"/>
  <c r="K21"/>
  <c r="K20" s="1"/>
  <c r="K19"/>
  <c r="K18"/>
  <c r="K17"/>
  <c r="K16" s="1"/>
  <c r="K15"/>
  <c r="K14" s="1"/>
  <c r="K13"/>
  <c r="K12" s="1"/>
  <c r="I96"/>
  <c r="I91"/>
  <c r="K91" s="1"/>
  <c r="M91" s="1"/>
  <c r="J38" l="1"/>
  <c r="J37"/>
  <c r="J106" s="1"/>
  <c r="K11"/>
  <c r="K81"/>
  <c r="I63"/>
  <c r="I62"/>
  <c r="H57"/>
  <c r="I52"/>
  <c r="K52" s="1"/>
  <c r="H100" l="1"/>
  <c r="H98"/>
  <c r="H87" s="1"/>
  <c r="H39"/>
  <c r="F101"/>
  <c r="G101" s="1"/>
  <c r="G100" s="1"/>
  <c r="G97"/>
  <c r="I97" s="1"/>
  <c r="G66"/>
  <c r="I66" s="1"/>
  <c r="G32"/>
  <c r="I32" s="1"/>
  <c r="F98"/>
  <c r="F87" s="1"/>
  <c r="D98"/>
  <c r="C98"/>
  <c r="E67"/>
  <c r="G67" s="1"/>
  <c r="I67" s="1"/>
  <c r="F104"/>
  <c r="F102"/>
  <c r="F69"/>
  <c r="F42"/>
  <c r="F39"/>
  <c r="E105"/>
  <c r="G105" s="1"/>
  <c r="D104"/>
  <c r="C104"/>
  <c r="E103"/>
  <c r="G103" s="1"/>
  <c r="H103" s="1"/>
  <c r="H102" s="1"/>
  <c r="D102"/>
  <c r="C102"/>
  <c r="E99"/>
  <c r="G99" s="1"/>
  <c r="E92"/>
  <c r="G92" s="1"/>
  <c r="I92" s="1"/>
  <c r="E89"/>
  <c r="E88"/>
  <c r="G88" s="1"/>
  <c r="I88" s="1"/>
  <c r="K88" s="1"/>
  <c r="D87"/>
  <c r="C87"/>
  <c r="E86"/>
  <c r="G86" s="1"/>
  <c r="E85"/>
  <c r="G85" s="1"/>
  <c r="I85" s="1"/>
  <c r="E84"/>
  <c r="G84" s="1"/>
  <c r="E83"/>
  <c r="G83" s="1"/>
  <c r="I83" s="1"/>
  <c r="E82"/>
  <c r="G82" s="1"/>
  <c r="I82" s="1"/>
  <c r="E81"/>
  <c r="G81" s="1"/>
  <c r="E80"/>
  <c r="G80" s="1"/>
  <c r="I80" s="1"/>
  <c r="E79"/>
  <c r="G79" s="1"/>
  <c r="I79" s="1"/>
  <c r="E78"/>
  <c r="G78" s="1"/>
  <c r="I78" s="1"/>
  <c r="E77"/>
  <c r="G77" s="1"/>
  <c r="I77" s="1"/>
  <c r="E76"/>
  <c r="G76" s="1"/>
  <c r="I76" s="1"/>
  <c r="E75"/>
  <c r="G75" s="1"/>
  <c r="I75" s="1"/>
  <c r="E74"/>
  <c r="G74" s="1"/>
  <c r="I74" s="1"/>
  <c r="E73"/>
  <c r="G73" s="1"/>
  <c r="I73" s="1"/>
  <c r="E72"/>
  <c r="G72" s="1"/>
  <c r="I72" s="1"/>
  <c r="E71"/>
  <c r="G71" s="1"/>
  <c r="I71" s="1"/>
  <c r="E70"/>
  <c r="G70" s="1"/>
  <c r="D69"/>
  <c r="C69"/>
  <c r="E68"/>
  <c r="G68" s="1"/>
  <c r="I68" s="1"/>
  <c r="E61"/>
  <c r="G61" s="1"/>
  <c r="I61" s="1"/>
  <c r="E60"/>
  <c r="G60" s="1"/>
  <c r="I60" s="1"/>
  <c r="E59"/>
  <c r="G59" s="1"/>
  <c r="I59" s="1"/>
  <c r="E58"/>
  <c r="G58" s="1"/>
  <c r="I58" s="1"/>
  <c r="E57"/>
  <c r="G57" s="1"/>
  <c r="I57" s="1"/>
  <c r="E56"/>
  <c r="D42"/>
  <c r="C42"/>
  <c r="E41"/>
  <c r="E40"/>
  <c r="G40" s="1"/>
  <c r="G39" s="1"/>
  <c r="D39"/>
  <c r="C39"/>
  <c r="E36"/>
  <c r="E35"/>
  <c r="G35" s="1"/>
  <c r="I35" s="1"/>
  <c r="E34"/>
  <c r="G34" s="1"/>
  <c r="C33"/>
  <c r="C31"/>
  <c r="E31" s="1"/>
  <c r="G31" s="1"/>
  <c r="I31" s="1"/>
  <c r="E30"/>
  <c r="E29" s="1"/>
  <c r="C29"/>
  <c r="E28"/>
  <c r="G28" s="1"/>
  <c r="I28" s="1"/>
  <c r="E27"/>
  <c r="G27" s="1"/>
  <c r="I27" s="1"/>
  <c r="E26"/>
  <c r="G26" s="1"/>
  <c r="I26" s="1"/>
  <c r="E25"/>
  <c r="G25" s="1"/>
  <c r="I25" s="1"/>
  <c r="E24"/>
  <c r="G24" s="1"/>
  <c r="I24" s="1"/>
  <c r="C23"/>
  <c r="E22"/>
  <c r="G22" s="1"/>
  <c r="I22" s="1"/>
  <c r="E21"/>
  <c r="G21" s="1"/>
  <c r="C20"/>
  <c r="E19"/>
  <c r="G19" s="1"/>
  <c r="I19" s="1"/>
  <c r="E18"/>
  <c r="G18" s="1"/>
  <c r="I18" s="1"/>
  <c r="E17"/>
  <c r="G17" s="1"/>
  <c r="C16"/>
  <c r="E15"/>
  <c r="E14" s="1"/>
  <c r="C14"/>
  <c r="E13"/>
  <c r="G13" s="1"/>
  <c r="C12"/>
  <c r="E102"/>
  <c r="L38" l="1"/>
  <c r="L37" s="1"/>
  <c r="L106" s="1"/>
  <c r="M88"/>
  <c r="E104"/>
  <c r="H84"/>
  <c r="I84" s="1"/>
  <c r="H81"/>
  <c r="I81" s="1"/>
  <c r="E69"/>
  <c r="I86"/>
  <c r="H86"/>
  <c r="G104"/>
  <c r="H105"/>
  <c r="H104" s="1"/>
  <c r="E20"/>
  <c r="E39"/>
  <c r="D38"/>
  <c r="D37" s="1"/>
  <c r="D106" s="1"/>
  <c r="E98"/>
  <c r="E87" s="1"/>
  <c r="E12"/>
  <c r="C38"/>
  <c r="C37" s="1"/>
  <c r="E16"/>
  <c r="G12"/>
  <c r="I13"/>
  <c r="I12" s="1"/>
  <c r="I23"/>
  <c r="G98"/>
  <c r="I99"/>
  <c r="G102"/>
  <c r="I103"/>
  <c r="I102" s="1"/>
  <c r="E23"/>
  <c r="G16"/>
  <c r="G20"/>
  <c r="G33"/>
  <c r="F38"/>
  <c r="F100"/>
  <c r="G69"/>
  <c r="I34"/>
  <c r="I33" s="1"/>
  <c r="C11"/>
  <c r="I40"/>
  <c r="I70"/>
  <c r="I105"/>
  <c r="I104" s="1"/>
  <c r="I17"/>
  <c r="I16" s="1"/>
  <c r="I21"/>
  <c r="I20" s="1"/>
  <c r="I101"/>
  <c r="I100" s="1"/>
  <c r="G23"/>
  <c r="E42"/>
  <c r="G15"/>
  <c r="G89"/>
  <c r="G30"/>
  <c r="E33"/>
  <c r="I98" l="1"/>
  <c r="K99"/>
  <c r="I39"/>
  <c r="K40"/>
  <c r="I69"/>
  <c r="C106"/>
  <c r="H69"/>
  <c r="H38" s="1"/>
  <c r="H37" s="1"/>
  <c r="H106" s="1"/>
  <c r="F37"/>
  <c r="F106" s="1"/>
  <c r="G87"/>
  <c r="G38" s="1"/>
  <c r="G37" s="1"/>
  <c r="I89"/>
  <c r="K89" s="1"/>
  <c r="G29"/>
  <c r="I30"/>
  <c r="I29" s="1"/>
  <c r="G14"/>
  <c r="I15"/>
  <c r="I14" s="1"/>
  <c r="I11" s="1"/>
  <c r="E11"/>
  <c r="E38"/>
  <c r="M99" l="1"/>
  <c r="M98" s="1"/>
  <c r="K98"/>
  <c r="K38" s="1"/>
  <c r="K37" s="1"/>
  <c r="K106" s="1"/>
  <c r="M89"/>
  <c r="M87" s="1"/>
  <c r="K87"/>
  <c r="I87"/>
  <c r="I38" s="1"/>
  <c r="I37" s="1"/>
  <c r="I106" s="1"/>
  <c r="I107" s="1"/>
  <c r="G11"/>
  <c r="G106" s="1"/>
  <c r="E37"/>
  <c r="N87" l="1"/>
  <c r="M38"/>
  <c r="M37" s="1"/>
  <c r="M106" s="1"/>
  <c r="E106"/>
</calcChain>
</file>

<file path=xl/sharedStrings.xml><?xml version="1.0" encoding="utf-8"?>
<sst xmlns="http://schemas.openxmlformats.org/spreadsheetml/2006/main" count="435" uniqueCount="180">
  <si>
    <t>Приложение № __</t>
  </si>
  <si>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</si>
  <si>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</si>
  <si>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</si>
  <si>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</si>
  <si>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</si>
  <si>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</si>
  <si>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</si>
  <si>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</si>
  <si>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</si>
  <si>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</si>
  <si>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</si>
  <si>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</si>
  <si>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</si>
  <si>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</si>
  <si>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</si>
  <si>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</si>
  <si>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</si>
  <si>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</si>
  <si>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</si>
  <si>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</si>
  <si>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</si>
  <si>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</si>
  <si>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</si>
  <si>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</si>
  <si>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</si>
  <si>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</si>
  <si>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</si>
  <si>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</si>
  <si>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</si>
  <si>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</si>
  <si>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</si>
  <si>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</si>
  <si>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</si>
  <si>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</si>
  <si>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</si>
  <si>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</si>
  <si>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</si>
  <si>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</si>
  <si>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</si>
  <si>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</si>
  <si>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</si>
  <si>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</si>
  <si>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</si>
  <si>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</si>
  <si>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</si>
  <si>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</si>
  <si>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</si>
  <si>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</si>
  <si>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</si>
  <si>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</si>
  <si>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</si>
  <si>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</si>
  <si>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</si>
  <si>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</si>
  <si>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</si>
  <si>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</si>
  <si>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</si>
  <si>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</si>
  <si>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</si>
  <si>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</si>
  <si>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</si>
  <si>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</si>
  <si>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Дотации бюджетам муниципальных районов на выравнивание  бюджетной обеспеченности</t>
  </si>
  <si>
    <t>2 02 01001 05 0000 151</t>
  </si>
  <si>
    <t>Дотации бюджетам муниципальных районов на поддержку мер по обеспечению сбалансированности бюджетов</t>
  </si>
  <si>
    <t>2 02 01003 05 0000 151</t>
  </si>
  <si>
    <t>Субсидии от других бюджетов бюджетной системы Российской Федерации</t>
  </si>
  <si>
    <t>2 02 02000 00 0000 151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</si>
  <si>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</si>
  <si>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2 02 02999 05 0000 151</t>
  </si>
  <si>
    <t>Субсидии на мероприятия по проведению оздоровительной кампании детей за счет средств областного бюджета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</si>
  <si>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</si>
  <si>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</si>
  <si>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</si>
  <si>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</si>
  <si>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</si>
  <si>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2 02 03000 00 0000 151</t>
  </si>
  <si>
    <r>
      <rPr>
        <sz val="10"/>
        <rFont val="Times New Roman"/>
        <family val="1"/>
        <charset val="204"/>
      </rPr>
  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  </r>
    <r>
      <rPr>
        <b/>
        <sz val="10"/>
        <rFont val="Times New Roman"/>
        <family val="1"/>
        <charset val="204"/>
      </rPr>
      <t xml:space="preserve">
</t>
    </r>
  </si>
  <si>
    <r>
      <rPr>
        <sz val="8"/>
        <rFont val="Times New Roman"/>
        <family val="1"/>
        <charset val="204"/>
      </rPr>
      <t>2 02 03007 05 0000 151</t>
    </r>
    <r>
      <rPr>
        <b/>
        <sz val="8"/>
        <rFont val="Times New Roman"/>
        <family val="1"/>
        <charset val="204"/>
      </rPr>
      <t xml:space="preserve">
</t>
    </r>
  </si>
  <si>
    <t>2 02 03015 05 0000 151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</si>
  <si>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</si>
  <si>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2 02 03024 05 0000 151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</si>
  <si>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</si>
  <si>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</si>
  <si>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</si>
  <si>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</si>
  <si>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</si>
  <si>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</si>
  <si>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</si>
  <si>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</si>
  <si>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</si>
  <si>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</si>
  <si>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2 02 03029 05 0000 151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</si>
  <si>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за счет средств федерального бюджета</t>
  </si>
  <si>
    <t>2 02 03119 05 0000 151</t>
  </si>
  <si>
    <t xml:space="preserve"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</t>
  </si>
  <si>
    <t>2 02 03999 05 0000 151</t>
  </si>
  <si>
    <t>Иные межбюджетные трансферты</t>
  </si>
  <si>
    <t>2 02 04000 00 0000 151</t>
  </si>
  <si>
    <t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на 2013 год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</si>
  <si>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</si>
  <si>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</si>
  <si>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</si>
  <si>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</si>
  <si>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2 02 09024 05 0000 151</t>
  </si>
  <si>
    <t xml:space="preserve">ВСЕГО ДОХОДОВ </t>
  </si>
  <si>
    <t>Собрания депутатов №   от 25.12.2015 года</t>
  </si>
  <si>
    <t>2 02 02216 05 0000 151</t>
  </si>
  <si>
    <t>Предполагаемые поправки</t>
  </si>
  <si>
    <t>Утверждено</t>
  </si>
  <si>
    <t>Субсидии на софинансирование расходов по созданию условий для обеспечения поселений услугами торговли</t>
  </si>
  <si>
    <t>Субсидия для возмещения расходов по предоставлению мер социальной поддержки пед. работников проживающих в сельской местности</t>
  </si>
  <si>
    <t>Субвенции бюджетам муниципальных образований на осуществление государственных полномочий по подготовке и проведению Всероссийской сельскохозяйственной переписи 2016 года</t>
  </si>
  <si>
    <t>2 02 03121 05 0000 151</t>
  </si>
  <si>
    <t>2 02 04999 05 0000 151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</si>
  <si>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</si>
  <si>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</si>
  <si>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</si>
  <si>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</si>
  <si>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</si>
  <si>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</si>
  <si>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</si>
  <si>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</si>
  <si>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Приложение №__</t>
  </si>
  <si>
    <t>Собрания депутатов №__  от 26 февраля 2016 г.</t>
  </si>
  <si>
    <t xml:space="preserve">Средства, передаваемые бюджетам муниципальных районов из бюджетов поселений КРС по соглашениями </t>
  </si>
  <si>
    <t>2 02 04014 05 0000 151</t>
  </si>
  <si>
    <t>Прогнозируемое поступление доходов бюджета  МО  "Устьянский муниципальный район" на 2016 год.</t>
  </si>
  <si>
    <t>Субсидии на реализацию общественно значимых культурных мероприятий в рамках проекта "ЛЮБО-ДОРОГО" (2013-2020г.)"</t>
  </si>
  <si>
    <t>Прочие безвозмездные поступления</t>
  </si>
  <si>
    <t>Прочие безвозмездные поступления в бюджеты муниципальных районов</t>
  </si>
  <si>
    <t>2 07 00000 00 0000 180</t>
  </si>
  <si>
    <t>2 07 05000 05 0000 180</t>
  </si>
  <si>
    <t>Приложение №2</t>
  </si>
  <si>
    <t>Собрания депутатов №333  от 26 февраля 2016 г.</t>
  </si>
  <si>
    <t>Приложение № 4</t>
  </si>
  <si>
    <t>2 02 02088 05 0004 151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</si>
  <si>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</si>
  <si>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 xml:space="preserve">Субсидии на  мероприятия по </t>
    </r>
    <r>
      <rPr>
        <sz val="11"/>
        <rFont val="Times New Roman"/>
        <family val="1"/>
        <charset val="204"/>
      </rPr>
      <t>реализации молодежной политики в муниципальных образованиях</t>
    </r>
  </si>
  <si>
    <t xml:space="preserve">Субсидии на реализацию ГП АО "Патриотическое воспитание,развитие физкультуры и спорта в АО…" ПП №1 "Спорт Беломорья (2014-2020г.) </t>
  </si>
  <si>
    <t>2 02 04052 05 0000 151</t>
  </si>
  <si>
    <t>Межбюджетные трансферты.ГП РФ "Развитие культуры и туризма"                         ПП "Искусство" Гос.поддержк учреждений культуры сельских поселений</t>
  </si>
  <si>
    <t>Межбюджетные трансферты: резервный фонд Правительства Арх.обл. (Устьянская СДЮШОР на первенство мира) расп.от 9.02.16г. №30-рп</t>
  </si>
  <si>
    <t>Межбюджетные трансферты: резервный фонд  Правительства Арх.обл.(МО "Плосское")</t>
  </si>
  <si>
    <t>2 02 02051 05 0000 151</t>
  </si>
  <si>
    <t>2 02 02085 05 0000 151</t>
  </si>
  <si>
    <r>
      <t>Субсидии бюджету МО на реализацию мероприятий ФЦП "Устойчивое развитие сельских территорий"</t>
    </r>
    <r>
      <rPr>
        <sz val="11"/>
        <rFont val="Times New Roman"/>
        <family val="1"/>
        <charset val="204"/>
      </rPr>
      <t>обеспечение жильем граждан, прожив.в с/местности. Улучшение жилищных условий</t>
    </r>
  </si>
  <si>
    <r>
      <t xml:space="preserve">Субсидии бюджету МО на реализацию мероприятий ФЦП "Устойчивое развитие сельских территорий"обеспечение жильем граждан,прожив.в с/местности. </t>
    </r>
    <r>
      <rPr>
        <sz val="11"/>
        <rFont val="Times New Roman"/>
        <family val="1"/>
        <charset val="204"/>
      </rPr>
      <t>Обеспечение жильем молодых семей и молод.спец.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</si>
  <si>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</t>
    </r>
    <r>
      <rPr>
        <sz val="11"/>
        <rFont val="Times New Roman"/>
        <family val="1"/>
        <charset val="204"/>
      </rPr>
      <t>граждан РФ,прожив.в се/местности. Улучшение жилищных условий.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</si>
  <si>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граждан РФ,прожив.в се/местности. </t>
    </r>
    <r>
      <rPr>
        <sz val="11"/>
        <rFont val="Times New Roman"/>
        <family val="1"/>
        <charset val="204"/>
      </rPr>
      <t>Обеспечение жильем молодых специалистов.</t>
    </r>
  </si>
  <si>
    <t>Субсидии на модернизацию и капитальный ремонт объектов ТЭК и ЖКХ</t>
  </si>
  <si>
    <t>2 02 02150 05 0000 151</t>
  </si>
  <si>
    <t>Субсидии на создание в общеобразовательных организациях,расположенных в сельской местности,условий для занятий физической культурой и спортом</t>
  </si>
  <si>
    <t>2 02 02215 05 0000 151</t>
  </si>
  <si>
    <t>Собрания депутатов №308 от 25.12.2015 года</t>
  </si>
  <si>
    <t>Собрания депутатов №337 от 08 апреля  2016 г.</t>
  </si>
  <si>
    <t>Приложение №4</t>
  </si>
  <si>
    <t>Собрания депутатов №351  от 27 мая  2016 г.</t>
  </si>
  <si>
    <t>2 02 02008 05 0000 151</t>
  </si>
  <si>
    <t>2 02 02019 05 0000 151</t>
  </si>
  <si>
    <t>Субсидии на реализацию ГП Арх.обл. "Обеспечение качест. доступным жильем и объектами инфрастр. населения АО (2014-2020гг.) "Обеспечение жильем молодых семей"</t>
  </si>
  <si>
    <t>Субсидии бюджетам муниципальных районов на реализацию программ поддержки социально ориентированных некоммерческих организаций (ТОСы)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</si>
  <si>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</si>
  <si>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Субсидии на реализацию ГП Арх.обл. "Обеспечение качественным доступным жильем и объектами инфрастр. населения АО (2014-2020гг.) Разработка генеральных планов и правил землепользования</t>
  </si>
  <si>
    <t>2 02 02077 05 0000 151</t>
  </si>
  <si>
    <t xml:space="preserve">ФЦП  Субсидии на реализацию ГП АО "Патриотическое воспитание,развитие физкультуры и спорта в АО…" ПП №1 "Спорт Беломорья (2014-2020г.) 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</si>
  <si>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</si>
  <si>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Субсидия на реализацию ГП АО "Культура Русского Севера" (2013-2020гг.)</t>
  </si>
  <si>
    <t>Субсидия из резервного фонда Правительства Арх.обл.(МО "Плосское"</t>
  </si>
  <si>
    <t xml:space="preserve">Субсидия из резервного фонда Правительства Арх.обл. (ремонт туалет.комнаты здания клуба п.Кизема) </t>
  </si>
  <si>
    <t>Иные межбюджетные трансферты бюджету МО на реализацию мероприятий по обеспечению средствами туристской навигации в 20016 году.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</si>
  <si>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</si>
  <si>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2 02 04041 05 0000 151</t>
  </si>
  <si>
    <t xml:space="preserve"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</t>
  </si>
  <si>
    <t xml:space="preserve">Межбюджетные трансферты: резервный фонд Правительства Арх.обл. (РУО) </t>
  </si>
  <si>
    <t>Межбюджетные трансферты: резервный фонд Правительства Арх.обл. (МБУК "Устьяны" для структурного подразделения в п.Кизема)</t>
  </si>
  <si>
    <t>Собрания депутатов №369  от 24 июня 2016 г.</t>
  </si>
  <si>
    <t>Приложение №1</t>
  </si>
  <si>
    <t>Собрания депутатов №393  от 30 сентября 2016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</si>
</sst>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mbria"/>
      <family val="1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30">
    <xf numFmtId="0" fontId="0" fillId="0" borderId="0" xfId="0"/>
    <xf numFmtId="4" fontId="3" fillId="2" borderId="0" xfId="8" applyNumberFormat="1" applyFont="1" applyFill="1" applyAlignment="1">
      <alignment horizontal="right" wrapText="1"/>
    </xf>
    <xf numFmtId="4" fontId="12" fillId="2" borderId="0" xfId="8" applyNumberFormat="1" applyFont="1" applyFill="1" applyAlignment="1">
      <alignment horizontal="right" wrapText="1"/>
    </xf>
    <xf numFmtId="0" fontId="3" fillId="2" borderId="0" xfId="4" applyFont="1" applyFill="1"/>
    <xf numFmtId="0" fontId="5" fillId="2" borderId="0" xfId="4" applyFont="1" applyFill="1"/>
    <xf numFmtId="4" fontId="5" fillId="2" borderId="0" xfId="4" applyNumberFormat="1" applyFont="1" applyFill="1" applyAlignment="1">
      <alignment wrapText="1"/>
    </xf>
    <xf numFmtId="0" fontId="3" fillId="2" borderId="0" xfId="4" applyNumberFormat="1" applyFont="1" applyFill="1" applyAlignment="1">
      <alignment horizontal="left"/>
    </xf>
    <xf numFmtId="4" fontId="4" fillId="2" borderId="0" xfId="4" applyNumberFormat="1" applyFont="1" applyFill="1" applyBorder="1" applyAlignment="1">
      <alignment horizontal="right"/>
    </xf>
    <xf numFmtId="4" fontId="3" fillId="2" borderId="0" xfId="4" applyNumberFormat="1" applyFont="1" applyFill="1" applyBorder="1" applyAlignment="1">
      <alignment wrapText="1"/>
    </xf>
    <xf numFmtId="0" fontId="8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" fontId="8" fillId="2" borderId="1" xfId="4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0" fontId="7" fillId="2" borderId="0" xfId="4" applyFont="1" applyFill="1"/>
    <xf numFmtId="0" fontId="8" fillId="2" borderId="1" xfId="4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vertical="center" wrapText="1"/>
    </xf>
    <xf numFmtId="0" fontId="3" fillId="2" borderId="1" xfId="4" applyNumberFormat="1" applyFont="1" applyFill="1" applyBorder="1" applyAlignment="1">
      <alignment horizontal="justify"/>
    </xf>
    <xf numFmtId="49" fontId="4" fillId="2" borderId="1" xfId="4" applyNumberFormat="1" applyFont="1" applyFill="1" applyBorder="1" applyAlignment="1">
      <alignment horizontal="center" wrapText="1"/>
    </xf>
    <xf numFmtId="4" fontId="8" fillId="2" borderId="1" xfId="8" applyNumberFormat="1" applyFont="1" applyFill="1" applyBorder="1" applyAlignment="1">
      <alignment wrapText="1"/>
    </xf>
    <xf numFmtId="4" fontId="3" fillId="2" borderId="1" xfId="4" applyNumberFormat="1" applyFont="1" applyFill="1" applyBorder="1" applyAlignment="1">
      <alignment wrapText="1"/>
    </xf>
    <xf numFmtId="4" fontId="8" fillId="2" borderId="1" xfId="4" applyNumberFormat="1" applyFont="1" applyFill="1" applyBorder="1" applyAlignment="1">
      <alignment wrapText="1"/>
    </xf>
    <xf numFmtId="4" fontId="3" fillId="2" borderId="1" xfId="8" applyNumberFormat="1" applyFont="1" applyFill="1" applyBorder="1" applyAlignment="1">
      <alignment wrapText="1"/>
    </xf>
    <xf numFmtId="0" fontId="3" fillId="2" borderId="1" xfId="4" applyFont="1" applyFill="1" applyBorder="1" applyAlignment="1">
      <alignment wrapText="1"/>
    </xf>
    <xf numFmtId="0" fontId="3" fillId="2" borderId="1" xfId="4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4" fontId="5" fillId="2" borderId="1" xfId="8" applyNumberFormat="1" applyFont="1" applyFill="1" applyBorder="1" applyAlignment="1">
      <alignment wrapText="1"/>
    </xf>
    <xf numFmtId="4" fontId="5" fillId="2" borderId="1" xfId="4" applyNumberFormat="1" applyFont="1" applyFill="1" applyBorder="1" applyAlignment="1">
      <alignment wrapText="1"/>
    </xf>
    <xf numFmtId="0" fontId="5" fillId="2" borderId="0" xfId="4" applyFont="1" applyFill="1" applyAlignment="1">
      <alignment wrapText="1"/>
    </xf>
    <xf numFmtId="0" fontId="4" fillId="2" borderId="1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wrapText="1"/>
    </xf>
    <xf numFmtId="4" fontId="3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/>
    </xf>
    <xf numFmtId="2" fontId="3" fillId="2" borderId="1" xfId="4" applyNumberFormat="1" applyFont="1" applyFill="1" applyBorder="1"/>
    <xf numFmtId="4" fontId="3" fillId="2" borderId="1" xfId="4" applyNumberFormat="1" applyFont="1" applyFill="1" applyBorder="1"/>
    <xf numFmtId="4" fontId="3" fillId="2" borderId="1" xfId="4" applyNumberFormat="1" applyFont="1" applyFill="1" applyBorder="1" applyAlignment="1"/>
    <xf numFmtId="0" fontId="8" fillId="2" borderId="1" xfId="4" applyFont="1" applyFill="1" applyBorder="1" applyAlignment="1">
      <alignment horizontal="justify" vertical="center" wrapText="1"/>
    </xf>
    <xf numFmtId="4" fontId="8" fillId="2" borderId="1" xfId="4" applyNumberFormat="1" applyFont="1" applyFill="1" applyBorder="1" applyAlignment="1">
      <alignment vertical="center" wrapText="1"/>
    </xf>
    <xf numFmtId="0" fontId="8" fillId="2" borderId="0" xfId="4" applyFont="1" applyFill="1" applyAlignment="1">
      <alignment vertical="center"/>
    </xf>
    <xf numFmtId="4" fontId="3" fillId="2" borderId="1" xfId="8" applyNumberFormat="1" applyFont="1" applyFill="1" applyBorder="1" applyAlignment="1">
      <alignment vertical="center" wrapText="1"/>
    </xf>
    <xf numFmtId="4" fontId="3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4" fontId="14" fillId="2" borderId="1" xfId="8" applyNumberFormat="1" applyFont="1" applyFill="1" applyBorder="1" applyAlignment="1">
      <alignment wrapText="1"/>
    </xf>
    <xf numFmtId="0" fontId="3" fillId="2" borderId="0" xfId="4" applyFont="1" applyFill="1" applyAlignment="1">
      <alignment vertical="center"/>
    </xf>
    <xf numFmtId="0" fontId="3" fillId="2" borderId="1" xfId="4" applyFont="1" applyFill="1" applyBorder="1" applyAlignment="1">
      <alignment horizontal="justify" vertical="center" wrapText="1"/>
    </xf>
    <xf numFmtId="1" fontId="4" fillId="2" borderId="1" xfId="5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5" applyFont="1" applyFill="1" applyBorder="1" applyAlignment="1">
      <alignment vertical="top" wrapText="1"/>
    </xf>
    <xf numFmtId="1" fontId="9" fillId="2" borderId="1" xfId="4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justify" vertical="top" wrapText="1"/>
    </xf>
    <xf numFmtId="1" fontId="4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" fontId="3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/>
    <xf numFmtId="4" fontId="10" fillId="2" borderId="1" xfId="1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17" fillId="2" borderId="1" xfId="1" applyNumberFormat="1" applyFont="1" applyFill="1" applyBorder="1" applyAlignment="1"/>
    <xf numFmtId="2" fontId="8" fillId="2" borderId="1" xfId="4" applyNumberFormat="1" applyFont="1" applyFill="1" applyBorder="1"/>
    <xf numFmtId="4" fontId="8" fillId="2" borderId="1" xfId="4" applyNumberFormat="1" applyFont="1" applyFill="1" applyBorder="1" applyAlignment="1"/>
    <xf numFmtId="4" fontId="8" fillId="2" borderId="1" xfId="4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4" fontId="10" fillId="2" borderId="1" xfId="1" applyNumberFormat="1" applyFont="1" applyFill="1" applyBorder="1" applyAlignment="1"/>
    <xf numFmtId="4" fontId="15" fillId="2" borderId="1" xfId="0" applyNumberFormat="1" applyFont="1" applyFill="1" applyBorder="1" applyAlignment="1">
      <alignment horizontal="center" vertical="center" wrapText="1"/>
    </xf>
    <xf numFmtId="4" fontId="13" fillId="2" borderId="1" xfId="10" applyNumberFormat="1" applyFont="1" applyFill="1" applyBorder="1" applyAlignment="1">
      <alignment horizontal="right" vertical="center" wrapText="1"/>
    </xf>
    <xf numFmtId="4" fontId="13" fillId="2" borderId="1" xfId="10" applyNumberFormat="1" applyFont="1" applyFill="1" applyBorder="1" applyAlignment="1">
      <alignment horizontal="right" wrapText="1"/>
    </xf>
    <xf numFmtId="0" fontId="8" fillId="2" borderId="0" xfId="4" applyFont="1" applyFill="1" applyAlignment="1">
      <alignment vertical="center" wrapText="1"/>
    </xf>
    <xf numFmtId="2" fontId="3" fillId="2" borderId="1" xfId="4" applyNumberFormat="1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12" fillId="2" borderId="1" xfId="10" applyNumberFormat="1" applyFont="1" applyFill="1" applyBorder="1" applyAlignment="1">
      <alignment horizontal="right" wrapText="1"/>
    </xf>
    <xf numFmtId="0" fontId="8" fillId="2" borderId="1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4" fontId="3" fillId="2" borderId="0" xfId="8" applyNumberFormat="1" applyFont="1" applyFill="1" applyAlignment="1">
      <alignment wrapText="1"/>
    </xf>
    <xf numFmtId="4" fontId="3" fillId="2" borderId="0" xfId="4" applyNumberFormat="1" applyFont="1" applyFill="1" applyAlignment="1">
      <alignment wrapText="1"/>
    </xf>
    <xf numFmtId="43" fontId="3" fillId="2" borderId="0" xfId="11" applyFont="1" applyFill="1"/>
    <xf numFmtId="43" fontId="5" fillId="2" borderId="0" xfId="11" applyFont="1" applyFill="1"/>
    <xf numFmtId="43" fontId="8" fillId="2" borderId="0" xfId="11" applyFont="1" applyFill="1" applyAlignment="1">
      <alignment horizontal="center" vertical="center"/>
    </xf>
    <xf numFmtId="43" fontId="7" fillId="2" borderId="0" xfId="11" applyFont="1" applyFill="1"/>
    <xf numFmtId="43" fontId="5" fillId="2" borderId="0" xfId="11" applyFont="1" applyFill="1" applyAlignment="1">
      <alignment wrapText="1"/>
    </xf>
    <xf numFmtId="43" fontId="8" fillId="2" borderId="0" xfId="11" applyFont="1" applyFill="1" applyAlignment="1">
      <alignment horizontal="center"/>
    </xf>
    <xf numFmtId="43" fontId="8" fillId="2" borderId="0" xfId="11" applyFont="1" applyFill="1" applyAlignment="1">
      <alignment vertical="center"/>
    </xf>
    <xf numFmtId="43" fontId="3" fillId="2" borderId="0" xfId="11" applyFont="1" applyFill="1" applyAlignment="1">
      <alignment vertical="center"/>
    </xf>
    <xf numFmtId="43" fontId="8" fillId="2" borderId="0" xfId="11" applyFont="1" applyFill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/>
    </xf>
    <xf numFmtId="4" fontId="3" fillId="2" borderId="1" xfId="4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center" wrapText="1"/>
    </xf>
    <xf numFmtId="43" fontId="6" fillId="2" borderId="0" xfId="11" applyFont="1" applyFill="1" applyAlignment="1">
      <alignment horizontal="center" vertical="center"/>
    </xf>
    <xf numFmtId="4" fontId="8" fillId="2" borderId="1" xfId="4" applyNumberFormat="1" applyFont="1" applyFill="1" applyBorder="1" applyAlignment="1">
      <alignment horizontal="right" wrapText="1"/>
    </xf>
    <xf numFmtId="4" fontId="8" fillId="2" borderId="1" xfId="4" applyNumberFormat="1" applyFont="1" applyFill="1" applyBorder="1" applyAlignment="1">
      <alignment horizontal="right" vertical="center" wrapText="1"/>
    </xf>
    <xf numFmtId="4" fontId="3" fillId="2" borderId="1" xfId="4" applyNumberFormat="1" applyFont="1" applyFill="1" applyBorder="1" applyAlignment="1">
      <alignment horizontal="right"/>
    </xf>
    <xf numFmtId="4" fontId="8" fillId="2" borderId="0" xfId="4" applyNumberFormat="1" applyFont="1" applyFill="1" applyAlignment="1">
      <alignment vertical="center"/>
    </xf>
    <xf numFmtId="0" fontId="6" fillId="2" borderId="3" xfId="4" applyFont="1" applyFill="1" applyBorder="1" applyAlignment="1">
      <alignment horizontal="center" vertical="center" wrapText="1"/>
    </xf>
    <xf numFmtId="4" fontId="3" fillId="2" borderId="0" xfId="4" applyNumberFormat="1" applyFont="1" applyFill="1" applyBorder="1" applyAlignment="1">
      <alignment horizontal="right"/>
    </xf>
    <xf numFmtId="0" fontId="16" fillId="2" borderId="0" xfId="4" applyFont="1" applyFill="1" applyBorder="1" applyAlignment="1">
      <alignment horizontal="right" wrapText="1"/>
    </xf>
    <xf numFmtId="4" fontId="16" fillId="2" borderId="0" xfId="4" applyNumberFormat="1" applyFont="1" applyFill="1" applyBorder="1" applyAlignment="1">
      <alignment horizontal="right"/>
    </xf>
    <xf numFmtId="0" fontId="3" fillId="2" borderId="0" xfId="4" applyFont="1" applyFill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  <xf numFmtId="4" fontId="16" fillId="0" borderId="0" xfId="4" applyNumberFormat="1" applyFont="1" applyBorder="1" applyAlignment="1">
      <alignment horizontal="right"/>
    </xf>
    <xf numFmtId="0" fontId="3" fillId="0" borderId="0" xfId="4" applyFont="1" applyBorder="1" applyAlignment="1">
      <alignment horizontal="right" wrapText="1"/>
    </xf>
    <xf numFmtId="0" fontId="16" fillId="0" borderId="0" xfId="4" applyFont="1" applyBorder="1" applyAlignment="1">
      <alignment horizontal="right" wrapText="1"/>
    </xf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_Приложение 5 - прогноз доходов" xfId="4"/>
    <cellStyle name="Обычный_Таб.к пояснительной записке 2013г.МР" xfId="5"/>
    <cellStyle name="Процентный 2" xfId="6"/>
    <cellStyle name="Процентный 3" xfId="7"/>
    <cellStyle name="Финансовый" xfId="11" builtinId="3"/>
    <cellStyle name="Финансовый 2" xfId="8"/>
    <cellStyle name="Финансовый 3" xfId="9"/>
    <cellStyle name="Финансовый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7"/>
  <sheetViews>
    <sheetView tabSelected="1" topLeftCell="A95" workbookViewId="0">
      <selection activeCell="L105" sqref="L105"/>
    </sheetView>
  </sheetViews>
  <sheetFormatPr defaultColWidth="8" defaultRowHeight="12.75"/>
  <cols>
    <col min="1" max="1" width="45.28515625" style="3" customWidth="1"/>
    <col min="2" max="2" width="18.28515625" style="96" customWidth="1"/>
    <col min="3" max="3" width="14.85546875" style="97" hidden="1" customWidth="1"/>
    <col min="4" max="4" width="15.42578125" style="98" hidden="1" customWidth="1"/>
    <col min="5" max="5" width="17.7109375" style="98" hidden="1" customWidth="1"/>
    <col min="6" max="6" width="1" style="98" hidden="1" customWidth="1"/>
    <col min="7" max="7" width="14.5703125" style="98" hidden="1" customWidth="1"/>
    <col min="8" max="10" width="15.7109375" style="98" hidden="1" customWidth="1"/>
    <col min="11" max="13" width="15.7109375" style="98" customWidth="1"/>
    <col min="14" max="14" width="17.140625" style="99" hidden="1" customWidth="1"/>
    <col min="15" max="15" width="21.7109375" style="3" customWidth="1"/>
    <col min="16" max="223" width="8" style="3"/>
    <col min="224" max="224" width="69.85546875" style="3" customWidth="1"/>
    <col min="225" max="225" width="21.7109375" style="3" customWidth="1"/>
    <col min="226" max="226" width="0" style="3" hidden="1" customWidth="1"/>
    <col min="227" max="227" width="15.5703125" style="3" customWidth="1"/>
    <col min="228" max="231" width="0" style="3" hidden="1" customWidth="1"/>
    <col min="232" max="232" width="8" style="3"/>
    <col min="233" max="233" width="13.7109375" style="3" customWidth="1"/>
    <col min="234" max="16384" width="8" style="3"/>
  </cols>
  <sheetData>
    <row r="1" spans="1:14" ht="15" hidden="1">
      <c r="A1" s="123" t="s">
        <v>124</v>
      </c>
      <c r="B1" s="123"/>
      <c r="C1" s="123"/>
      <c r="D1" s="1"/>
      <c r="E1" s="2"/>
      <c r="F1" s="1"/>
      <c r="G1" s="2"/>
      <c r="H1" s="1"/>
      <c r="I1" s="2"/>
      <c r="J1" s="1"/>
      <c r="K1" s="2"/>
      <c r="L1" s="1"/>
      <c r="M1" s="2"/>
    </row>
    <row r="2" spans="1:14" ht="15" hidden="1">
      <c r="A2" s="123" t="s">
        <v>1</v>
      </c>
      <c r="B2" s="123"/>
      <c r="C2" s="123"/>
      <c r="D2" s="1"/>
      <c r="E2" s="2"/>
      <c r="F2" s="1"/>
      <c r="G2" s="2"/>
      <c r="H2" s="1"/>
      <c r="I2" s="2"/>
      <c r="J2" s="1"/>
      <c r="K2" s="2"/>
      <c r="L2" s="1"/>
      <c r="M2" s="2"/>
    </row>
    <row r="3" spans="1:14" s="4" customFormat="1" ht="15" hidden="1">
      <c r="A3" s="124" t="s">
        <v>125</v>
      </c>
      <c r="B3" s="124"/>
      <c r="C3" s="124"/>
      <c r="D3" s="1"/>
      <c r="E3" s="2"/>
      <c r="F3" s="1"/>
      <c r="G3" s="2"/>
      <c r="H3" s="1"/>
      <c r="I3" s="2"/>
      <c r="J3" s="1"/>
      <c r="K3" s="2"/>
      <c r="L3" s="1"/>
      <c r="M3" s="2"/>
      <c r="N3" s="100"/>
    </row>
    <row r="4" spans="1:14" s="4" customFormat="1" hidden="1">
      <c r="A4" s="125" t="s">
        <v>0</v>
      </c>
      <c r="B4" s="125"/>
      <c r="C4" s="125"/>
      <c r="D4" s="5"/>
      <c r="E4" s="5"/>
      <c r="F4" s="5"/>
      <c r="G4" s="5"/>
      <c r="H4" s="5"/>
      <c r="I4" s="5"/>
      <c r="J4" s="5"/>
      <c r="K4" s="5"/>
      <c r="L4" s="5"/>
      <c r="M4" s="5"/>
      <c r="N4" s="100"/>
    </row>
    <row r="5" spans="1:14" s="4" customFormat="1" hidden="1">
      <c r="A5" s="125" t="s">
        <v>1</v>
      </c>
      <c r="B5" s="125"/>
      <c r="C5" s="125"/>
      <c r="D5" s="5"/>
      <c r="E5" s="5"/>
      <c r="F5" s="5"/>
      <c r="G5" s="5"/>
      <c r="H5" s="5"/>
      <c r="I5" s="5"/>
      <c r="J5" s="5"/>
      <c r="K5" s="5"/>
      <c r="L5" s="5"/>
      <c r="M5" s="5"/>
      <c r="N5" s="100"/>
    </row>
    <row r="6" spans="1:14" s="4" customFormat="1" hidden="1">
      <c r="A6" s="122" t="s">
        <v>107</v>
      </c>
      <c r="B6" s="122"/>
      <c r="C6" s="122"/>
      <c r="D6" s="5"/>
      <c r="E6" s="5"/>
      <c r="F6" s="5"/>
      <c r="G6" s="5"/>
      <c r="H6" s="5"/>
      <c r="I6" s="5"/>
      <c r="J6" s="5"/>
      <c r="K6" s="5"/>
      <c r="L6" s="5"/>
      <c r="M6" s="5"/>
      <c r="N6" s="100"/>
    </row>
    <row r="7" spans="1:14" s="4" customFormat="1" hidden="1">
      <c r="A7" s="6"/>
      <c r="B7" s="7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100"/>
    </row>
    <row r="8" spans="1:14" ht="32.25" customHeight="1">
      <c r="A8" s="121" t="s">
        <v>128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4" s="13" customFormat="1" ht="27" customHeight="1">
      <c r="A9" s="9" t="s">
        <v>2</v>
      </c>
      <c r="B9" s="10" t="s">
        <v>3</v>
      </c>
      <c r="C9" s="11" t="s">
        <v>4</v>
      </c>
      <c r="D9" s="11" t="s">
        <v>109</v>
      </c>
      <c r="E9" s="11" t="s">
        <v>110</v>
      </c>
      <c r="F9" s="11" t="s">
        <v>109</v>
      </c>
      <c r="G9" s="11" t="s">
        <v>110</v>
      </c>
      <c r="H9" s="11" t="s">
        <v>109</v>
      </c>
      <c r="I9" s="11" t="s">
        <v>110</v>
      </c>
      <c r="J9" s="11" t="s">
        <v>109</v>
      </c>
      <c r="K9" s="11" t="s">
        <v>110</v>
      </c>
      <c r="L9" s="11" t="s">
        <v>109</v>
      </c>
      <c r="M9" s="11" t="s">
        <v>110</v>
      </c>
      <c r="N9" s="101"/>
    </row>
    <row r="10" spans="1:14" s="18" customFormat="1" ht="15">
      <c r="A10" s="14">
        <v>1</v>
      </c>
      <c r="B10" s="14">
        <v>2</v>
      </c>
      <c r="C10" s="15">
        <v>3</v>
      </c>
      <c r="D10" s="16">
        <v>4</v>
      </c>
      <c r="E10" s="16">
        <v>5</v>
      </c>
      <c r="F10" s="16">
        <v>4</v>
      </c>
      <c r="G10" s="17">
        <v>3</v>
      </c>
      <c r="H10" s="17">
        <v>4</v>
      </c>
      <c r="I10" s="17">
        <v>3</v>
      </c>
      <c r="J10" s="17">
        <v>4</v>
      </c>
      <c r="K10" s="17">
        <v>5</v>
      </c>
      <c r="L10" s="17">
        <v>4</v>
      </c>
      <c r="M10" s="17">
        <v>5</v>
      </c>
      <c r="N10" s="102"/>
    </row>
    <row r="11" spans="1:14" s="13" customFormat="1" ht="21">
      <c r="A11" s="19" t="s">
        <v>5</v>
      </c>
      <c r="B11" s="20" t="s">
        <v>6</v>
      </c>
      <c r="C11" s="21">
        <f>C12+C14+C16+C20+C23+C29+C31+C33+C36</f>
        <v>174720256</v>
      </c>
      <c r="D11" s="11"/>
      <c r="E11" s="11">
        <f>E12+E14+E16+E20+E23+E29+E33+E36</f>
        <v>174720256</v>
      </c>
      <c r="F11" s="11"/>
      <c r="G11" s="12">
        <f>G12+G14+G16+G20+G23+G29+G33+G36</f>
        <v>174720256</v>
      </c>
      <c r="H11" s="12"/>
      <c r="I11" s="12">
        <f>I12+I14+I16+I20+I23+I29+I33+I36</f>
        <v>174720256</v>
      </c>
      <c r="J11" s="12"/>
      <c r="K11" s="12">
        <f>K12+K14+K16+K20+K23+K29+K33+K36</f>
        <v>174720256</v>
      </c>
      <c r="L11" s="12"/>
      <c r="M11" s="12">
        <f>M12+M14+M16+M20+M23+M29+M33+M36</f>
        <v>174720256</v>
      </c>
      <c r="N11" s="101"/>
    </row>
    <row r="12" spans="1:14">
      <c r="A12" s="22" t="s">
        <v>7</v>
      </c>
      <c r="B12" s="23" t="s">
        <v>8</v>
      </c>
      <c r="C12" s="24">
        <f>C13</f>
        <v>105162800</v>
      </c>
      <c r="D12" s="25"/>
      <c r="E12" s="26">
        <f>E13</f>
        <v>105162800</v>
      </c>
      <c r="F12" s="25"/>
      <c r="G12" s="26">
        <f>G13</f>
        <v>105162800</v>
      </c>
      <c r="H12" s="25"/>
      <c r="I12" s="26">
        <f>I13</f>
        <v>105162800</v>
      </c>
      <c r="J12" s="25"/>
      <c r="K12" s="26">
        <f>K13</f>
        <v>105162800</v>
      </c>
      <c r="L12" s="25"/>
      <c r="M12" s="26">
        <f>M13</f>
        <v>105162800</v>
      </c>
      <c r="N12" s="99">
        <v>174720256</v>
      </c>
    </row>
    <row r="13" spans="1:14">
      <c r="A13" s="22" t="s">
        <v>9</v>
      </c>
      <c r="B13" s="23" t="s">
        <v>10</v>
      </c>
      <c r="C13" s="27">
        <v>105162800</v>
      </c>
      <c r="D13" s="25"/>
      <c r="E13" s="25">
        <f>C13</f>
        <v>105162800</v>
      </c>
      <c r="F13" s="25"/>
      <c r="G13" s="25">
        <f>E13+F13</f>
        <v>105162800</v>
      </c>
      <c r="H13" s="25"/>
      <c r="I13" s="25">
        <f>G13+H13</f>
        <v>105162800</v>
      </c>
      <c r="J13" s="25"/>
      <c r="K13" s="25">
        <f>I13+J13</f>
        <v>105162800</v>
      </c>
      <c r="L13" s="25"/>
      <c r="M13" s="25">
        <f>K13+L13</f>
        <v>105162800</v>
      </c>
    </row>
    <row r="14" spans="1:14" ht="38.25">
      <c r="A14" s="28" t="s">
        <v>11</v>
      </c>
      <c r="B14" s="23" t="s">
        <v>12</v>
      </c>
      <c r="C14" s="24">
        <f>C15</f>
        <v>21095367</v>
      </c>
      <c r="D14" s="25"/>
      <c r="E14" s="26">
        <f>E15</f>
        <v>21095367</v>
      </c>
      <c r="F14" s="25"/>
      <c r="G14" s="26">
        <f>G15</f>
        <v>21095367</v>
      </c>
      <c r="H14" s="25"/>
      <c r="I14" s="26">
        <f>I15</f>
        <v>21095367</v>
      </c>
      <c r="J14" s="25"/>
      <c r="K14" s="26">
        <f>K15</f>
        <v>21095367</v>
      </c>
      <c r="L14" s="25"/>
      <c r="M14" s="26">
        <f>M15</f>
        <v>21095367</v>
      </c>
    </row>
    <row r="15" spans="1:14" ht="25.5" customHeight="1">
      <c r="A15" s="29" t="s">
        <v>13</v>
      </c>
      <c r="B15" s="23" t="s">
        <v>14</v>
      </c>
      <c r="C15" s="27">
        <v>21095367</v>
      </c>
      <c r="D15" s="25"/>
      <c r="E15" s="25">
        <f>C15</f>
        <v>21095367</v>
      </c>
      <c r="F15" s="25"/>
      <c r="G15" s="25">
        <f>E15+F15</f>
        <v>21095367</v>
      </c>
      <c r="H15" s="25"/>
      <c r="I15" s="25">
        <f>G15+H15</f>
        <v>21095367</v>
      </c>
      <c r="J15" s="25"/>
      <c r="K15" s="25">
        <f>I15+J15</f>
        <v>21095367</v>
      </c>
      <c r="L15" s="25"/>
      <c r="M15" s="25">
        <f>K15+L15</f>
        <v>21095367</v>
      </c>
    </row>
    <row r="16" spans="1:14">
      <c r="A16" s="22" t="s">
        <v>15</v>
      </c>
      <c r="B16" s="23" t="s">
        <v>16</v>
      </c>
      <c r="C16" s="24">
        <f>SUM(C17:C19)</f>
        <v>25124589</v>
      </c>
      <c r="D16" s="25"/>
      <c r="E16" s="26">
        <f>SUM(E17:E19)</f>
        <v>25124589</v>
      </c>
      <c r="F16" s="25"/>
      <c r="G16" s="26">
        <f>SUM(G17:G19)</f>
        <v>25124589</v>
      </c>
      <c r="H16" s="25"/>
      <c r="I16" s="26">
        <f>SUM(I17:I19)</f>
        <v>25124589</v>
      </c>
      <c r="J16" s="25"/>
      <c r="K16" s="26">
        <f>SUM(K17:K19)</f>
        <v>25124589</v>
      </c>
      <c r="L16" s="25"/>
      <c r="M16" s="26">
        <f>SUM(M17:M19)</f>
        <v>25124589</v>
      </c>
    </row>
    <row r="17" spans="1:14" ht="25.5">
      <c r="A17" s="30" t="s">
        <v>17</v>
      </c>
      <c r="B17" s="31" t="s">
        <v>18</v>
      </c>
      <c r="C17" s="27">
        <v>25037529</v>
      </c>
      <c r="D17" s="25"/>
      <c r="E17" s="25">
        <f>C17</f>
        <v>25037529</v>
      </c>
      <c r="F17" s="25"/>
      <c r="G17" s="25">
        <f>E17+F17</f>
        <v>25037529</v>
      </c>
      <c r="H17" s="25"/>
      <c r="I17" s="25">
        <f>G17+H17</f>
        <v>25037529</v>
      </c>
      <c r="J17" s="25"/>
      <c r="K17" s="25">
        <f>I17+J17</f>
        <v>25037529</v>
      </c>
      <c r="L17" s="25"/>
      <c r="M17" s="25">
        <f>K17+L17</f>
        <v>25037529</v>
      </c>
    </row>
    <row r="18" spans="1:14">
      <c r="A18" s="30" t="s">
        <v>19</v>
      </c>
      <c r="B18" s="31" t="s">
        <v>20</v>
      </c>
      <c r="C18" s="27">
        <v>84770</v>
      </c>
      <c r="D18" s="25"/>
      <c r="E18" s="25">
        <f>C18</f>
        <v>84770</v>
      </c>
      <c r="F18" s="25"/>
      <c r="G18" s="25">
        <f>E18+F18</f>
        <v>84770</v>
      </c>
      <c r="H18" s="25"/>
      <c r="I18" s="25">
        <f>G18+H18</f>
        <v>84770</v>
      </c>
      <c r="J18" s="25"/>
      <c r="K18" s="25">
        <f>I18+J18</f>
        <v>84770</v>
      </c>
      <c r="L18" s="25"/>
      <c r="M18" s="25">
        <f>K18+L18</f>
        <v>84770</v>
      </c>
    </row>
    <row r="19" spans="1:14" ht="25.5">
      <c r="A19" s="30" t="s">
        <v>21</v>
      </c>
      <c r="B19" s="31" t="s">
        <v>22</v>
      </c>
      <c r="C19" s="27">
        <v>2290</v>
      </c>
      <c r="D19" s="25"/>
      <c r="E19" s="25">
        <f>C19</f>
        <v>2290</v>
      </c>
      <c r="F19" s="25"/>
      <c r="G19" s="25">
        <f>E19+F19</f>
        <v>2290</v>
      </c>
      <c r="H19" s="25"/>
      <c r="I19" s="25">
        <f>G19+H19</f>
        <v>2290</v>
      </c>
      <c r="J19" s="25"/>
      <c r="K19" s="25">
        <f>I19+J19</f>
        <v>2290</v>
      </c>
      <c r="L19" s="25"/>
      <c r="M19" s="25">
        <f>K19+L19</f>
        <v>2290</v>
      </c>
    </row>
    <row r="20" spans="1:14">
      <c r="A20" s="22" t="s">
        <v>23</v>
      </c>
      <c r="B20" s="23" t="s">
        <v>24</v>
      </c>
      <c r="C20" s="24">
        <f>C21+C22</f>
        <v>2861402</v>
      </c>
      <c r="D20" s="25"/>
      <c r="E20" s="26">
        <f>SUM(E21:E22)</f>
        <v>2861402</v>
      </c>
      <c r="F20" s="25"/>
      <c r="G20" s="26">
        <f>SUM(G21:G22)</f>
        <v>2861402</v>
      </c>
      <c r="H20" s="25"/>
      <c r="I20" s="26">
        <f>SUM(I21:I22)</f>
        <v>2861402</v>
      </c>
      <c r="J20" s="25"/>
      <c r="K20" s="26">
        <f>SUM(K21:K22)</f>
        <v>2861402</v>
      </c>
      <c r="L20" s="25"/>
      <c r="M20" s="26">
        <f>SUM(M21:M22)</f>
        <v>2861402</v>
      </c>
    </row>
    <row r="21" spans="1:14" ht="28.5" customHeight="1">
      <c r="A21" s="22" t="s">
        <v>25</v>
      </c>
      <c r="B21" s="23" t="s">
        <v>26</v>
      </c>
      <c r="C21" s="27">
        <v>2061402</v>
      </c>
      <c r="D21" s="25"/>
      <c r="E21" s="25">
        <f>C21</f>
        <v>2061402</v>
      </c>
      <c r="F21" s="25"/>
      <c r="G21" s="25">
        <f>E21+F21</f>
        <v>2061402</v>
      </c>
      <c r="H21" s="25"/>
      <c r="I21" s="25">
        <f>G21+H21</f>
        <v>2061402</v>
      </c>
      <c r="J21" s="25"/>
      <c r="K21" s="25">
        <f>I21+J21</f>
        <v>2061402</v>
      </c>
      <c r="L21" s="25"/>
      <c r="M21" s="25">
        <f>K21+L21</f>
        <v>2061402</v>
      </c>
    </row>
    <row r="22" spans="1:14" ht="38.25">
      <c r="A22" s="32" t="s">
        <v>27</v>
      </c>
      <c r="B22" s="33" t="s">
        <v>28</v>
      </c>
      <c r="C22" s="27">
        <v>800000</v>
      </c>
      <c r="D22" s="25"/>
      <c r="E22" s="25">
        <f>C22</f>
        <v>800000</v>
      </c>
      <c r="F22" s="25"/>
      <c r="G22" s="25">
        <f>E22+F22</f>
        <v>800000</v>
      </c>
      <c r="H22" s="25"/>
      <c r="I22" s="25">
        <f>G22+H22</f>
        <v>800000</v>
      </c>
      <c r="J22" s="25"/>
      <c r="K22" s="25">
        <f>I22+J22</f>
        <v>800000</v>
      </c>
      <c r="L22" s="25"/>
      <c r="M22" s="25">
        <f>K22+L22</f>
        <v>800000</v>
      </c>
    </row>
    <row r="23" spans="1:14" ht="38.25">
      <c r="A23" s="22" t="s">
        <v>29</v>
      </c>
      <c r="B23" s="23" t="s">
        <v>30</v>
      </c>
      <c r="C23" s="24">
        <f>SUM(C24:C28)</f>
        <v>14260000</v>
      </c>
      <c r="D23" s="25"/>
      <c r="E23" s="26">
        <f>SUM(E24:E28)</f>
        <v>14260000</v>
      </c>
      <c r="F23" s="25"/>
      <c r="G23" s="26">
        <f>SUM(G24:G28)</f>
        <v>14260000</v>
      </c>
      <c r="H23" s="25"/>
      <c r="I23" s="26">
        <f>SUM(I24:I28)</f>
        <v>14260000</v>
      </c>
      <c r="J23" s="25"/>
      <c r="K23" s="26">
        <f>SUM(K24:K28)</f>
        <v>14260000</v>
      </c>
      <c r="L23" s="25"/>
      <c r="M23" s="26">
        <f>SUM(M24:M28)</f>
        <v>14260000</v>
      </c>
    </row>
    <row r="24" spans="1:14" s="4" customFormat="1" ht="38.25">
      <c r="A24" s="34" t="s">
        <v>31</v>
      </c>
      <c r="B24" s="33" t="s">
        <v>32</v>
      </c>
      <c r="C24" s="35">
        <v>9141000</v>
      </c>
      <c r="D24" s="36"/>
      <c r="E24" s="36">
        <f>C24</f>
        <v>9141000</v>
      </c>
      <c r="F24" s="36"/>
      <c r="G24" s="36">
        <f>E24+F24</f>
        <v>9141000</v>
      </c>
      <c r="H24" s="36"/>
      <c r="I24" s="36">
        <f>G24+H24</f>
        <v>9141000</v>
      </c>
      <c r="J24" s="36"/>
      <c r="K24" s="36">
        <f>I24+J24</f>
        <v>9141000</v>
      </c>
      <c r="L24" s="36"/>
      <c r="M24" s="36">
        <f>K24+L24</f>
        <v>9141000</v>
      </c>
      <c r="N24" s="100"/>
    </row>
    <row r="25" spans="1:14" s="4" customFormat="1" ht="51.75" customHeight="1">
      <c r="A25" s="34" t="s">
        <v>33</v>
      </c>
      <c r="B25" s="33" t="s">
        <v>34</v>
      </c>
      <c r="C25" s="35">
        <v>19000</v>
      </c>
      <c r="D25" s="36"/>
      <c r="E25" s="36">
        <f>C25</f>
        <v>19000</v>
      </c>
      <c r="F25" s="36"/>
      <c r="G25" s="36">
        <f>E25+F25</f>
        <v>19000</v>
      </c>
      <c r="H25" s="36"/>
      <c r="I25" s="36">
        <f>G25+H25</f>
        <v>19000</v>
      </c>
      <c r="J25" s="36"/>
      <c r="K25" s="36">
        <f>I25+J25</f>
        <v>19000</v>
      </c>
      <c r="L25" s="36"/>
      <c r="M25" s="36">
        <f>K25+L25</f>
        <v>19000</v>
      </c>
      <c r="N25" s="100"/>
    </row>
    <row r="26" spans="1:14" s="4" customFormat="1" ht="38.25">
      <c r="A26" s="34" t="s">
        <v>35</v>
      </c>
      <c r="B26" s="33" t="s">
        <v>36</v>
      </c>
      <c r="C26" s="35">
        <v>1412000</v>
      </c>
      <c r="D26" s="36"/>
      <c r="E26" s="36">
        <f>C26</f>
        <v>1412000</v>
      </c>
      <c r="F26" s="36"/>
      <c r="G26" s="36">
        <f>E26+F26</f>
        <v>1412000</v>
      </c>
      <c r="H26" s="36"/>
      <c r="I26" s="36">
        <f>G26+H26</f>
        <v>1412000</v>
      </c>
      <c r="J26" s="36"/>
      <c r="K26" s="36">
        <f>I26+J26</f>
        <v>1412000</v>
      </c>
      <c r="L26" s="36"/>
      <c r="M26" s="36">
        <f>K26+L26</f>
        <v>1412000</v>
      </c>
      <c r="N26" s="100"/>
    </row>
    <row r="27" spans="1:14" s="37" customFormat="1" ht="51">
      <c r="A27" s="32" t="s">
        <v>37</v>
      </c>
      <c r="B27" s="33" t="s">
        <v>38</v>
      </c>
      <c r="C27" s="35">
        <v>13000</v>
      </c>
      <c r="D27" s="36"/>
      <c r="E27" s="36">
        <f>C27</f>
        <v>13000</v>
      </c>
      <c r="F27" s="36"/>
      <c r="G27" s="36">
        <f>E27+F27</f>
        <v>13000</v>
      </c>
      <c r="H27" s="36"/>
      <c r="I27" s="36">
        <f>G27+H27</f>
        <v>13000</v>
      </c>
      <c r="J27" s="36"/>
      <c r="K27" s="36">
        <f>I27+J27</f>
        <v>13000</v>
      </c>
      <c r="L27" s="36"/>
      <c r="M27" s="36">
        <f>K27+L27</f>
        <v>13000</v>
      </c>
      <c r="N27" s="103"/>
    </row>
    <row r="28" spans="1:14" s="37" customFormat="1" ht="76.5">
      <c r="A28" s="32" t="s">
        <v>39</v>
      </c>
      <c r="B28" s="38" t="s">
        <v>40</v>
      </c>
      <c r="C28" s="35">
        <v>3675000</v>
      </c>
      <c r="D28" s="36"/>
      <c r="E28" s="36">
        <f>C28</f>
        <v>3675000</v>
      </c>
      <c r="F28" s="36"/>
      <c r="G28" s="36">
        <f>E28+F28</f>
        <v>3675000</v>
      </c>
      <c r="H28" s="36"/>
      <c r="I28" s="36">
        <f>G28+H28</f>
        <v>3675000</v>
      </c>
      <c r="J28" s="36"/>
      <c r="K28" s="36">
        <f>I28+J28</f>
        <v>3675000</v>
      </c>
      <c r="L28" s="36"/>
      <c r="M28" s="36">
        <f>K28+L28</f>
        <v>3675000</v>
      </c>
      <c r="N28" s="103"/>
    </row>
    <row r="29" spans="1:14" ht="25.5">
      <c r="A29" s="22" t="s">
        <v>41</v>
      </c>
      <c r="B29" s="23" t="s">
        <v>42</v>
      </c>
      <c r="C29" s="24">
        <f>C30</f>
        <v>341000</v>
      </c>
      <c r="D29" s="25"/>
      <c r="E29" s="26">
        <f>E30</f>
        <v>341000</v>
      </c>
      <c r="F29" s="25"/>
      <c r="G29" s="26">
        <f>G30</f>
        <v>341000</v>
      </c>
      <c r="H29" s="25"/>
      <c r="I29" s="26">
        <f>I30</f>
        <v>341000</v>
      </c>
      <c r="J29" s="25"/>
      <c r="K29" s="26">
        <f>K30</f>
        <v>341000</v>
      </c>
      <c r="L29" s="25"/>
      <c r="M29" s="26">
        <f>M30</f>
        <v>341000</v>
      </c>
    </row>
    <row r="30" spans="1:14" s="4" customFormat="1" ht="25.5">
      <c r="A30" s="22" t="s">
        <v>43</v>
      </c>
      <c r="B30" s="23" t="s">
        <v>44</v>
      </c>
      <c r="C30" s="35">
        <v>341000</v>
      </c>
      <c r="D30" s="36"/>
      <c r="E30" s="36">
        <f>C30</f>
        <v>341000</v>
      </c>
      <c r="F30" s="36"/>
      <c r="G30" s="36">
        <f>E30+F30</f>
        <v>341000</v>
      </c>
      <c r="H30" s="36"/>
      <c r="I30" s="36">
        <f>G30+H30</f>
        <v>341000</v>
      </c>
      <c r="J30" s="36"/>
      <c r="K30" s="36">
        <f>I30+J30</f>
        <v>341000</v>
      </c>
      <c r="L30" s="36"/>
      <c r="M30" s="36">
        <f>K30+L30</f>
        <v>341000</v>
      </c>
      <c r="N30" s="100"/>
    </row>
    <row r="31" spans="1:14" ht="25.5">
      <c r="A31" s="22" t="s">
        <v>45</v>
      </c>
      <c r="B31" s="39" t="s">
        <v>46</v>
      </c>
      <c r="C31" s="24">
        <f>C32</f>
        <v>0</v>
      </c>
      <c r="D31" s="25"/>
      <c r="E31" s="25">
        <f>C31</f>
        <v>0</v>
      </c>
      <c r="F31" s="25"/>
      <c r="G31" s="25">
        <f>E31+F31</f>
        <v>0</v>
      </c>
      <c r="H31" s="25"/>
      <c r="I31" s="25">
        <f>G31+H31</f>
        <v>0</v>
      </c>
      <c r="J31" s="25"/>
      <c r="K31" s="25">
        <f>I31+J31</f>
        <v>0</v>
      </c>
      <c r="L31" s="25"/>
      <c r="M31" s="25">
        <f>K31+L31</f>
        <v>0</v>
      </c>
    </row>
    <row r="32" spans="1:14">
      <c r="A32" s="32" t="s">
        <v>47</v>
      </c>
      <c r="B32" s="33" t="s">
        <v>48</v>
      </c>
      <c r="C32" s="27"/>
      <c r="D32" s="25"/>
      <c r="E32" s="25"/>
      <c r="F32" s="25"/>
      <c r="G32" s="25">
        <f>E32+F32</f>
        <v>0</v>
      </c>
      <c r="H32" s="25"/>
      <c r="I32" s="25">
        <f>G32+H32</f>
        <v>0</v>
      </c>
      <c r="J32" s="25"/>
      <c r="K32" s="25">
        <f>I32+J32</f>
        <v>0</v>
      </c>
      <c r="L32" s="25"/>
      <c r="M32" s="25">
        <f>K32+L32</f>
        <v>0</v>
      </c>
    </row>
    <row r="33" spans="1:14" ht="25.5">
      <c r="A33" s="22" t="s">
        <v>49</v>
      </c>
      <c r="B33" s="39" t="s">
        <v>50</v>
      </c>
      <c r="C33" s="24">
        <f>SUM(C34:C35)</f>
        <v>2923098</v>
      </c>
      <c r="D33" s="25"/>
      <c r="E33" s="26">
        <f>SUM(E34:E35)</f>
        <v>2923098</v>
      </c>
      <c r="F33" s="25"/>
      <c r="G33" s="26">
        <f>SUM(G34:G35)</f>
        <v>2923098</v>
      </c>
      <c r="H33" s="25"/>
      <c r="I33" s="26">
        <f>SUM(I34:I35)</f>
        <v>2923098</v>
      </c>
      <c r="J33" s="25"/>
      <c r="K33" s="26">
        <f>SUM(K34:K35)</f>
        <v>2923098</v>
      </c>
      <c r="L33" s="25"/>
      <c r="M33" s="26">
        <f>SUM(M34:M35)</f>
        <v>2923098</v>
      </c>
    </row>
    <row r="34" spans="1:14" ht="76.5">
      <c r="A34" s="32" t="s">
        <v>51</v>
      </c>
      <c r="B34" s="33" t="s">
        <v>52</v>
      </c>
      <c r="C34" s="27">
        <v>1973098</v>
      </c>
      <c r="D34" s="25"/>
      <c r="E34" s="25">
        <f>C34</f>
        <v>1973098</v>
      </c>
      <c r="F34" s="25"/>
      <c r="G34" s="25">
        <f>E34+F34</f>
        <v>1973098</v>
      </c>
      <c r="H34" s="25"/>
      <c r="I34" s="25">
        <f>G34+H34</f>
        <v>1973098</v>
      </c>
      <c r="J34" s="25"/>
      <c r="K34" s="25">
        <f>I34+J34</f>
        <v>1973098</v>
      </c>
      <c r="L34" s="25"/>
      <c r="M34" s="25">
        <f>K34+L34</f>
        <v>1973098</v>
      </c>
    </row>
    <row r="35" spans="1:14" ht="51">
      <c r="A35" s="32" t="s">
        <v>53</v>
      </c>
      <c r="B35" s="33" t="s">
        <v>54</v>
      </c>
      <c r="C35" s="27">
        <v>950000</v>
      </c>
      <c r="D35" s="25"/>
      <c r="E35" s="25">
        <f>C35</f>
        <v>950000</v>
      </c>
      <c r="F35" s="25"/>
      <c r="G35" s="25">
        <f>E35+F35</f>
        <v>950000</v>
      </c>
      <c r="H35" s="25"/>
      <c r="I35" s="25">
        <f>G35+H35</f>
        <v>950000</v>
      </c>
      <c r="J35" s="25"/>
      <c r="K35" s="25">
        <f>I35+J35</f>
        <v>950000</v>
      </c>
      <c r="L35" s="25"/>
      <c r="M35" s="25">
        <f>K35+L35</f>
        <v>950000</v>
      </c>
    </row>
    <row r="36" spans="1:14">
      <c r="A36" s="22" t="s">
        <v>55</v>
      </c>
      <c r="B36" s="39" t="s">
        <v>56</v>
      </c>
      <c r="C36" s="24">
        <v>2952000</v>
      </c>
      <c r="D36" s="25"/>
      <c r="E36" s="26">
        <f>C36</f>
        <v>2952000</v>
      </c>
      <c r="F36" s="25"/>
      <c r="G36" s="26">
        <v>2952000</v>
      </c>
      <c r="H36" s="25"/>
      <c r="I36" s="26">
        <v>2952000</v>
      </c>
      <c r="J36" s="25"/>
      <c r="K36" s="26">
        <v>2952000</v>
      </c>
      <c r="L36" s="25"/>
      <c r="M36" s="26">
        <v>2952000</v>
      </c>
    </row>
    <row r="37" spans="1:14" s="13" customFormat="1">
      <c r="A37" s="19" t="s">
        <v>57</v>
      </c>
      <c r="B37" s="40" t="s">
        <v>58</v>
      </c>
      <c r="C37" s="21">
        <f>C38+C102+C104</f>
        <v>688049300</v>
      </c>
      <c r="D37" s="11">
        <f>D38+D102+D104</f>
        <v>933122.82999999821</v>
      </c>
      <c r="E37" s="11">
        <f>E38+E102+E104</f>
        <v>688982422.83000004</v>
      </c>
      <c r="F37" s="11">
        <f t="shared" ref="F37:K37" si="0">F38+F100+F102+F104</f>
        <v>10627079.640000001</v>
      </c>
      <c r="G37" s="12">
        <f t="shared" si="0"/>
        <v>699609502.47000003</v>
      </c>
      <c r="H37" s="12">
        <f t="shared" si="0"/>
        <v>17034286.399999999</v>
      </c>
      <c r="I37" s="12">
        <f t="shared" si="0"/>
        <v>716643788.86999989</v>
      </c>
      <c r="J37" s="12">
        <f t="shared" si="0"/>
        <v>29486814.460000001</v>
      </c>
      <c r="K37" s="12">
        <f t="shared" si="0"/>
        <v>746130603.32999992</v>
      </c>
      <c r="L37" s="12">
        <f t="shared" ref="L37:M37" si="1">L38+L100+L102+L104</f>
        <v>33782420.129999995</v>
      </c>
      <c r="M37" s="12">
        <f t="shared" si="1"/>
        <v>779913023.45999992</v>
      </c>
      <c r="N37" s="101">
        <v>716643788.87</v>
      </c>
    </row>
    <row r="38" spans="1:14" s="43" customFormat="1" ht="25.5">
      <c r="A38" s="41" t="s">
        <v>59</v>
      </c>
      <c r="B38" s="38" t="s">
        <v>60</v>
      </c>
      <c r="C38" s="27">
        <f>C39+C42+C69+C87+C97</f>
        <v>688049300</v>
      </c>
      <c r="D38" s="42">
        <f>D39+D42+D69+D87+D97</f>
        <v>4222748.58</v>
      </c>
      <c r="E38" s="42">
        <f>E39+E42+E69+E87+E97</f>
        <v>692272048.58000004</v>
      </c>
      <c r="F38" s="42">
        <f>F42+F69+F87+F98</f>
        <v>5016514.42</v>
      </c>
      <c r="G38" s="42">
        <f>G39+G42+G69+G87+G98</f>
        <v>697288563</v>
      </c>
      <c r="H38" s="42">
        <f>H42+H69+H87+H98</f>
        <v>19184429.809999999</v>
      </c>
      <c r="I38" s="42">
        <f>I39+I42+I69+I87+I98</f>
        <v>716472992.80999994</v>
      </c>
      <c r="J38" s="42">
        <f>J39+J42+J69+J87+J98</f>
        <v>29301126</v>
      </c>
      <c r="K38" s="42">
        <f>K39+K42+K69+K87+K98</f>
        <v>745774118.80999994</v>
      </c>
      <c r="L38" s="42">
        <f>L39+L42+L69+L87+L98</f>
        <v>33416983.789999999</v>
      </c>
      <c r="M38" s="42">
        <f>M39+M42+M69+M87+M98</f>
        <v>779191102.5999999</v>
      </c>
      <c r="N38" s="104">
        <v>716472992.80999994</v>
      </c>
    </row>
    <row r="39" spans="1:14" s="13" customFormat="1" ht="25.5">
      <c r="A39" s="19" t="s">
        <v>61</v>
      </c>
      <c r="B39" s="40" t="s">
        <v>62</v>
      </c>
      <c r="C39" s="21">
        <f>C40+C41</f>
        <v>54429000</v>
      </c>
      <c r="D39" s="11">
        <f t="shared" ref="D39:I39" si="2">SUM(D40:D41)</f>
        <v>0</v>
      </c>
      <c r="E39" s="11">
        <f t="shared" si="2"/>
        <v>54429000</v>
      </c>
      <c r="F39" s="11">
        <f t="shared" si="2"/>
        <v>0</v>
      </c>
      <c r="G39" s="12">
        <f t="shared" si="2"/>
        <v>54429000</v>
      </c>
      <c r="H39" s="12">
        <f t="shared" si="2"/>
        <v>0</v>
      </c>
      <c r="I39" s="12">
        <f t="shared" si="2"/>
        <v>54429000</v>
      </c>
      <c r="J39" s="12">
        <f t="shared" ref="J39:L39" si="3">SUM(J40:J41)</f>
        <v>0</v>
      </c>
      <c r="K39" s="12">
        <f>SUM(K40:K41)</f>
        <v>54429000</v>
      </c>
      <c r="L39" s="12">
        <f t="shared" si="3"/>
        <v>0</v>
      </c>
      <c r="M39" s="12">
        <f>SUM(M40:M41)</f>
        <v>54429000</v>
      </c>
      <c r="N39" s="101"/>
    </row>
    <row r="40" spans="1:14" s="43" customFormat="1" ht="25.5">
      <c r="A40" s="28" t="s">
        <v>63</v>
      </c>
      <c r="B40" s="38" t="s">
        <v>64</v>
      </c>
      <c r="C40" s="27">
        <v>54429000</v>
      </c>
      <c r="D40" s="12"/>
      <c r="E40" s="42">
        <f>C40</f>
        <v>54429000</v>
      </c>
      <c r="F40" s="12"/>
      <c r="G40" s="42">
        <f>E40+F40</f>
        <v>54429000</v>
      </c>
      <c r="H40" s="12"/>
      <c r="I40" s="42">
        <f>G40+H40</f>
        <v>54429000</v>
      </c>
      <c r="J40" s="12"/>
      <c r="K40" s="42">
        <f>I40+J40</f>
        <v>54429000</v>
      </c>
      <c r="L40" s="12"/>
      <c r="M40" s="42">
        <f>K40+L40</f>
        <v>54429000</v>
      </c>
      <c r="N40" s="104"/>
    </row>
    <row r="41" spans="1:14" s="43" customFormat="1" ht="38.25">
      <c r="A41" s="28" t="s">
        <v>65</v>
      </c>
      <c r="B41" s="38" t="s">
        <v>66</v>
      </c>
      <c r="C41" s="27"/>
      <c r="D41" s="12"/>
      <c r="E41" s="42">
        <f>C41</f>
        <v>0</v>
      </c>
      <c r="F41" s="12"/>
      <c r="G41" s="42">
        <v>0</v>
      </c>
      <c r="H41" s="12"/>
      <c r="I41" s="42">
        <v>0</v>
      </c>
      <c r="J41" s="12"/>
      <c r="K41" s="42">
        <v>0</v>
      </c>
      <c r="L41" s="12"/>
      <c r="M41" s="42">
        <v>0</v>
      </c>
      <c r="N41" s="104"/>
    </row>
    <row r="42" spans="1:14" s="13" customFormat="1" ht="25.5">
      <c r="A42" s="19" t="s">
        <v>67</v>
      </c>
      <c r="B42" s="40" t="s">
        <v>68</v>
      </c>
      <c r="C42" s="21">
        <f>SUM(C56:C68)</f>
        <v>154167500</v>
      </c>
      <c r="D42" s="11">
        <f>SUM(D56:D68)</f>
        <v>3300000</v>
      </c>
      <c r="E42" s="11">
        <f>SUM(E56:E68)</f>
        <v>157467500</v>
      </c>
      <c r="F42" s="11">
        <f>SUM(F56:F68)</f>
        <v>4500000</v>
      </c>
      <c r="G42" s="11">
        <f t="shared" ref="G42:K42" si="4">SUM(G46:G68)</f>
        <v>161967500</v>
      </c>
      <c r="H42" s="11">
        <f t="shared" si="4"/>
        <v>12703340.789999999</v>
      </c>
      <c r="I42" s="11">
        <f t="shared" si="4"/>
        <v>174670840.78999999</v>
      </c>
      <c r="J42" s="11">
        <f t="shared" si="4"/>
        <v>29271095</v>
      </c>
      <c r="K42" s="11">
        <f t="shared" si="4"/>
        <v>203941935.78999999</v>
      </c>
      <c r="L42" s="11">
        <f>SUM(L43:L68)</f>
        <v>31903470</v>
      </c>
      <c r="M42" s="11">
        <f>SUM(M43:M68)</f>
        <v>235845405.78999999</v>
      </c>
      <c r="N42" s="116">
        <f>235845405.79-M42</f>
        <v>0</v>
      </c>
    </row>
    <row r="43" spans="1:14" s="13" customFormat="1" ht="51">
      <c r="A43" s="115" t="s">
        <v>161</v>
      </c>
      <c r="B43" s="60" t="s">
        <v>159</v>
      </c>
      <c r="C43" s="21"/>
      <c r="D43" s="11"/>
      <c r="E43" s="11"/>
      <c r="F43" s="11"/>
      <c r="G43" s="11"/>
      <c r="H43" s="11"/>
      <c r="I43" s="11"/>
      <c r="J43" s="11"/>
      <c r="K43" s="111"/>
      <c r="L43" s="111">
        <v>3325710</v>
      </c>
      <c r="M43" s="42">
        <f t="shared" ref="M43:M68" si="5">K43+L43</f>
        <v>3325710</v>
      </c>
      <c r="N43" s="101"/>
    </row>
    <row r="44" spans="1:14" s="13" customFormat="1" ht="51">
      <c r="A44" s="115" t="s">
        <v>162</v>
      </c>
      <c r="B44" s="60" t="s">
        <v>160</v>
      </c>
      <c r="C44" s="21"/>
      <c r="D44" s="11"/>
      <c r="E44" s="11"/>
      <c r="F44" s="11"/>
      <c r="G44" s="11"/>
      <c r="H44" s="11"/>
      <c r="I44" s="11"/>
      <c r="J44" s="11"/>
      <c r="K44" s="111"/>
      <c r="L44" s="111">
        <v>121211</v>
      </c>
      <c r="M44" s="42">
        <f t="shared" si="5"/>
        <v>121211</v>
      </c>
      <c r="N44" s="101"/>
    </row>
    <row r="45" spans="1:14" s="13" customFormat="1" ht="51">
      <c r="A45" s="115" t="s">
        <v>163</v>
      </c>
      <c r="B45" s="60" t="s">
        <v>145</v>
      </c>
      <c r="C45" s="21"/>
      <c r="D45" s="11"/>
      <c r="E45" s="11"/>
      <c r="F45" s="11"/>
      <c r="G45" s="11"/>
      <c r="H45" s="11"/>
      <c r="I45" s="11"/>
      <c r="J45" s="11"/>
      <c r="K45" s="111"/>
      <c r="L45" s="111">
        <v>4529505</v>
      </c>
      <c r="M45" s="42">
        <f t="shared" si="5"/>
        <v>4529505</v>
      </c>
      <c r="N45" s="101"/>
    </row>
    <row r="46" spans="1:14" s="13" customFormat="1" ht="70.5">
      <c r="A46" s="44" t="s">
        <v>147</v>
      </c>
      <c r="B46" s="108" t="s">
        <v>145</v>
      </c>
      <c r="C46" s="21"/>
      <c r="D46" s="11"/>
      <c r="E46" s="11"/>
      <c r="F46" s="11"/>
      <c r="G46" s="42">
        <f t="shared" ref="G46:G56" si="6">E46+F46</f>
        <v>0</v>
      </c>
      <c r="H46" s="12"/>
      <c r="I46" s="42">
        <f t="shared" ref="I46:I51" si="7">G46+H46</f>
        <v>0</v>
      </c>
      <c r="J46" s="110">
        <v>729349</v>
      </c>
      <c r="K46" s="42">
        <f t="shared" ref="K46:K51" si="8">I46+J46</f>
        <v>729349</v>
      </c>
      <c r="L46" s="110"/>
      <c r="M46" s="42">
        <f t="shared" si="5"/>
        <v>729349</v>
      </c>
      <c r="N46" s="101"/>
    </row>
    <row r="47" spans="1:14" s="13" customFormat="1" ht="68.25">
      <c r="A47" s="44" t="s">
        <v>148</v>
      </c>
      <c r="B47" s="108" t="s">
        <v>145</v>
      </c>
      <c r="C47" s="21"/>
      <c r="D47" s="11"/>
      <c r="E47" s="11"/>
      <c r="F47" s="11"/>
      <c r="G47" s="42">
        <f t="shared" si="6"/>
        <v>0</v>
      </c>
      <c r="H47" s="12"/>
      <c r="I47" s="42">
        <f t="shared" si="7"/>
        <v>0</v>
      </c>
      <c r="J47" s="110">
        <v>1721440</v>
      </c>
      <c r="K47" s="42">
        <f t="shared" si="8"/>
        <v>1721440</v>
      </c>
      <c r="L47" s="110"/>
      <c r="M47" s="42">
        <f t="shared" si="5"/>
        <v>1721440</v>
      </c>
      <c r="N47" s="101"/>
    </row>
    <row r="48" spans="1:14" s="13" customFormat="1" ht="51">
      <c r="A48" s="44" t="s">
        <v>166</v>
      </c>
      <c r="B48" s="108" t="s">
        <v>145</v>
      </c>
      <c r="C48" s="21"/>
      <c r="D48" s="11"/>
      <c r="E48" s="11"/>
      <c r="F48" s="11"/>
      <c r="G48" s="42"/>
      <c r="H48" s="12"/>
      <c r="I48" s="42"/>
      <c r="J48" s="110"/>
      <c r="K48" s="42"/>
      <c r="L48" s="110">
        <v>9000000</v>
      </c>
      <c r="M48" s="42">
        <f t="shared" si="5"/>
        <v>9000000</v>
      </c>
      <c r="N48" s="101"/>
    </row>
    <row r="49" spans="1:14" s="13" customFormat="1" ht="51">
      <c r="A49" s="44" t="s">
        <v>164</v>
      </c>
      <c r="B49" s="108" t="s">
        <v>165</v>
      </c>
      <c r="C49" s="21"/>
      <c r="D49" s="11"/>
      <c r="E49" s="11"/>
      <c r="F49" s="11"/>
      <c r="G49" s="42"/>
      <c r="H49" s="12"/>
      <c r="I49" s="42"/>
      <c r="J49" s="110"/>
      <c r="K49" s="42"/>
      <c r="L49" s="110">
        <v>293710</v>
      </c>
      <c r="M49" s="42">
        <f t="shared" si="5"/>
        <v>293710</v>
      </c>
      <c r="N49" s="101"/>
    </row>
    <row r="50" spans="1:14" s="13" customFormat="1" ht="68.25">
      <c r="A50" s="44" t="s">
        <v>149</v>
      </c>
      <c r="B50" s="108" t="s">
        <v>146</v>
      </c>
      <c r="C50" s="21"/>
      <c r="D50" s="11"/>
      <c r="E50" s="11"/>
      <c r="F50" s="11"/>
      <c r="G50" s="42">
        <f t="shared" si="6"/>
        <v>0</v>
      </c>
      <c r="H50" s="12"/>
      <c r="I50" s="42">
        <f t="shared" si="7"/>
        <v>0</v>
      </c>
      <c r="J50" s="111">
        <v>1781000</v>
      </c>
      <c r="K50" s="42">
        <f t="shared" si="8"/>
        <v>1781000</v>
      </c>
      <c r="L50" s="111"/>
      <c r="M50" s="42">
        <f t="shared" si="5"/>
        <v>1781000</v>
      </c>
      <c r="N50" s="101"/>
    </row>
    <row r="51" spans="1:14" s="13" customFormat="1" ht="68.25">
      <c r="A51" s="44" t="s">
        <v>150</v>
      </c>
      <c r="B51" s="108" t="s">
        <v>146</v>
      </c>
      <c r="C51" s="21"/>
      <c r="D51" s="11"/>
      <c r="E51" s="11"/>
      <c r="F51" s="11"/>
      <c r="G51" s="42">
        <f t="shared" si="6"/>
        <v>0</v>
      </c>
      <c r="H51" s="12"/>
      <c r="I51" s="42">
        <f t="shared" si="7"/>
        <v>0</v>
      </c>
      <c r="J51" s="111">
        <v>742000</v>
      </c>
      <c r="K51" s="42">
        <f t="shared" si="8"/>
        <v>742000</v>
      </c>
      <c r="L51" s="111"/>
      <c r="M51" s="42">
        <f t="shared" si="5"/>
        <v>742000</v>
      </c>
      <c r="N51" s="101"/>
    </row>
    <row r="52" spans="1:14" s="13" customFormat="1" ht="63.75">
      <c r="A52" s="44" t="s">
        <v>138</v>
      </c>
      <c r="B52" s="45" t="s">
        <v>137</v>
      </c>
      <c r="C52" s="21"/>
      <c r="D52" s="11"/>
      <c r="E52" s="11"/>
      <c r="F52" s="11"/>
      <c r="G52" s="42">
        <f t="shared" si="6"/>
        <v>0</v>
      </c>
      <c r="H52" s="42">
        <v>2978240.79</v>
      </c>
      <c r="I52" s="42">
        <f t="shared" ref="I52:I68" si="9">G52+H52</f>
        <v>2978240.79</v>
      </c>
      <c r="J52" s="42"/>
      <c r="K52" s="42">
        <f t="shared" ref="K52:K68" si="10">I52+J52</f>
        <v>2978240.79</v>
      </c>
      <c r="L52" s="42"/>
      <c r="M52" s="42">
        <f t="shared" si="5"/>
        <v>2978240.79</v>
      </c>
      <c r="N52" s="101"/>
    </row>
    <row r="53" spans="1:14" s="13" customFormat="1" ht="27.75" customHeight="1">
      <c r="A53" s="113" t="s">
        <v>151</v>
      </c>
      <c r="B53" s="112" t="s">
        <v>152</v>
      </c>
      <c r="C53" s="21"/>
      <c r="D53" s="11"/>
      <c r="E53" s="11"/>
      <c r="F53" s="11"/>
      <c r="G53" s="42">
        <f t="shared" si="6"/>
        <v>0</v>
      </c>
      <c r="H53" s="42"/>
      <c r="I53" s="42">
        <f t="shared" si="9"/>
        <v>0</v>
      </c>
      <c r="J53" s="110">
        <v>20030640</v>
      </c>
      <c r="K53" s="42">
        <f t="shared" si="10"/>
        <v>20030640</v>
      </c>
      <c r="L53" s="110"/>
      <c r="M53" s="42">
        <f t="shared" si="5"/>
        <v>20030640</v>
      </c>
      <c r="N53" s="101"/>
    </row>
    <row r="54" spans="1:14" s="13" customFormat="1" ht="51">
      <c r="A54" s="114" t="s">
        <v>153</v>
      </c>
      <c r="B54" s="109" t="s">
        <v>154</v>
      </c>
      <c r="C54" s="21"/>
      <c r="D54" s="11"/>
      <c r="E54" s="11"/>
      <c r="F54" s="11"/>
      <c r="G54" s="42">
        <f t="shared" si="6"/>
        <v>0</v>
      </c>
      <c r="H54" s="42"/>
      <c r="I54" s="42">
        <f t="shared" si="9"/>
        <v>0</v>
      </c>
      <c r="J54" s="111">
        <v>266666</v>
      </c>
      <c r="K54" s="42">
        <f t="shared" si="10"/>
        <v>266666</v>
      </c>
      <c r="L54" s="111"/>
      <c r="M54" s="42">
        <f t="shared" si="5"/>
        <v>266666</v>
      </c>
      <c r="N54" s="101"/>
    </row>
    <row r="55" spans="1:14" s="13" customFormat="1" ht="39.75" customHeight="1">
      <c r="A55" s="114" t="s">
        <v>167</v>
      </c>
      <c r="B55" s="109" t="s">
        <v>154</v>
      </c>
      <c r="C55" s="21"/>
      <c r="D55" s="11"/>
      <c r="E55" s="11"/>
      <c r="F55" s="11"/>
      <c r="G55" s="42"/>
      <c r="H55" s="42"/>
      <c r="I55" s="42"/>
      <c r="J55" s="111"/>
      <c r="K55" s="42"/>
      <c r="L55" s="111">
        <v>1733334</v>
      </c>
      <c r="M55" s="42">
        <f t="shared" si="5"/>
        <v>1733334</v>
      </c>
      <c r="N55" s="101"/>
    </row>
    <row r="56" spans="1:14" ht="51.75" customHeight="1">
      <c r="A56" s="46" t="s">
        <v>75</v>
      </c>
      <c r="B56" s="47" t="s">
        <v>108</v>
      </c>
      <c r="C56" s="27">
        <v>1689100</v>
      </c>
      <c r="D56" s="25"/>
      <c r="E56" s="25">
        <f>C56</f>
        <v>1689100</v>
      </c>
      <c r="F56" s="25"/>
      <c r="G56" s="42">
        <f t="shared" si="6"/>
        <v>1689100</v>
      </c>
      <c r="H56" s="25"/>
      <c r="I56" s="42">
        <f t="shared" si="9"/>
        <v>1689100</v>
      </c>
      <c r="J56" s="25"/>
      <c r="K56" s="42">
        <f t="shared" si="10"/>
        <v>1689100</v>
      </c>
      <c r="L56" s="25"/>
      <c r="M56" s="42">
        <f t="shared" si="5"/>
        <v>1689100</v>
      </c>
    </row>
    <row r="57" spans="1:14" ht="38.25">
      <c r="A57" s="44" t="s">
        <v>112</v>
      </c>
      <c r="B57" s="47" t="s">
        <v>70</v>
      </c>
      <c r="C57" s="27"/>
      <c r="D57" s="42">
        <v>3000000</v>
      </c>
      <c r="E57" s="25">
        <f>C57+D57</f>
        <v>3000000</v>
      </c>
      <c r="F57" s="42">
        <v>4000000</v>
      </c>
      <c r="G57" s="42">
        <f t="shared" ref="G57:G68" si="11">E57+F57</f>
        <v>7000000</v>
      </c>
      <c r="H57" s="42">
        <f>5000000+4000000</f>
        <v>9000000</v>
      </c>
      <c r="I57" s="42">
        <f t="shared" si="9"/>
        <v>16000000</v>
      </c>
      <c r="J57" s="111">
        <v>4000000</v>
      </c>
      <c r="K57" s="42">
        <f t="shared" si="10"/>
        <v>20000000</v>
      </c>
      <c r="L57" s="111">
        <f>32000000-K57</f>
        <v>12000000</v>
      </c>
      <c r="M57" s="42">
        <f t="shared" si="5"/>
        <v>32000000</v>
      </c>
    </row>
    <row r="58" spans="1:14" ht="38.25">
      <c r="A58" s="46" t="s">
        <v>111</v>
      </c>
      <c r="B58" s="47" t="s">
        <v>70</v>
      </c>
      <c r="C58" s="27"/>
      <c r="D58" s="42">
        <v>300000</v>
      </c>
      <c r="E58" s="25">
        <f>C58+D58</f>
        <v>300000</v>
      </c>
      <c r="F58" s="42"/>
      <c r="G58" s="42">
        <f t="shared" si="11"/>
        <v>300000</v>
      </c>
      <c r="H58" s="42"/>
      <c r="I58" s="42">
        <f t="shared" si="9"/>
        <v>300000</v>
      </c>
      <c r="J58" s="42"/>
      <c r="K58" s="42">
        <f t="shared" si="10"/>
        <v>300000</v>
      </c>
      <c r="L58" s="42"/>
      <c r="M58" s="42">
        <f t="shared" si="5"/>
        <v>300000</v>
      </c>
    </row>
    <row r="59" spans="1:14" ht="76.5">
      <c r="A59" s="46" t="s">
        <v>69</v>
      </c>
      <c r="B59" s="47" t="s">
        <v>70</v>
      </c>
      <c r="C59" s="27">
        <v>60000</v>
      </c>
      <c r="D59" s="25"/>
      <c r="E59" s="25">
        <f>C59</f>
        <v>60000</v>
      </c>
      <c r="F59" s="25"/>
      <c r="G59" s="42">
        <f t="shared" si="11"/>
        <v>60000</v>
      </c>
      <c r="H59" s="25"/>
      <c r="I59" s="42">
        <f t="shared" si="9"/>
        <v>60000</v>
      </c>
      <c r="J59" s="25"/>
      <c r="K59" s="42">
        <f t="shared" si="10"/>
        <v>60000</v>
      </c>
      <c r="L59" s="25"/>
      <c r="M59" s="42">
        <f t="shared" si="5"/>
        <v>60000</v>
      </c>
    </row>
    <row r="60" spans="1:14" s="13" customFormat="1" ht="38.25">
      <c r="A60" s="46" t="s">
        <v>71</v>
      </c>
      <c r="B60" s="47" t="s">
        <v>70</v>
      </c>
      <c r="C60" s="27">
        <v>6123000</v>
      </c>
      <c r="D60" s="11"/>
      <c r="E60" s="48">
        <f>C60</f>
        <v>6123000</v>
      </c>
      <c r="F60" s="11"/>
      <c r="G60" s="42">
        <f t="shared" si="11"/>
        <v>6123000</v>
      </c>
      <c r="H60" s="12"/>
      <c r="I60" s="42">
        <f t="shared" si="9"/>
        <v>6123000</v>
      </c>
      <c r="J60" s="12"/>
      <c r="K60" s="42">
        <f t="shared" si="10"/>
        <v>6123000</v>
      </c>
      <c r="L60" s="12"/>
      <c r="M60" s="42">
        <f t="shared" si="5"/>
        <v>6123000</v>
      </c>
      <c r="N60" s="101"/>
    </row>
    <row r="61" spans="1:14" s="13" customFormat="1" ht="63.75">
      <c r="A61" s="46" t="s">
        <v>72</v>
      </c>
      <c r="B61" s="47" t="s">
        <v>70</v>
      </c>
      <c r="C61" s="27">
        <v>287200</v>
      </c>
      <c r="D61" s="11"/>
      <c r="E61" s="48">
        <f>C61</f>
        <v>287200</v>
      </c>
      <c r="F61" s="11"/>
      <c r="G61" s="42">
        <f t="shared" si="11"/>
        <v>287200</v>
      </c>
      <c r="H61" s="12"/>
      <c r="I61" s="42">
        <f t="shared" si="9"/>
        <v>287200</v>
      </c>
      <c r="J61" s="12"/>
      <c r="K61" s="42">
        <f t="shared" si="10"/>
        <v>287200</v>
      </c>
      <c r="L61" s="12"/>
      <c r="M61" s="42">
        <f t="shared" si="5"/>
        <v>287200</v>
      </c>
      <c r="N61" s="101"/>
    </row>
    <row r="62" spans="1:14" s="13" customFormat="1" ht="45">
      <c r="A62" s="46" t="s">
        <v>139</v>
      </c>
      <c r="B62" s="47" t="s">
        <v>70</v>
      </c>
      <c r="C62" s="27"/>
      <c r="D62" s="48"/>
      <c r="E62" s="48"/>
      <c r="F62" s="48"/>
      <c r="G62" s="42"/>
      <c r="H62" s="42">
        <v>110000</v>
      </c>
      <c r="I62" s="42">
        <f t="shared" si="9"/>
        <v>110000</v>
      </c>
      <c r="J62" s="42"/>
      <c r="K62" s="42">
        <f t="shared" si="10"/>
        <v>110000</v>
      </c>
      <c r="L62" s="42"/>
      <c r="M62" s="42">
        <f t="shared" si="5"/>
        <v>110000</v>
      </c>
      <c r="N62" s="101"/>
    </row>
    <row r="63" spans="1:14" s="13" customFormat="1" ht="38.25">
      <c r="A63" s="44" t="s">
        <v>140</v>
      </c>
      <c r="B63" s="45" t="s">
        <v>70</v>
      </c>
      <c r="C63" s="27"/>
      <c r="D63" s="48"/>
      <c r="E63" s="48"/>
      <c r="F63" s="48"/>
      <c r="G63" s="42"/>
      <c r="H63" s="42">
        <v>615100</v>
      </c>
      <c r="I63" s="42">
        <f t="shared" si="9"/>
        <v>615100</v>
      </c>
      <c r="J63" s="42"/>
      <c r="K63" s="42">
        <f t="shared" si="10"/>
        <v>615100</v>
      </c>
      <c r="L63" s="42"/>
      <c r="M63" s="42">
        <f t="shared" si="5"/>
        <v>615100</v>
      </c>
      <c r="N63" s="101"/>
    </row>
    <row r="64" spans="1:14" s="13" customFormat="1" ht="38.25">
      <c r="A64" s="44" t="s">
        <v>140</v>
      </c>
      <c r="B64" s="45" t="s">
        <v>70</v>
      </c>
      <c r="C64" s="27"/>
      <c r="D64" s="48"/>
      <c r="E64" s="48"/>
      <c r="F64" s="48"/>
      <c r="G64" s="42"/>
      <c r="H64" s="42"/>
      <c r="I64" s="42"/>
      <c r="J64" s="42"/>
      <c r="K64" s="42"/>
      <c r="L64" s="42">
        <v>450000</v>
      </c>
      <c r="M64" s="42">
        <f t="shared" si="5"/>
        <v>450000</v>
      </c>
      <c r="N64" s="101"/>
    </row>
    <row r="65" spans="1:14" s="13" customFormat="1" ht="25.5">
      <c r="A65" s="44" t="s">
        <v>168</v>
      </c>
      <c r="B65" s="45" t="s">
        <v>70</v>
      </c>
      <c r="C65" s="27"/>
      <c r="D65" s="48"/>
      <c r="E65" s="48"/>
      <c r="F65" s="48"/>
      <c r="G65" s="42"/>
      <c r="H65" s="42"/>
      <c r="I65" s="42"/>
      <c r="J65" s="42"/>
      <c r="K65" s="42"/>
      <c r="L65" s="42">
        <v>450000</v>
      </c>
      <c r="M65" s="42">
        <f t="shared" si="5"/>
        <v>450000</v>
      </c>
      <c r="N65" s="101"/>
    </row>
    <row r="66" spans="1:14" s="13" customFormat="1" ht="40.5" customHeight="1">
      <c r="A66" s="44" t="s">
        <v>129</v>
      </c>
      <c r="B66" s="47" t="s">
        <v>70</v>
      </c>
      <c r="C66" s="27"/>
      <c r="D66" s="49"/>
      <c r="E66" s="50"/>
      <c r="F66" s="50">
        <v>500000</v>
      </c>
      <c r="G66" s="51">
        <f t="shared" si="11"/>
        <v>500000</v>
      </c>
      <c r="H66" s="51"/>
      <c r="I66" s="51">
        <f t="shared" si="9"/>
        <v>500000</v>
      </c>
      <c r="J66" s="51"/>
      <c r="K66" s="51">
        <f t="shared" si="10"/>
        <v>500000</v>
      </c>
      <c r="L66" s="51"/>
      <c r="M66" s="51">
        <f t="shared" si="5"/>
        <v>500000</v>
      </c>
      <c r="N66" s="101"/>
    </row>
    <row r="67" spans="1:14" ht="38.25">
      <c r="A67" s="46" t="s">
        <v>73</v>
      </c>
      <c r="B67" s="47" t="s">
        <v>70</v>
      </c>
      <c r="C67" s="27">
        <v>770300</v>
      </c>
      <c r="D67" s="52"/>
      <c r="E67" s="53">
        <f>C67</f>
        <v>770300</v>
      </c>
      <c r="F67" s="53"/>
      <c r="G67" s="51">
        <f t="shared" si="11"/>
        <v>770300</v>
      </c>
      <c r="H67" s="54"/>
      <c r="I67" s="51">
        <f t="shared" si="9"/>
        <v>770300</v>
      </c>
      <c r="J67" s="54"/>
      <c r="K67" s="51">
        <f t="shared" si="10"/>
        <v>770300</v>
      </c>
      <c r="L67" s="54"/>
      <c r="M67" s="51">
        <f t="shared" si="5"/>
        <v>770300</v>
      </c>
    </row>
    <row r="68" spans="1:14" ht="15" customHeight="1">
      <c r="A68" s="46" t="s">
        <v>74</v>
      </c>
      <c r="B68" s="47" t="s">
        <v>70</v>
      </c>
      <c r="C68" s="27">
        <v>145237900</v>
      </c>
      <c r="D68" s="25"/>
      <c r="E68" s="25">
        <f>C68</f>
        <v>145237900</v>
      </c>
      <c r="F68" s="25"/>
      <c r="G68" s="42">
        <f t="shared" si="11"/>
        <v>145237900</v>
      </c>
      <c r="H68" s="25"/>
      <c r="I68" s="42">
        <f t="shared" si="9"/>
        <v>145237900</v>
      </c>
      <c r="J68" s="25"/>
      <c r="K68" s="42">
        <f t="shared" si="10"/>
        <v>145237900</v>
      </c>
      <c r="L68" s="25"/>
      <c r="M68" s="42">
        <f t="shared" si="5"/>
        <v>145237900</v>
      </c>
    </row>
    <row r="69" spans="1:14" s="57" customFormat="1" ht="25.5">
      <c r="A69" s="55" t="s">
        <v>76</v>
      </c>
      <c r="B69" s="40" t="s">
        <v>77</v>
      </c>
      <c r="C69" s="21">
        <f t="shared" ref="C69:I69" si="12">SUM(C70:C86)</f>
        <v>479452800</v>
      </c>
      <c r="D69" s="56">
        <f t="shared" si="12"/>
        <v>548000</v>
      </c>
      <c r="E69" s="56">
        <f t="shared" si="12"/>
        <v>480000800</v>
      </c>
      <c r="F69" s="56">
        <f t="shared" si="12"/>
        <v>0</v>
      </c>
      <c r="G69" s="26">
        <f t="shared" si="12"/>
        <v>480000800</v>
      </c>
      <c r="H69" s="26">
        <f t="shared" si="12"/>
        <v>3872100</v>
      </c>
      <c r="I69" s="26">
        <f t="shared" si="12"/>
        <v>483872900</v>
      </c>
      <c r="J69" s="26">
        <f t="shared" ref="J69" si="13">SUM(J70:J86)</f>
        <v>0</v>
      </c>
      <c r="K69" s="26">
        <f>SUM(K70:K86)</f>
        <v>483872900</v>
      </c>
      <c r="L69" s="26">
        <f>SUM(L70:L86)</f>
        <v>0</v>
      </c>
      <c r="M69" s="26">
        <f>SUM(M70:M86)</f>
        <v>483872900</v>
      </c>
      <c r="N69" s="105"/>
    </row>
    <row r="70" spans="1:14" s="57" customFormat="1" ht="51.75" customHeight="1">
      <c r="A70" s="55" t="s">
        <v>78</v>
      </c>
      <c r="B70" s="40" t="s">
        <v>79</v>
      </c>
      <c r="C70" s="58">
        <v>27900</v>
      </c>
      <c r="D70" s="56"/>
      <c r="E70" s="59">
        <f>C70</f>
        <v>27900</v>
      </c>
      <c r="F70" s="56"/>
      <c r="G70" s="25">
        <f>E70+F70</f>
        <v>27900</v>
      </c>
      <c r="H70" s="26"/>
      <c r="I70" s="25">
        <f>G70+H70</f>
        <v>27900</v>
      </c>
      <c r="J70" s="26"/>
      <c r="K70" s="25">
        <f>I70+J70</f>
        <v>27900</v>
      </c>
      <c r="L70" s="26"/>
      <c r="M70" s="25">
        <f>K70+L70</f>
        <v>27900</v>
      </c>
      <c r="N70" s="105"/>
    </row>
    <row r="71" spans="1:14" ht="38.25">
      <c r="A71" s="46" t="s">
        <v>81</v>
      </c>
      <c r="B71" s="60" t="s">
        <v>80</v>
      </c>
      <c r="C71" s="27">
        <v>1609200</v>
      </c>
      <c r="D71" s="25"/>
      <c r="E71" s="59">
        <f t="shared" ref="E71:E89" si="14">C71</f>
        <v>1609200</v>
      </c>
      <c r="F71" s="25"/>
      <c r="G71" s="25">
        <f t="shared" ref="G71:G85" si="15">E71+F71</f>
        <v>1609200</v>
      </c>
      <c r="H71" s="25"/>
      <c r="I71" s="25">
        <f t="shared" ref="I71:I85" si="16">G71+H71</f>
        <v>1609200</v>
      </c>
      <c r="J71" s="25"/>
      <c r="K71" s="25">
        <f t="shared" ref="K71:K85" si="17">I71+J71</f>
        <v>1609200</v>
      </c>
      <c r="L71" s="25"/>
      <c r="M71" s="25">
        <f t="shared" ref="M71:M85" si="18">K71+L71</f>
        <v>1609200</v>
      </c>
    </row>
    <row r="72" spans="1:14" s="63" customFormat="1" ht="38.25">
      <c r="A72" s="61" t="s">
        <v>83</v>
      </c>
      <c r="B72" s="60" t="s">
        <v>82</v>
      </c>
      <c r="C72" s="62">
        <v>5877200</v>
      </c>
      <c r="D72" s="59"/>
      <c r="E72" s="59">
        <f t="shared" si="14"/>
        <v>5877200</v>
      </c>
      <c r="F72" s="59"/>
      <c r="G72" s="25">
        <f t="shared" si="15"/>
        <v>5877200</v>
      </c>
      <c r="H72" s="25"/>
      <c r="I72" s="25">
        <f t="shared" si="16"/>
        <v>5877200</v>
      </c>
      <c r="J72" s="25"/>
      <c r="K72" s="25">
        <f t="shared" si="17"/>
        <v>5877200</v>
      </c>
      <c r="L72" s="25"/>
      <c r="M72" s="25">
        <f t="shared" si="18"/>
        <v>5877200</v>
      </c>
      <c r="N72" s="106"/>
    </row>
    <row r="73" spans="1:14" s="63" customFormat="1" ht="51">
      <c r="A73" s="44" t="s">
        <v>113</v>
      </c>
      <c r="B73" s="60" t="s">
        <v>82</v>
      </c>
      <c r="C73" s="62">
        <v>1469200</v>
      </c>
      <c r="D73" s="59">
        <v>-1469200</v>
      </c>
      <c r="E73" s="59">
        <f>C73+D73</f>
        <v>0</v>
      </c>
      <c r="F73" s="59"/>
      <c r="G73" s="25">
        <f t="shared" si="15"/>
        <v>0</v>
      </c>
      <c r="H73" s="25"/>
      <c r="I73" s="25">
        <f t="shared" si="16"/>
        <v>0</v>
      </c>
      <c r="J73" s="25"/>
      <c r="K73" s="25">
        <f t="shared" si="17"/>
        <v>0</v>
      </c>
      <c r="L73" s="25"/>
      <c r="M73" s="25">
        <f t="shared" si="18"/>
        <v>0</v>
      </c>
      <c r="N73" s="106"/>
    </row>
    <row r="74" spans="1:14" s="63" customFormat="1" ht="51">
      <c r="A74" s="64" t="s">
        <v>84</v>
      </c>
      <c r="B74" s="60" t="s">
        <v>82</v>
      </c>
      <c r="C74" s="27">
        <v>3134300</v>
      </c>
      <c r="D74" s="59"/>
      <c r="E74" s="59">
        <f t="shared" si="14"/>
        <v>3134300</v>
      </c>
      <c r="F74" s="59"/>
      <c r="G74" s="25">
        <f t="shared" si="15"/>
        <v>3134300</v>
      </c>
      <c r="H74" s="25"/>
      <c r="I74" s="25">
        <f t="shared" si="16"/>
        <v>3134300</v>
      </c>
      <c r="J74" s="25"/>
      <c r="K74" s="25">
        <f t="shared" si="17"/>
        <v>3134300</v>
      </c>
      <c r="L74" s="25"/>
      <c r="M74" s="25">
        <f t="shared" si="18"/>
        <v>3134300</v>
      </c>
      <c r="N74" s="106"/>
    </row>
    <row r="75" spans="1:14" ht="38.25">
      <c r="A75" s="46" t="s">
        <v>85</v>
      </c>
      <c r="B75" s="60" t="s">
        <v>82</v>
      </c>
      <c r="C75" s="27">
        <v>964400</v>
      </c>
      <c r="D75" s="25"/>
      <c r="E75" s="59">
        <f t="shared" si="14"/>
        <v>964400</v>
      </c>
      <c r="F75" s="25"/>
      <c r="G75" s="25">
        <f t="shared" si="15"/>
        <v>964400</v>
      </c>
      <c r="H75" s="25"/>
      <c r="I75" s="25">
        <f t="shared" si="16"/>
        <v>964400</v>
      </c>
      <c r="J75" s="25"/>
      <c r="K75" s="25">
        <f t="shared" si="17"/>
        <v>964400</v>
      </c>
      <c r="L75" s="25"/>
      <c r="M75" s="25">
        <f t="shared" si="18"/>
        <v>964400</v>
      </c>
    </row>
    <row r="76" spans="1:14" ht="25.5">
      <c r="A76" s="46" t="s">
        <v>86</v>
      </c>
      <c r="B76" s="60" t="s">
        <v>82</v>
      </c>
      <c r="C76" s="27">
        <v>241100</v>
      </c>
      <c r="D76" s="25"/>
      <c r="E76" s="59">
        <f t="shared" si="14"/>
        <v>241100</v>
      </c>
      <c r="F76" s="25"/>
      <c r="G76" s="25">
        <f t="shared" si="15"/>
        <v>241100</v>
      </c>
      <c r="H76" s="25"/>
      <c r="I76" s="25">
        <f t="shared" si="16"/>
        <v>241100</v>
      </c>
      <c r="J76" s="25"/>
      <c r="K76" s="25">
        <f t="shared" si="17"/>
        <v>241100</v>
      </c>
      <c r="L76" s="25"/>
      <c r="M76" s="25">
        <f t="shared" si="18"/>
        <v>241100</v>
      </c>
    </row>
    <row r="77" spans="1:14" ht="38.25">
      <c r="A77" s="46" t="s">
        <v>87</v>
      </c>
      <c r="B77" s="60" t="s">
        <v>82</v>
      </c>
      <c r="C77" s="27">
        <v>1012500</v>
      </c>
      <c r="D77" s="25"/>
      <c r="E77" s="59">
        <f t="shared" si="14"/>
        <v>1012500</v>
      </c>
      <c r="F77" s="25"/>
      <c r="G77" s="25">
        <f t="shared" si="15"/>
        <v>1012500</v>
      </c>
      <c r="H77" s="25"/>
      <c r="I77" s="25">
        <f t="shared" si="16"/>
        <v>1012500</v>
      </c>
      <c r="J77" s="25"/>
      <c r="K77" s="25">
        <f t="shared" si="17"/>
        <v>1012500</v>
      </c>
      <c r="L77" s="25"/>
      <c r="M77" s="25">
        <f t="shared" si="18"/>
        <v>1012500</v>
      </c>
    </row>
    <row r="78" spans="1:14" ht="63.75">
      <c r="A78" s="46" t="s">
        <v>88</v>
      </c>
      <c r="B78" s="60" t="s">
        <v>82</v>
      </c>
      <c r="C78" s="27">
        <v>10000</v>
      </c>
      <c r="D78" s="25"/>
      <c r="E78" s="59">
        <f t="shared" si="14"/>
        <v>10000</v>
      </c>
      <c r="F78" s="25"/>
      <c r="G78" s="25">
        <f t="shared" si="15"/>
        <v>10000</v>
      </c>
      <c r="H78" s="25"/>
      <c r="I78" s="25">
        <f t="shared" si="16"/>
        <v>10000</v>
      </c>
      <c r="J78" s="25"/>
      <c r="K78" s="25">
        <f t="shared" si="17"/>
        <v>10000</v>
      </c>
      <c r="L78" s="25"/>
      <c r="M78" s="25">
        <f t="shared" si="18"/>
        <v>10000</v>
      </c>
    </row>
    <row r="79" spans="1:14" ht="38.25">
      <c r="A79" s="46" t="s">
        <v>89</v>
      </c>
      <c r="B79" s="60" t="s">
        <v>82</v>
      </c>
      <c r="C79" s="27">
        <v>45600</v>
      </c>
      <c r="D79" s="25"/>
      <c r="E79" s="59">
        <f t="shared" si="14"/>
        <v>45600</v>
      </c>
      <c r="F79" s="25"/>
      <c r="G79" s="25">
        <f t="shared" si="15"/>
        <v>45600</v>
      </c>
      <c r="H79" s="25"/>
      <c r="I79" s="25">
        <f t="shared" si="16"/>
        <v>45600</v>
      </c>
      <c r="J79" s="25"/>
      <c r="K79" s="25">
        <f t="shared" si="17"/>
        <v>45600</v>
      </c>
      <c r="L79" s="25"/>
      <c r="M79" s="25">
        <f t="shared" si="18"/>
        <v>45600</v>
      </c>
    </row>
    <row r="80" spans="1:14" ht="25.5">
      <c r="A80" s="46" t="s">
        <v>90</v>
      </c>
      <c r="B80" s="60" t="s">
        <v>82</v>
      </c>
      <c r="C80" s="27">
        <v>25000</v>
      </c>
      <c r="D80" s="25"/>
      <c r="E80" s="59">
        <f t="shared" si="14"/>
        <v>25000</v>
      </c>
      <c r="F80" s="25"/>
      <c r="G80" s="25">
        <f t="shared" si="15"/>
        <v>25000</v>
      </c>
      <c r="H80" s="25"/>
      <c r="I80" s="25">
        <f t="shared" si="16"/>
        <v>25000</v>
      </c>
      <c r="J80" s="25"/>
      <c r="K80" s="25">
        <f t="shared" si="17"/>
        <v>25000</v>
      </c>
      <c r="L80" s="25"/>
      <c r="M80" s="25">
        <f t="shared" si="18"/>
        <v>25000</v>
      </c>
    </row>
    <row r="81" spans="1:14" ht="63.75">
      <c r="A81" s="46" t="s">
        <v>92</v>
      </c>
      <c r="B81" s="65" t="s">
        <v>93</v>
      </c>
      <c r="C81" s="27"/>
      <c r="D81" s="25">
        <v>5756800</v>
      </c>
      <c r="E81" s="59">
        <f>C81+D81</f>
        <v>5756800</v>
      </c>
      <c r="F81" s="25"/>
      <c r="G81" s="25">
        <f t="shared" si="15"/>
        <v>5756800</v>
      </c>
      <c r="H81" s="25">
        <f>9223700-G81</f>
        <v>3466900</v>
      </c>
      <c r="I81" s="25">
        <f t="shared" si="16"/>
        <v>9223700</v>
      </c>
      <c r="J81" s="25">
        <f>9223700-I81</f>
        <v>0</v>
      </c>
      <c r="K81" s="25">
        <f t="shared" si="17"/>
        <v>9223700</v>
      </c>
      <c r="L81" s="25"/>
      <c r="M81" s="25">
        <f t="shared" si="18"/>
        <v>9223700</v>
      </c>
    </row>
    <row r="82" spans="1:14" ht="76.5">
      <c r="A82" s="46" t="s">
        <v>91</v>
      </c>
      <c r="B82" s="66" t="s">
        <v>95</v>
      </c>
      <c r="C82" s="27">
        <v>3684200</v>
      </c>
      <c r="D82" s="25"/>
      <c r="E82" s="59">
        <f t="shared" si="14"/>
        <v>3684200</v>
      </c>
      <c r="F82" s="25"/>
      <c r="G82" s="25">
        <f t="shared" si="15"/>
        <v>3684200</v>
      </c>
      <c r="H82" s="25"/>
      <c r="I82" s="25">
        <f t="shared" si="16"/>
        <v>3684200</v>
      </c>
      <c r="J82" s="25"/>
      <c r="K82" s="25">
        <f t="shared" si="17"/>
        <v>3684200</v>
      </c>
      <c r="L82" s="25"/>
      <c r="M82" s="25">
        <f t="shared" si="18"/>
        <v>3684200</v>
      </c>
    </row>
    <row r="83" spans="1:14" ht="76.5">
      <c r="A83" s="44" t="s">
        <v>94</v>
      </c>
      <c r="B83" s="66" t="s">
        <v>95</v>
      </c>
      <c r="C83" s="27">
        <v>3370000</v>
      </c>
      <c r="D83" s="25"/>
      <c r="E83" s="59">
        <f t="shared" si="14"/>
        <v>3370000</v>
      </c>
      <c r="F83" s="25"/>
      <c r="G83" s="25">
        <f t="shared" si="15"/>
        <v>3370000</v>
      </c>
      <c r="H83" s="25"/>
      <c r="I83" s="25">
        <f t="shared" si="16"/>
        <v>3370000</v>
      </c>
      <c r="J83" s="25"/>
      <c r="K83" s="25">
        <f t="shared" si="17"/>
        <v>3370000</v>
      </c>
      <c r="L83" s="25"/>
      <c r="M83" s="25">
        <f t="shared" si="18"/>
        <v>3370000</v>
      </c>
    </row>
    <row r="84" spans="1:14" ht="51">
      <c r="A84" s="44" t="s">
        <v>113</v>
      </c>
      <c r="B84" s="45" t="s">
        <v>114</v>
      </c>
      <c r="C84" s="27"/>
      <c r="D84" s="25">
        <v>1469200</v>
      </c>
      <c r="E84" s="59">
        <f>C84+D84</f>
        <v>1469200</v>
      </c>
      <c r="F84" s="25"/>
      <c r="G84" s="25">
        <f t="shared" si="15"/>
        <v>1469200</v>
      </c>
      <c r="H84" s="25">
        <f>1248900-G84</f>
        <v>-220300</v>
      </c>
      <c r="I84" s="25">
        <f t="shared" si="16"/>
        <v>1248900</v>
      </c>
      <c r="J84" s="25">
        <f>1248900-I84</f>
        <v>0</v>
      </c>
      <c r="K84" s="25">
        <f t="shared" si="17"/>
        <v>1248900</v>
      </c>
      <c r="L84" s="25"/>
      <c r="M84" s="25">
        <f t="shared" si="18"/>
        <v>1248900</v>
      </c>
    </row>
    <row r="85" spans="1:14" ht="63.75">
      <c r="A85" s="46" t="s">
        <v>92</v>
      </c>
      <c r="B85" s="65" t="s">
        <v>97</v>
      </c>
      <c r="C85" s="27">
        <v>5756800</v>
      </c>
      <c r="D85" s="25">
        <v>-5756800</v>
      </c>
      <c r="E85" s="59">
        <f>C85+D85</f>
        <v>0</v>
      </c>
      <c r="F85" s="25"/>
      <c r="G85" s="25">
        <f t="shared" si="15"/>
        <v>0</v>
      </c>
      <c r="H85" s="25"/>
      <c r="I85" s="25">
        <f t="shared" si="16"/>
        <v>0</v>
      </c>
      <c r="J85" s="25"/>
      <c r="K85" s="25">
        <f t="shared" si="17"/>
        <v>0</v>
      </c>
      <c r="L85" s="25"/>
      <c r="M85" s="25">
        <f t="shared" si="18"/>
        <v>0</v>
      </c>
    </row>
    <row r="86" spans="1:14" ht="51">
      <c r="A86" s="67" t="s">
        <v>96</v>
      </c>
      <c r="B86" s="65" t="s">
        <v>97</v>
      </c>
      <c r="C86" s="27">
        <v>452225400</v>
      </c>
      <c r="D86" s="25">
        <v>548000</v>
      </c>
      <c r="E86" s="59">
        <f>C86+D86</f>
        <v>452773400</v>
      </c>
      <c r="F86" s="25"/>
      <c r="G86" s="25">
        <f>E86+F86</f>
        <v>452773400</v>
      </c>
      <c r="H86" s="25">
        <f>453398900-G86</f>
        <v>625500</v>
      </c>
      <c r="I86" s="25">
        <f>G86+H86</f>
        <v>453398900</v>
      </c>
      <c r="J86" s="25">
        <f>453398900-I86</f>
        <v>0</v>
      </c>
      <c r="K86" s="25">
        <f>I86+J86</f>
        <v>453398900</v>
      </c>
      <c r="L86" s="25"/>
      <c r="M86" s="25">
        <f>K86+L86</f>
        <v>453398900</v>
      </c>
    </row>
    <row r="87" spans="1:14" s="63" customFormat="1">
      <c r="A87" s="55" t="s">
        <v>98</v>
      </c>
      <c r="B87" s="68" t="s">
        <v>99</v>
      </c>
      <c r="C87" s="24">
        <f>SUM(C89:C89)</f>
        <v>0</v>
      </c>
      <c r="D87" s="56">
        <f>SUM(D88:D92)</f>
        <v>374748.57999999996</v>
      </c>
      <c r="E87" s="56">
        <f>SUM(E88:E99)</f>
        <v>374748.57999999996</v>
      </c>
      <c r="F87" s="56">
        <f>SUM(F88:F99)</f>
        <v>516514.42</v>
      </c>
      <c r="G87" s="26">
        <f>SUM(G88:G97)</f>
        <v>891263</v>
      </c>
      <c r="H87" s="26">
        <f>SUM(H88:H99)</f>
        <v>2608989.02</v>
      </c>
      <c r="I87" s="26">
        <f>SUM(I88:I97)</f>
        <v>3500252.02</v>
      </c>
      <c r="J87" s="26">
        <f>SUM(J88:J99)</f>
        <v>30031</v>
      </c>
      <c r="K87" s="26">
        <f>SUM(K88:K97)</f>
        <v>3530283.02</v>
      </c>
      <c r="L87" s="26">
        <f>SUM(L88:L99)</f>
        <v>1513513.79</v>
      </c>
      <c r="M87" s="26">
        <f>SUM(M88:M97)</f>
        <v>5043796.8100000005</v>
      </c>
      <c r="N87" s="106">
        <f>4823665.81-M87</f>
        <v>-220131.00000000093</v>
      </c>
    </row>
    <row r="88" spans="1:14" s="63" customFormat="1" ht="32.25" customHeight="1">
      <c r="A88" s="44" t="s">
        <v>126</v>
      </c>
      <c r="B88" s="69" t="s">
        <v>127</v>
      </c>
      <c r="C88" s="24"/>
      <c r="D88" s="59">
        <v>171348.58</v>
      </c>
      <c r="E88" s="59">
        <f>D88</f>
        <v>171348.58</v>
      </c>
      <c r="F88" s="59">
        <v>19714.419999999998</v>
      </c>
      <c r="G88" s="25">
        <f>E88+F88</f>
        <v>191063</v>
      </c>
      <c r="H88" s="25">
        <v>6261</v>
      </c>
      <c r="I88" s="25">
        <f t="shared" ref="I88:I97" si="19">G88+H88</f>
        <v>197324</v>
      </c>
      <c r="J88" s="25">
        <v>30031</v>
      </c>
      <c r="K88" s="25">
        <f t="shared" ref="K88:K97" si="20">I88+J88</f>
        <v>227355</v>
      </c>
      <c r="L88" s="25">
        <f>220131-K88</f>
        <v>-7224</v>
      </c>
      <c r="M88" s="25">
        <f t="shared" ref="M88:M97" si="21">K88+L88</f>
        <v>220131</v>
      </c>
      <c r="N88" s="106"/>
    </row>
    <row r="89" spans="1:14" ht="63.75">
      <c r="A89" s="70" t="s">
        <v>174</v>
      </c>
      <c r="B89" s="71" t="s">
        <v>101</v>
      </c>
      <c r="C89" s="27"/>
      <c r="D89" s="25"/>
      <c r="E89" s="59">
        <f t="shared" si="14"/>
        <v>0</v>
      </c>
      <c r="F89" s="25"/>
      <c r="G89" s="25">
        <f>E89+F89</f>
        <v>0</v>
      </c>
      <c r="H89" s="25"/>
      <c r="I89" s="25">
        <f t="shared" si="19"/>
        <v>0</v>
      </c>
      <c r="J89" s="25"/>
      <c r="K89" s="25">
        <f t="shared" si="20"/>
        <v>0</v>
      </c>
      <c r="L89" s="25">
        <v>26000</v>
      </c>
      <c r="M89" s="25">
        <f t="shared" si="21"/>
        <v>26000</v>
      </c>
    </row>
    <row r="90" spans="1:14" ht="76.5">
      <c r="A90" s="70" t="s">
        <v>172</v>
      </c>
      <c r="B90" s="71" t="s">
        <v>173</v>
      </c>
      <c r="C90" s="27"/>
      <c r="D90" s="25"/>
      <c r="E90" s="59"/>
      <c r="F90" s="25"/>
      <c r="G90" s="25"/>
      <c r="H90" s="25"/>
      <c r="I90" s="25"/>
      <c r="J90" s="25"/>
      <c r="K90" s="25"/>
      <c r="L90" s="25">
        <v>226100</v>
      </c>
      <c r="M90" s="25">
        <f t="shared" si="21"/>
        <v>226100</v>
      </c>
    </row>
    <row r="91" spans="1:14" ht="51">
      <c r="A91" s="72" t="s">
        <v>142</v>
      </c>
      <c r="B91" s="73" t="s">
        <v>141</v>
      </c>
      <c r="C91" s="27"/>
      <c r="D91" s="25"/>
      <c r="E91" s="59"/>
      <c r="F91" s="25"/>
      <c r="G91" s="25"/>
      <c r="H91" s="25">
        <v>100000</v>
      </c>
      <c r="I91" s="25">
        <f t="shared" si="19"/>
        <v>100000</v>
      </c>
      <c r="J91" s="25"/>
      <c r="K91" s="25">
        <f t="shared" si="20"/>
        <v>100000</v>
      </c>
      <c r="L91" s="25"/>
      <c r="M91" s="25">
        <f t="shared" si="21"/>
        <v>100000</v>
      </c>
    </row>
    <row r="92" spans="1:14" ht="76.5">
      <c r="A92" s="74" t="s">
        <v>104</v>
      </c>
      <c r="B92" s="45" t="s">
        <v>115</v>
      </c>
      <c r="C92" s="27"/>
      <c r="D92" s="25">
        <v>203400</v>
      </c>
      <c r="E92" s="59">
        <f>C92+D92</f>
        <v>203400</v>
      </c>
      <c r="F92" s="25"/>
      <c r="G92" s="25">
        <f>E92+F92</f>
        <v>203400</v>
      </c>
      <c r="H92" s="25"/>
      <c r="I92" s="25">
        <f t="shared" si="19"/>
        <v>203400</v>
      </c>
      <c r="J92" s="25"/>
      <c r="K92" s="25">
        <f t="shared" si="20"/>
        <v>203400</v>
      </c>
      <c r="L92" s="25"/>
      <c r="M92" s="25">
        <f t="shared" si="21"/>
        <v>203400</v>
      </c>
    </row>
    <row r="93" spans="1:14" ht="38.25">
      <c r="A93" s="74" t="s">
        <v>176</v>
      </c>
      <c r="B93" s="45" t="s">
        <v>115</v>
      </c>
      <c r="C93" s="27"/>
      <c r="D93" s="25"/>
      <c r="E93" s="59"/>
      <c r="F93" s="25"/>
      <c r="G93" s="25"/>
      <c r="H93" s="25"/>
      <c r="I93" s="25"/>
      <c r="J93" s="25"/>
      <c r="K93" s="25"/>
      <c r="L93" s="25">
        <v>388477.79</v>
      </c>
      <c r="M93" s="25">
        <f t="shared" si="21"/>
        <v>388477.79</v>
      </c>
    </row>
    <row r="94" spans="1:14" ht="38.25">
      <c r="A94" s="74" t="s">
        <v>171</v>
      </c>
      <c r="B94" s="45" t="s">
        <v>115</v>
      </c>
      <c r="C94" s="27"/>
      <c r="D94" s="25"/>
      <c r="E94" s="59"/>
      <c r="F94" s="25"/>
      <c r="G94" s="25"/>
      <c r="H94" s="25"/>
      <c r="I94" s="25"/>
      <c r="J94" s="25"/>
      <c r="K94" s="25"/>
      <c r="L94" s="25">
        <v>30160</v>
      </c>
      <c r="M94" s="25">
        <f t="shared" si="21"/>
        <v>30160</v>
      </c>
    </row>
    <row r="95" spans="1:14" ht="27" customHeight="1">
      <c r="A95" s="74" t="s">
        <v>175</v>
      </c>
      <c r="B95" s="45" t="s">
        <v>115</v>
      </c>
      <c r="C95" s="27"/>
      <c r="D95" s="25"/>
      <c r="E95" s="59"/>
      <c r="F95" s="25"/>
      <c r="G95" s="25"/>
      <c r="H95" s="25"/>
      <c r="I95" s="25"/>
      <c r="J95" s="25"/>
      <c r="K95" s="25"/>
      <c r="L95" s="25">
        <v>850000</v>
      </c>
      <c r="M95" s="25">
        <f t="shared" si="21"/>
        <v>850000</v>
      </c>
    </row>
    <row r="96" spans="1:14" ht="25.5">
      <c r="A96" s="75" t="s">
        <v>144</v>
      </c>
      <c r="B96" s="45" t="s">
        <v>115</v>
      </c>
      <c r="C96" s="27"/>
      <c r="D96" s="25"/>
      <c r="E96" s="59"/>
      <c r="F96" s="25"/>
      <c r="G96" s="25"/>
      <c r="H96" s="25">
        <v>2502728.02</v>
      </c>
      <c r="I96" s="25">
        <f t="shared" si="19"/>
        <v>2502728.02</v>
      </c>
      <c r="J96" s="25"/>
      <c r="K96" s="25">
        <f t="shared" si="20"/>
        <v>2502728.02</v>
      </c>
      <c r="L96" s="25"/>
      <c r="M96" s="25">
        <f t="shared" si="21"/>
        <v>2502728.02</v>
      </c>
    </row>
    <row r="97" spans="1:15" ht="29.25" customHeight="1">
      <c r="A97" s="75" t="s">
        <v>143</v>
      </c>
      <c r="B97" s="45" t="s">
        <v>115</v>
      </c>
      <c r="C97" s="27"/>
      <c r="D97" s="52"/>
      <c r="E97" s="76"/>
      <c r="F97" s="53">
        <v>496800</v>
      </c>
      <c r="G97" s="54">
        <f>E97+F97</f>
        <v>496800</v>
      </c>
      <c r="H97" s="54"/>
      <c r="I97" s="54">
        <f t="shared" si="19"/>
        <v>496800</v>
      </c>
      <c r="J97" s="54"/>
      <c r="K97" s="54">
        <f t="shared" si="20"/>
        <v>496800</v>
      </c>
      <c r="L97" s="54"/>
      <c r="M97" s="54">
        <f t="shared" si="21"/>
        <v>496800</v>
      </c>
    </row>
    <row r="98" spans="1:15" s="63" customFormat="1" ht="16.5" hidden="1" customHeight="1">
      <c r="A98" s="55" t="s">
        <v>102</v>
      </c>
      <c r="B98" s="68" t="s">
        <v>103</v>
      </c>
      <c r="C98" s="24">
        <f>SUM(C99:C99)</f>
        <v>203400</v>
      </c>
      <c r="D98" s="77">
        <f t="shared" ref="D98:M98" si="22">D99</f>
        <v>-203400</v>
      </c>
      <c r="E98" s="77">
        <f t="shared" si="22"/>
        <v>0</v>
      </c>
      <c r="F98" s="77">
        <f t="shared" si="22"/>
        <v>0</v>
      </c>
      <c r="G98" s="78">
        <f t="shared" si="22"/>
        <v>0</v>
      </c>
      <c r="H98" s="78">
        <f t="shared" si="22"/>
        <v>0</v>
      </c>
      <c r="I98" s="78">
        <f t="shared" si="22"/>
        <v>0</v>
      </c>
      <c r="J98" s="78">
        <f t="shared" si="22"/>
        <v>0</v>
      </c>
      <c r="K98" s="78">
        <f t="shared" si="22"/>
        <v>0</v>
      </c>
      <c r="L98" s="78">
        <f t="shared" si="22"/>
        <v>0</v>
      </c>
      <c r="M98" s="78">
        <f t="shared" si="22"/>
        <v>0</v>
      </c>
      <c r="N98" s="106"/>
    </row>
    <row r="99" spans="1:15" ht="76.5" hidden="1">
      <c r="A99" s="74" t="s">
        <v>104</v>
      </c>
      <c r="B99" s="38" t="s">
        <v>105</v>
      </c>
      <c r="C99" s="79">
        <v>203400</v>
      </c>
      <c r="D99" s="25">
        <v>-203400</v>
      </c>
      <c r="E99" s="25">
        <f>C99+D99</f>
        <v>0</v>
      </c>
      <c r="F99" s="25"/>
      <c r="G99" s="25">
        <f>E99+F99</f>
        <v>0</v>
      </c>
      <c r="H99" s="25"/>
      <c r="I99" s="25">
        <f>G99+H99</f>
        <v>0</v>
      </c>
      <c r="J99" s="25"/>
      <c r="K99" s="25">
        <f>I99+J99</f>
        <v>0</v>
      </c>
      <c r="L99" s="25"/>
      <c r="M99" s="25">
        <f>K99+L99</f>
        <v>0</v>
      </c>
    </row>
    <row r="100" spans="1:15" ht="18.75" customHeight="1">
      <c r="A100" s="80" t="s">
        <v>130</v>
      </c>
      <c r="B100" s="81" t="s">
        <v>132</v>
      </c>
      <c r="C100" s="82"/>
      <c r="D100" s="83"/>
      <c r="E100" s="84"/>
      <c r="F100" s="85">
        <f t="shared" ref="F100:M100" si="23">F101</f>
        <v>2517110.2000000002</v>
      </c>
      <c r="G100" s="84">
        <f t="shared" si="23"/>
        <v>2517110.2000000002</v>
      </c>
      <c r="H100" s="84">
        <f t="shared" si="23"/>
        <v>247584.61</v>
      </c>
      <c r="I100" s="84">
        <f t="shared" si="23"/>
        <v>2764694.81</v>
      </c>
      <c r="J100" s="84">
        <f t="shared" si="23"/>
        <v>185688.45999999996</v>
      </c>
      <c r="K100" s="84">
        <f t="shared" si="23"/>
        <v>2950383.27</v>
      </c>
      <c r="L100" s="84">
        <f>L101</f>
        <v>365436.33999999985</v>
      </c>
      <c r="M100" s="84">
        <f t="shared" si="23"/>
        <v>3315819.61</v>
      </c>
    </row>
    <row r="101" spans="1:15" ht="29.25" customHeight="1">
      <c r="A101" s="86" t="s">
        <v>131</v>
      </c>
      <c r="B101" s="69" t="s">
        <v>133</v>
      </c>
      <c r="C101" s="87"/>
      <c r="D101" s="52"/>
      <c r="E101" s="54"/>
      <c r="F101" s="53">
        <f>2331421.74+185688.46</f>
        <v>2517110.2000000002</v>
      </c>
      <c r="G101" s="54">
        <f>E101+F101</f>
        <v>2517110.2000000002</v>
      </c>
      <c r="H101" s="54">
        <v>247584.61</v>
      </c>
      <c r="I101" s="54">
        <f>G101+H101</f>
        <v>2764694.81</v>
      </c>
      <c r="J101" s="54">
        <f>2950383.27-I101</f>
        <v>185688.45999999996</v>
      </c>
      <c r="K101" s="54">
        <f>I101+J101</f>
        <v>2950383.27</v>
      </c>
      <c r="L101" s="54">
        <f>3315819.61-K101</f>
        <v>365436.33999999985</v>
      </c>
      <c r="M101" s="54">
        <f>K101+L101</f>
        <v>3315819.61</v>
      </c>
    </row>
    <row r="102" spans="1:15" s="91" customFormat="1" ht="45.75" customHeight="1">
      <c r="A102" s="80" t="s">
        <v>116</v>
      </c>
      <c r="B102" s="88" t="s">
        <v>117</v>
      </c>
      <c r="C102" s="89">
        <f t="shared" ref="C102:M102" si="24">C103</f>
        <v>0</v>
      </c>
      <c r="D102" s="89">
        <f t="shared" si="24"/>
        <v>22451863.890000001</v>
      </c>
      <c r="E102" s="89">
        <f t="shared" si="24"/>
        <v>22451863.890000001</v>
      </c>
      <c r="F102" s="89">
        <f t="shared" si="24"/>
        <v>-18795538.5</v>
      </c>
      <c r="G102" s="90">
        <f t="shared" si="24"/>
        <v>3656325.3900000006</v>
      </c>
      <c r="H102" s="90">
        <f t="shared" si="24"/>
        <v>-350780.00000000047</v>
      </c>
      <c r="I102" s="90">
        <f t="shared" si="24"/>
        <v>3305545.39</v>
      </c>
      <c r="J102" s="90">
        <f t="shared" si="24"/>
        <v>0</v>
      </c>
      <c r="K102" s="90">
        <f t="shared" si="24"/>
        <v>3305545.39</v>
      </c>
      <c r="L102" s="90">
        <f t="shared" si="24"/>
        <v>0</v>
      </c>
      <c r="M102" s="90">
        <f t="shared" si="24"/>
        <v>3305545.39</v>
      </c>
      <c r="N102" s="107"/>
    </row>
    <row r="103" spans="1:15" ht="63.75">
      <c r="A103" s="92" t="s">
        <v>118</v>
      </c>
      <c r="B103" s="93" t="s">
        <v>119</v>
      </c>
      <c r="C103" s="90"/>
      <c r="D103" s="94">
        <v>22451863.890000001</v>
      </c>
      <c r="E103" s="94">
        <f>C103+D103</f>
        <v>22451863.890000001</v>
      </c>
      <c r="F103" s="94">
        <v>-18795538.5</v>
      </c>
      <c r="G103" s="94">
        <f>E103+F103</f>
        <v>3656325.3900000006</v>
      </c>
      <c r="H103" s="94">
        <f>3305545.39-G103</f>
        <v>-350780.00000000047</v>
      </c>
      <c r="I103" s="94">
        <f>G103+H103</f>
        <v>3305545.39</v>
      </c>
      <c r="J103" s="94">
        <f>3305545.39-I103</f>
        <v>0</v>
      </c>
      <c r="K103" s="94">
        <f>I103+J103</f>
        <v>3305545.39</v>
      </c>
      <c r="L103" s="94">
        <f>3305545.39-K103</f>
        <v>0</v>
      </c>
      <c r="M103" s="94">
        <f>K103+L103</f>
        <v>3305545.39</v>
      </c>
    </row>
    <row r="104" spans="1:15" ht="25.5">
      <c r="A104" s="80" t="s">
        <v>120</v>
      </c>
      <c r="B104" s="88" t="s">
        <v>121</v>
      </c>
      <c r="C104" s="89">
        <f t="shared" ref="C104:M104" si="25">C105</f>
        <v>0</v>
      </c>
      <c r="D104" s="89">
        <f t="shared" si="25"/>
        <v>-25741489.640000001</v>
      </c>
      <c r="E104" s="89">
        <f t="shared" si="25"/>
        <v>-25741489.640000001</v>
      </c>
      <c r="F104" s="89">
        <f t="shared" si="25"/>
        <v>21888993.52</v>
      </c>
      <c r="G104" s="90">
        <f t="shared" si="25"/>
        <v>-3852496.120000001</v>
      </c>
      <c r="H104" s="90">
        <f t="shared" si="25"/>
        <v>-2046948.0199999986</v>
      </c>
      <c r="I104" s="90">
        <f t="shared" si="25"/>
        <v>-5899444.1399999997</v>
      </c>
      <c r="J104" s="90">
        <f t="shared" si="25"/>
        <v>0</v>
      </c>
      <c r="K104" s="90">
        <f t="shared" si="25"/>
        <v>-5899444.1399999997</v>
      </c>
      <c r="L104" s="90">
        <f t="shared" si="25"/>
        <v>0</v>
      </c>
      <c r="M104" s="90">
        <f t="shared" si="25"/>
        <v>-5899444.1399999997</v>
      </c>
    </row>
    <row r="105" spans="1:15" ht="51">
      <c r="A105" s="92" t="s">
        <v>122</v>
      </c>
      <c r="B105" s="93" t="s">
        <v>123</v>
      </c>
      <c r="C105" s="90"/>
      <c r="D105" s="94">
        <v>-25741489.640000001</v>
      </c>
      <c r="E105" s="94">
        <f>C105+D105</f>
        <v>-25741489.640000001</v>
      </c>
      <c r="F105" s="94">
        <v>21888993.52</v>
      </c>
      <c r="G105" s="94">
        <f>E105+F105</f>
        <v>-3852496.120000001</v>
      </c>
      <c r="H105" s="94">
        <f>-5899444.14-G105</f>
        <v>-2046948.0199999986</v>
      </c>
      <c r="I105" s="94">
        <f>G105+H105</f>
        <v>-5899444.1399999997</v>
      </c>
      <c r="J105" s="94">
        <f>-5899444.14-I105</f>
        <v>0</v>
      </c>
      <c r="K105" s="94">
        <f>I105+J105</f>
        <v>-5899444.1399999997</v>
      </c>
      <c r="L105" s="94">
        <f>-5899444.14-K105</f>
        <v>0</v>
      </c>
      <c r="M105" s="94">
        <f>K105+L105</f>
        <v>-5899444.1399999997</v>
      </c>
    </row>
    <row r="106" spans="1:15" s="57" customFormat="1">
      <c r="A106" s="95" t="s">
        <v>106</v>
      </c>
      <c r="B106" s="10"/>
      <c r="C106" s="21">
        <f t="shared" ref="C106:I106" si="26">C37+C11</f>
        <v>862769556</v>
      </c>
      <c r="D106" s="56">
        <f t="shared" si="26"/>
        <v>933122.82999999821</v>
      </c>
      <c r="E106" s="56">
        <f t="shared" si="26"/>
        <v>863702678.83000004</v>
      </c>
      <c r="F106" s="56">
        <f t="shared" si="26"/>
        <v>10627079.640000001</v>
      </c>
      <c r="G106" s="26">
        <f t="shared" si="26"/>
        <v>874329758.47000003</v>
      </c>
      <c r="H106" s="26">
        <f t="shared" si="26"/>
        <v>17034286.399999999</v>
      </c>
      <c r="I106" s="26">
        <f t="shared" si="26"/>
        <v>891364044.86999989</v>
      </c>
      <c r="J106" s="26">
        <f t="shared" ref="J106:K106" si="27">J37+J11</f>
        <v>29486814.460000001</v>
      </c>
      <c r="K106" s="26">
        <f t="shared" si="27"/>
        <v>920850859.32999992</v>
      </c>
      <c r="L106" s="26">
        <f t="shared" ref="L106:M106" si="28">L37+L11</f>
        <v>33782420.129999995</v>
      </c>
      <c r="M106" s="26">
        <f t="shared" si="28"/>
        <v>954633279.45999992</v>
      </c>
      <c r="N106" s="101">
        <v>891364044.87</v>
      </c>
      <c r="O106" s="120"/>
    </row>
    <row r="107" spans="1:15">
      <c r="I107" s="98">
        <f>888599350.06-I106</f>
        <v>-2764694.8099999428</v>
      </c>
    </row>
  </sheetData>
  <mergeCells count="7">
    <mergeCell ref="A8:M8"/>
    <mergeCell ref="A6:C6"/>
    <mergeCell ref="A1:C1"/>
    <mergeCell ref="A2:C2"/>
    <mergeCell ref="A3:C3"/>
    <mergeCell ref="A4:C4"/>
    <mergeCell ref="A5:C5"/>
  </mergeCells>
  <phoneticPr fontId="18" type="noConversion"/>
  <pageMargins left="0.39370078740157483" right="0.19685039370078741" top="0.31496062992125984" bottom="0.19685039370078741" header="0.27559055118110237" footer="0.19685039370078741"/>
  <pageSetup paperSize="9" scale="8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0"/>
  <sheetViews>
    <sheetView workbookViewId="0">
      <selection activeCell="Q14" sqref="Q14"/>
    </sheetView>
  </sheetViews>
  <sheetFormatPr defaultColWidth="8" defaultRowHeight="12.75"/>
  <cols>
    <col min="1" max="1" width="67.5703125" style="3" customWidth="1"/>
    <col min="2" max="2" width="18.28515625" style="96" customWidth="1"/>
    <col min="3" max="3" width="14.85546875" style="97" hidden="1" customWidth="1"/>
    <col min="4" max="4" width="15.42578125" style="98" hidden="1" customWidth="1"/>
    <col min="5" max="5" width="17.7109375" style="98" hidden="1" customWidth="1"/>
    <col min="6" max="6" width="1" style="98" hidden="1" customWidth="1"/>
    <col min="7" max="7" width="14.5703125" style="98" hidden="1" customWidth="1"/>
    <col min="8" max="12" width="15.7109375" style="98" hidden="1" customWidth="1"/>
    <col min="13" max="13" width="24.85546875" style="98" customWidth="1"/>
    <col min="14" max="14" width="2.85546875" style="99" customWidth="1"/>
    <col min="15" max="223" width="8" style="3"/>
    <col min="224" max="224" width="69.85546875" style="3" customWidth="1"/>
    <col min="225" max="225" width="21.7109375" style="3" customWidth="1"/>
    <col min="226" max="226" width="0" style="3" hidden="1" customWidth="1"/>
    <col min="227" max="227" width="15.5703125" style="3" customWidth="1"/>
    <col min="228" max="231" width="0" style="3" hidden="1" customWidth="1"/>
    <col min="232" max="232" width="8" style="3"/>
    <col min="233" max="233" width="13.7109375" style="3" customWidth="1"/>
    <col min="234" max="16384" width="8" style="3"/>
  </cols>
  <sheetData>
    <row r="1" spans="1:14">
      <c r="A1" s="129" t="s">
        <v>178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>
      <c r="A3" s="127" t="s">
        <v>179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>
      <c r="A4" s="129" t="s">
        <v>124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>
      <c r="A5" s="129" t="s">
        <v>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>
      <c r="A6" s="127" t="s">
        <v>177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>
      <c r="A7" s="129" t="s">
        <v>134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>
      <c r="A8" s="129" t="s">
        <v>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>
      <c r="A9" s="127" t="s">
        <v>158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>
      <c r="A10" s="129" t="s">
        <v>157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>
      <c r="A11" s="129" t="s">
        <v>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>
      <c r="A12" s="127" t="s">
        <v>156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>
      <c r="A13" s="129" t="s">
        <v>134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>
      <c r="A14" s="129" t="s">
        <v>1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>
      <c r="A15" s="127" t="s">
        <v>135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>
      <c r="A16" s="128" t="s">
        <v>136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1:14">
      <c r="A17" s="128" t="s">
        <v>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>
      <c r="A18" s="126" t="s">
        <v>155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>
      <c r="A19" s="125" t="s">
        <v>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ht="48.75" customHeight="1">
      <c r="A20" s="121" t="s">
        <v>128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4" s="13" customFormat="1" ht="34.5" customHeight="1">
      <c r="A21" s="9" t="s">
        <v>2</v>
      </c>
      <c r="B21" s="10" t="s">
        <v>3</v>
      </c>
      <c r="C21" s="11" t="s">
        <v>4</v>
      </c>
      <c r="D21" s="11" t="s">
        <v>109</v>
      </c>
      <c r="E21" s="11" t="s">
        <v>110</v>
      </c>
      <c r="F21" s="11" t="s">
        <v>109</v>
      </c>
      <c r="G21" s="11" t="s">
        <v>110</v>
      </c>
      <c r="H21" s="11" t="s">
        <v>109</v>
      </c>
      <c r="I21" s="11" t="s">
        <v>110</v>
      </c>
      <c r="J21" s="11" t="s">
        <v>109</v>
      </c>
      <c r="K21" s="11" t="s">
        <v>110</v>
      </c>
      <c r="L21" s="11" t="s">
        <v>109</v>
      </c>
      <c r="M21" s="11" t="s">
        <v>110</v>
      </c>
      <c r="N21" s="101"/>
    </row>
    <row r="22" spans="1:14" s="18" customFormat="1" ht="15">
      <c r="A22" s="14">
        <v>1</v>
      </c>
      <c r="B22" s="14">
        <v>2</v>
      </c>
      <c r="C22" s="15">
        <v>3</v>
      </c>
      <c r="D22" s="16">
        <v>4</v>
      </c>
      <c r="E22" s="16">
        <v>5</v>
      </c>
      <c r="F22" s="16">
        <v>4</v>
      </c>
      <c r="G22" s="17">
        <v>3</v>
      </c>
      <c r="H22" s="17">
        <v>4</v>
      </c>
      <c r="I22" s="17">
        <v>3</v>
      </c>
      <c r="J22" s="17">
        <v>4</v>
      </c>
      <c r="K22" s="17">
        <v>5</v>
      </c>
      <c r="L22" s="17">
        <v>4</v>
      </c>
      <c r="M22" s="17">
        <v>5</v>
      </c>
      <c r="N22" s="102"/>
    </row>
    <row r="23" spans="1:14" s="13" customFormat="1" ht="21">
      <c r="A23" s="19" t="s">
        <v>5</v>
      </c>
      <c r="B23" s="20" t="s">
        <v>6</v>
      </c>
      <c r="C23" s="21">
        <f>C24+C26+C28+C32+C35+C41+C43+C45+C48</f>
        <v>174720256</v>
      </c>
      <c r="D23" s="11"/>
      <c r="E23" s="11">
        <f>E24+E26+E28+E32+E35+E41+E45+E48</f>
        <v>174720256</v>
      </c>
      <c r="F23" s="11"/>
      <c r="G23" s="12">
        <f>G24+G26+G28+G32+G35+G41+G45+G48</f>
        <v>174720256</v>
      </c>
      <c r="H23" s="12"/>
      <c r="I23" s="12">
        <f>I24+I26+I28+I32+I35+I41+I45+I48</f>
        <v>174720256</v>
      </c>
      <c r="J23" s="12"/>
      <c r="K23" s="12">
        <f>K24+K26+K28+K32+K35+K41+K45+K48</f>
        <v>174720256</v>
      </c>
      <c r="L23" s="12"/>
      <c r="M23" s="12">
        <f>M24+M26+M28+M32+M35+M41+M45+M48</f>
        <v>174720256</v>
      </c>
      <c r="N23" s="101"/>
    </row>
    <row r="24" spans="1:14">
      <c r="A24" s="22" t="s">
        <v>7</v>
      </c>
      <c r="B24" s="23" t="s">
        <v>8</v>
      </c>
      <c r="C24" s="24">
        <f>C25</f>
        <v>105162800</v>
      </c>
      <c r="D24" s="25"/>
      <c r="E24" s="26">
        <f>E25</f>
        <v>105162800</v>
      </c>
      <c r="F24" s="25"/>
      <c r="G24" s="26">
        <f>G25</f>
        <v>105162800</v>
      </c>
      <c r="H24" s="25"/>
      <c r="I24" s="26">
        <f>I25</f>
        <v>105162800</v>
      </c>
      <c r="J24" s="25"/>
      <c r="K24" s="26">
        <f>K25</f>
        <v>105162800</v>
      </c>
      <c r="L24" s="25"/>
      <c r="M24" s="26">
        <f>M25</f>
        <v>105162800</v>
      </c>
    </row>
    <row r="25" spans="1:14">
      <c r="A25" s="22" t="s">
        <v>9</v>
      </c>
      <c r="B25" s="23" t="s">
        <v>10</v>
      </c>
      <c r="C25" s="27">
        <v>105162800</v>
      </c>
      <c r="D25" s="25"/>
      <c r="E25" s="25">
        <f>C25</f>
        <v>105162800</v>
      </c>
      <c r="F25" s="25"/>
      <c r="G25" s="25">
        <f>E25+F25</f>
        <v>105162800</v>
      </c>
      <c r="H25" s="25"/>
      <c r="I25" s="25">
        <f>G25+H25</f>
        <v>105162800</v>
      </c>
      <c r="J25" s="25"/>
      <c r="K25" s="25">
        <f>I25+J25</f>
        <v>105162800</v>
      </c>
      <c r="L25" s="25"/>
      <c r="M25" s="25">
        <f>K25+L25</f>
        <v>105162800</v>
      </c>
    </row>
    <row r="26" spans="1:14" ht="25.5">
      <c r="A26" s="28" t="s">
        <v>11</v>
      </c>
      <c r="B26" s="23" t="s">
        <v>12</v>
      </c>
      <c r="C26" s="24">
        <f>C27</f>
        <v>21095367</v>
      </c>
      <c r="D26" s="25"/>
      <c r="E26" s="26">
        <f>E27</f>
        <v>21095367</v>
      </c>
      <c r="F26" s="25"/>
      <c r="G26" s="26">
        <f>G27</f>
        <v>21095367</v>
      </c>
      <c r="H26" s="25"/>
      <c r="I26" s="26">
        <f>I27</f>
        <v>21095367</v>
      </c>
      <c r="J26" s="25"/>
      <c r="K26" s="26">
        <f>K27</f>
        <v>21095367</v>
      </c>
      <c r="L26" s="25"/>
      <c r="M26" s="26">
        <f>M27</f>
        <v>21095367</v>
      </c>
    </row>
    <row r="27" spans="1:14" ht="25.5">
      <c r="A27" s="29" t="s">
        <v>13</v>
      </c>
      <c r="B27" s="23" t="s">
        <v>14</v>
      </c>
      <c r="C27" s="27">
        <v>21095367</v>
      </c>
      <c r="D27" s="25"/>
      <c r="E27" s="25">
        <f>C27</f>
        <v>21095367</v>
      </c>
      <c r="F27" s="25"/>
      <c r="G27" s="25">
        <f>E27+F27</f>
        <v>21095367</v>
      </c>
      <c r="H27" s="25"/>
      <c r="I27" s="25">
        <f>G27+H27</f>
        <v>21095367</v>
      </c>
      <c r="J27" s="25"/>
      <c r="K27" s="25">
        <f>I27+J27</f>
        <v>21095367</v>
      </c>
      <c r="L27" s="25"/>
      <c r="M27" s="25">
        <f>K27+L27</f>
        <v>21095367</v>
      </c>
    </row>
    <row r="28" spans="1:14">
      <c r="A28" s="22" t="s">
        <v>15</v>
      </c>
      <c r="B28" s="23" t="s">
        <v>16</v>
      </c>
      <c r="C28" s="24">
        <f>SUM(C29:C31)</f>
        <v>25124589</v>
      </c>
      <c r="D28" s="25"/>
      <c r="E28" s="26">
        <f>SUM(E29:E31)</f>
        <v>25124589</v>
      </c>
      <c r="F28" s="25"/>
      <c r="G28" s="26">
        <f>SUM(G29:G31)</f>
        <v>25124589</v>
      </c>
      <c r="H28" s="25"/>
      <c r="I28" s="26">
        <f>SUM(I29:I31)</f>
        <v>25124589</v>
      </c>
      <c r="J28" s="25"/>
      <c r="K28" s="26">
        <f>SUM(K29:K31)</f>
        <v>25124589</v>
      </c>
      <c r="L28" s="25"/>
      <c r="M28" s="26">
        <f>SUM(M29:M31)</f>
        <v>25124589</v>
      </c>
    </row>
    <row r="29" spans="1:14">
      <c r="A29" s="30" t="s">
        <v>17</v>
      </c>
      <c r="B29" s="31" t="s">
        <v>18</v>
      </c>
      <c r="C29" s="27">
        <v>25037529</v>
      </c>
      <c r="D29" s="25"/>
      <c r="E29" s="25">
        <f>C29</f>
        <v>25037529</v>
      </c>
      <c r="F29" s="25"/>
      <c r="G29" s="25">
        <f>E29+F29</f>
        <v>25037529</v>
      </c>
      <c r="H29" s="25"/>
      <c r="I29" s="25">
        <f>G29+H29</f>
        <v>25037529</v>
      </c>
      <c r="J29" s="25"/>
      <c r="K29" s="25">
        <f>I29+J29</f>
        <v>25037529</v>
      </c>
      <c r="L29" s="25"/>
      <c r="M29" s="25">
        <f>K29+L29</f>
        <v>25037529</v>
      </c>
    </row>
    <row r="30" spans="1:14">
      <c r="A30" s="30" t="s">
        <v>19</v>
      </c>
      <c r="B30" s="31" t="s">
        <v>20</v>
      </c>
      <c r="C30" s="27">
        <v>84770</v>
      </c>
      <c r="D30" s="25"/>
      <c r="E30" s="25">
        <f>C30</f>
        <v>84770</v>
      </c>
      <c r="F30" s="25"/>
      <c r="G30" s="25">
        <f>E30+F30</f>
        <v>84770</v>
      </c>
      <c r="H30" s="25"/>
      <c r="I30" s="25">
        <f>G30+H30</f>
        <v>84770</v>
      </c>
      <c r="J30" s="25"/>
      <c r="K30" s="25">
        <f>I30+J30</f>
        <v>84770</v>
      </c>
      <c r="L30" s="25"/>
      <c r="M30" s="25">
        <f>K30+L30</f>
        <v>84770</v>
      </c>
    </row>
    <row r="31" spans="1:14">
      <c r="A31" s="30" t="s">
        <v>21</v>
      </c>
      <c r="B31" s="31" t="s">
        <v>22</v>
      </c>
      <c r="C31" s="27">
        <v>2290</v>
      </c>
      <c r="D31" s="25"/>
      <c r="E31" s="25">
        <f>C31</f>
        <v>2290</v>
      </c>
      <c r="F31" s="25"/>
      <c r="G31" s="25">
        <f>E31+F31</f>
        <v>2290</v>
      </c>
      <c r="H31" s="25"/>
      <c r="I31" s="25">
        <f>G31+H31</f>
        <v>2290</v>
      </c>
      <c r="J31" s="25"/>
      <c r="K31" s="25">
        <f>I31+J31</f>
        <v>2290</v>
      </c>
      <c r="L31" s="25"/>
      <c r="M31" s="25">
        <f>K31+L31</f>
        <v>2290</v>
      </c>
    </row>
    <row r="32" spans="1:14">
      <c r="A32" s="22" t="s">
        <v>23</v>
      </c>
      <c r="B32" s="23" t="s">
        <v>24</v>
      </c>
      <c r="C32" s="24">
        <f>C33+C34</f>
        <v>2861402</v>
      </c>
      <c r="D32" s="25"/>
      <c r="E32" s="26">
        <f>SUM(E33:E34)</f>
        <v>2861402</v>
      </c>
      <c r="F32" s="25"/>
      <c r="G32" s="26">
        <f>SUM(G33:G34)</f>
        <v>2861402</v>
      </c>
      <c r="H32" s="25"/>
      <c r="I32" s="26">
        <f>SUM(I33:I34)</f>
        <v>2861402</v>
      </c>
      <c r="J32" s="25"/>
      <c r="K32" s="26">
        <f>SUM(K33:K34)</f>
        <v>2861402</v>
      </c>
      <c r="L32" s="25"/>
      <c r="M32" s="26">
        <f>SUM(M33:M34)</f>
        <v>2861402</v>
      </c>
    </row>
    <row r="33" spans="1:14" ht="25.5">
      <c r="A33" s="22" t="s">
        <v>25</v>
      </c>
      <c r="B33" s="23" t="s">
        <v>26</v>
      </c>
      <c r="C33" s="27">
        <v>2061402</v>
      </c>
      <c r="D33" s="25"/>
      <c r="E33" s="25">
        <f>C33</f>
        <v>2061402</v>
      </c>
      <c r="F33" s="25"/>
      <c r="G33" s="25">
        <f>E33+F33</f>
        <v>2061402</v>
      </c>
      <c r="H33" s="25"/>
      <c r="I33" s="25">
        <f>G33+H33</f>
        <v>2061402</v>
      </c>
      <c r="J33" s="25"/>
      <c r="K33" s="25">
        <f>I33+J33</f>
        <v>2061402</v>
      </c>
      <c r="L33" s="25"/>
      <c r="M33" s="25">
        <f>K33+L33</f>
        <v>2061402</v>
      </c>
    </row>
    <row r="34" spans="1:14" ht="25.5">
      <c r="A34" s="32" t="s">
        <v>27</v>
      </c>
      <c r="B34" s="33" t="s">
        <v>28</v>
      </c>
      <c r="C34" s="27">
        <v>800000</v>
      </c>
      <c r="D34" s="25"/>
      <c r="E34" s="25">
        <f>C34</f>
        <v>800000</v>
      </c>
      <c r="F34" s="25"/>
      <c r="G34" s="25">
        <f>E34+F34</f>
        <v>800000</v>
      </c>
      <c r="H34" s="25"/>
      <c r="I34" s="25">
        <f>G34+H34</f>
        <v>800000</v>
      </c>
      <c r="J34" s="25"/>
      <c r="K34" s="25">
        <f>I34+J34</f>
        <v>800000</v>
      </c>
      <c r="L34" s="25"/>
      <c r="M34" s="25">
        <f>K34+L34</f>
        <v>800000</v>
      </c>
    </row>
    <row r="35" spans="1:14" ht="25.5">
      <c r="A35" s="22" t="s">
        <v>29</v>
      </c>
      <c r="B35" s="23" t="s">
        <v>30</v>
      </c>
      <c r="C35" s="24">
        <f>SUM(C36:C40)</f>
        <v>14260000</v>
      </c>
      <c r="D35" s="25"/>
      <c r="E35" s="26">
        <f>SUM(E36:E40)</f>
        <v>14260000</v>
      </c>
      <c r="F35" s="25"/>
      <c r="G35" s="26">
        <f>SUM(G36:G40)</f>
        <v>14260000</v>
      </c>
      <c r="H35" s="25"/>
      <c r="I35" s="26">
        <f>SUM(I36:I40)</f>
        <v>14260000</v>
      </c>
      <c r="J35" s="25"/>
      <c r="K35" s="26">
        <f>SUM(K36:K40)</f>
        <v>14260000</v>
      </c>
      <c r="L35" s="25"/>
      <c r="M35" s="26">
        <f>SUM(M36:M40)</f>
        <v>14260000</v>
      </c>
    </row>
    <row r="36" spans="1:14" s="4" customFormat="1" ht="25.5">
      <c r="A36" s="34" t="s">
        <v>31</v>
      </c>
      <c r="B36" s="33" t="s">
        <v>32</v>
      </c>
      <c r="C36" s="35">
        <v>9141000</v>
      </c>
      <c r="D36" s="36"/>
      <c r="E36" s="36">
        <f>C36</f>
        <v>9141000</v>
      </c>
      <c r="F36" s="36"/>
      <c r="G36" s="36">
        <f>E36+F36</f>
        <v>9141000</v>
      </c>
      <c r="H36" s="36"/>
      <c r="I36" s="36">
        <f>G36+H36</f>
        <v>9141000</v>
      </c>
      <c r="J36" s="36"/>
      <c r="K36" s="36">
        <f>I36+J36</f>
        <v>9141000</v>
      </c>
      <c r="L36" s="36"/>
      <c r="M36" s="36">
        <f>K36+L36</f>
        <v>9141000</v>
      </c>
      <c r="N36" s="100"/>
    </row>
    <row r="37" spans="1:14" s="4" customFormat="1" ht="51">
      <c r="A37" s="34" t="s">
        <v>33</v>
      </c>
      <c r="B37" s="33" t="s">
        <v>34</v>
      </c>
      <c r="C37" s="35">
        <v>19000</v>
      </c>
      <c r="D37" s="36"/>
      <c r="E37" s="36">
        <f>C37</f>
        <v>19000</v>
      </c>
      <c r="F37" s="36"/>
      <c r="G37" s="36">
        <f>E37+F37</f>
        <v>19000</v>
      </c>
      <c r="H37" s="36"/>
      <c r="I37" s="36">
        <f>G37+H37</f>
        <v>19000</v>
      </c>
      <c r="J37" s="36"/>
      <c r="K37" s="36">
        <f>I37+J37</f>
        <v>19000</v>
      </c>
      <c r="L37" s="36"/>
      <c r="M37" s="36">
        <f>K37+L37</f>
        <v>19000</v>
      </c>
      <c r="N37" s="100"/>
    </row>
    <row r="38" spans="1:14" s="4" customFormat="1" ht="25.5">
      <c r="A38" s="34" t="s">
        <v>35</v>
      </c>
      <c r="B38" s="33" t="s">
        <v>36</v>
      </c>
      <c r="C38" s="35">
        <v>1412000</v>
      </c>
      <c r="D38" s="36"/>
      <c r="E38" s="36">
        <f>C38</f>
        <v>1412000</v>
      </c>
      <c r="F38" s="36"/>
      <c r="G38" s="36">
        <f>E38+F38</f>
        <v>1412000</v>
      </c>
      <c r="H38" s="36"/>
      <c r="I38" s="36">
        <f>G38+H38</f>
        <v>1412000</v>
      </c>
      <c r="J38" s="36"/>
      <c r="K38" s="36">
        <f>I38+J38</f>
        <v>1412000</v>
      </c>
      <c r="L38" s="36"/>
      <c r="M38" s="36">
        <f>K38+L38</f>
        <v>1412000</v>
      </c>
      <c r="N38" s="100"/>
    </row>
    <row r="39" spans="1:14" s="37" customFormat="1" ht="38.25">
      <c r="A39" s="32" t="s">
        <v>37</v>
      </c>
      <c r="B39" s="33" t="s">
        <v>38</v>
      </c>
      <c r="C39" s="35">
        <v>13000</v>
      </c>
      <c r="D39" s="36"/>
      <c r="E39" s="36">
        <f>C39</f>
        <v>13000</v>
      </c>
      <c r="F39" s="36"/>
      <c r="G39" s="36">
        <f>E39+F39</f>
        <v>13000</v>
      </c>
      <c r="H39" s="36"/>
      <c r="I39" s="36">
        <f>G39+H39</f>
        <v>13000</v>
      </c>
      <c r="J39" s="36"/>
      <c r="K39" s="36">
        <f>I39+J39</f>
        <v>13000</v>
      </c>
      <c r="L39" s="36"/>
      <c r="M39" s="36">
        <f>K39+L39</f>
        <v>13000</v>
      </c>
      <c r="N39" s="103"/>
    </row>
    <row r="40" spans="1:14" s="37" customFormat="1" ht="51">
      <c r="A40" s="32" t="s">
        <v>39</v>
      </c>
      <c r="B40" s="38" t="s">
        <v>40</v>
      </c>
      <c r="C40" s="35">
        <v>3675000</v>
      </c>
      <c r="D40" s="36"/>
      <c r="E40" s="36">
        <f>C40</f>
        <v>3675000</v>
      </c>
      <c r="F40" s="36"/>
      <c r="G40" s="36">
        <f>E40+F40</f>
        <v>3675000</v>
      </c>
      <c r="H40" s="36"/>
      <c r="I40" s="36">
        <f>G40+H40</f>
        <v>3675000</v>
      </c>
      <c r="J40" s="36"/>
      <c r="K40" s="36">
        <f>I40+J40</f>
        <v>3675000</v>
      </c>
      <c r="L40" s="36"/>
      <c r="M40" s="36">
        <f>K40+L40</f>
        <v>3675000</v>
      </c>
      <c r="N40" s="103"/>
    </row>
    <row r="41" spans="1:14">
      <c r="A41" s="22" t="s">
        <v>41</v>
      </c>
      <c r="B41" s="23" t="s">
        <v>42</v>
      </c>
      <c r="C41" s="24">
        <f>C42</f>
        <v>341000</v>
      </c>
      <c r="D41" s="25"/>
      <c r="E41" s="26">
        <f>E42</f>
        <v>341000</v>
      </c>
      <c r="F41" s="25"/>
      <c r="G41" s="26">
        <f>G42</f>
        <v>341000</v>
      </c>
      <c r="H41" s="25"/>
      <c r="I41" s="26">
        <f>I42</f>
        <v>341000</v>
      </c>
      <c r="J41" s="25"/>
      <c r="K41" s="26">
        <f>K42</f>
        <v>341000</v>
      </c>
      <c r="L41" s="25"/>
      <c r="M41" s="26">
        <f>M42</f>
        <v>341000</v>
      </c>
    </row>
    <row r="42" spans="1:14" s="4" customFormat="1">
      <c r="A42" s="22" t="s">
        <v>43</v>
      </c>
      <c r="B42" s="23" t="s">
        <v>44</v>
      </c>
      <c r="C42" s="35">
        <v>341000</v>
      </c>
      <c r="D42" s="36"/>
      <c r="E42" s="36">
        <f>C42</f>
        <v>341000</v>
      </c>
      <c r="F42" s="36"/>
      <c r="G42" s="36">
        <f>E42+F42</f>
        <v>341000</v>
      </c>
      <c r="H42" s="36"/>
      <c r="I42" s="36">
        <f>G42+H42</f>
        <v>341000</v>
      </c>
      <c r="J42" s="36"/>
      <c r="K42" s="36">
        <f>I42+J42</f>
        <v>341000</v>
      </c>
      <c r="L42" s="36"/>
      <c r="M42" s="36">
        <f>K42+L42</f>
        <v>341000</v>
      </c>
      <c r="N42" s="100"/>
    </row>
    <row r="43" spans="1:14" ht="25.5">
      <c r="A43" s="22" t="s">
        <v>45</v>
      </c>
      <c r="B43" s="39" t="s">
        <v>46</v>
      </c>
      <c r="C43" s="24">
        <f>C44</f>
        <v>0</v>
      </c>
      <c r="D43" s="25"/>
      <c r="E43" s="25">
        <f>C43</f>
        <v>0</v>
      </c>
      <c r="F43" s="25"/>
      <c r="G43" s="25">
        <f>E43+F43</f>
        <v>0</v>
      </c>
      <c r="H43" s="25"/>
      <c r="I43" s="25">
        <f>G43+H43</f>
        <v>0</v>
      </c>
      <c r="J43" s="25"/>
      <c r="K43" s="25">
        <f>I43+J43</f>
        <v>0</v>
      </c>
      <c r="L43" s="25"/>
      <c r="M43" s="25">
        <f>K43+L43</f>
        <v>0</v>
      </c>
    </row>
    <row r="44" spans="1:14">
      <c r="A44" s="32" t="s">
        <v>47</v>
      </c>
      <c r="B44" s="33" t="s">
        <v>48</v>
      </c>
      <c r="C44" s="27"/>
      <c r="D44" s="25"/>
      <c r="E44" s="25"/>
      <c r="F44" s="25"/>
      <c r="G44" s="25">
        <f>E44+F44</f>
        <v>0</v>
      </c>
      <c r="H44" s="25"/>
      <c r="I44" s="25">
        <f>G44+H44</f>
        <v>0</v>
      </c>
      <c r="J44" s="25"/>
      <c r="K44" s="25">
        <f>I44+J44</f>
        <v>0</v>
      </c>
      <c r="L44" s="25"/>
      <c r="M44" s="25">
        <f>K44+L44</f>
        <v>0</v>
      </c>
    </row>
    <row r="45" spans="1:14" ht="25.5">
      <c r="A45" s="22" t="s">
        <v>49</v>
      </c>
      <c r="B45" s="39" t="s">
        <v>50</v>
      </c>
      <c r="C45" s="24">
        <f>SUM(C46:C47)</f>
        <v>2923098</v>
      </c>
      <c r="D45" s="25"/>
      <c r="E45" s="26">
        <f>SUM(E46:E47)</f>
        <v>2923098</v>
      </c>
      <c r="F45" s="25"/>
      <c r="G45" s="26">
        <f>SUM(G46:G47)</f>
        <v>2923098</v>
      </c>
      <c r="H45" s="25"/>
      <c r="I45" s="26">
        <f>SUM(I46:I47)</f>
        <v>2923098</v>
      </c>
      <c r="J45" s="25"/>
      <c r="K45" s="26">
        <f>SUM(K46:K47)</f>
        <v>2923098</v>
      </c>
      <c r="L45" s="25"/>
      <c r="M45" s="26">
        <f>SUM(M46:M47)</f>
        <v>2923098</v>
      </c>
    </row>
    <row r="46" spans="1:14" ht="51">
      <c r="A46" s="32" t="s">
        <v>51</v>
      </c>
      <c r="B46" s="33" t="s">
        <v>52</v>
      </c>
      <c r="C46" s="27">
        <v>1973098</v>
      </c>
      <c r="D46" s="25"/>
      <c r="E46" s="25">
        <f>C46</f>
        <v>1973098</v>
      </c>
      <c r="F46" s="25"/>
      <c r="G46" s="25">
        <f>E46+F46</f>
        <v>1973098</v>
      </c>
      <c r="H46" s="25"/>
      <c r="I46" s="25">
        <f>G46+H46</f>
        <v>1973098</v>
      </c>
      <c r="J46" s="25"/>
      <c r="K46" s="25">
        <f>I46+J46</f>
        <v>1973098</v>
      </c>
      <c r="L46" s="25"/>
      <c r="M46" s="111">
        <f>K46+L46</f>
        <v>1973098</v>
      </c>
    </row>
    <row r="47" spans="1:14" ht="38.25">
      <c r="A47" s="32" t="s">
        <v>53</v>
      </c>
      <c r="B47" s="33" t="s">
        <v>54</v>
      </c>
      <c r="C47" s="27">
        <v>950000</v>
      </c>
      <c r="D47" s="25"/>
      <c r="E47" s="25">
        <f>C47</f>
        <v>950000</v>
      </c>
      <c r="F47" s="25"/>
      <c r="G47" s="25">
        <f>E47+F47</f>
        <v>950000</v>
      </c>
      <c r="H47" s="25"/>
      <c r="I47" s="25">
        <f>G47+H47</f>
        <v>950000</v>
      </c>
      <c r="J47" s="25"/>
      <c r="K47" s="25">
        <f>I47+J47</f>
        <v>950000</v>
      </c>
      <c r="L47" s="25"/>
      <c r="M47" s="111">
        <f>K47+L47</f>
        <v>950000</v>
      </c>
    </row>
    <row r="48" spans="1:14">
      <c r="A48" s="22" t="s">
        <v>55</v>
      </c>
      <c r="B48" s="39" t="s">
        <v>56</v>
      </c>
      <c r="C48" s="24">
        <v>2952000</v>
      </c>
      <c r="D48" s="25"/>
      <c r="E48" s="26">
        <f>C48</f>
        <v>2952000</v>
      </c>
      <c r="F48" s="25"/>
      <c r="G48" s="26">
        <v>2952000</v>
      </c>
      <c r="H48" s="25"/>
      <c r="I48" s="26">
        <v>2952000</v>
      </c>
      <c r="J48" s="25"/>
      <c r="K48" s="26">
        <v>2952000</v>
      </c>
      <c r="L48" s="25"/>
      <c r="M48" s="117">
        <v>2952000</v>
      </c>
    </row>
    <row r="49" spans="1:14" s="13" customFormat="1">
      <c r="A49" s="19" t="s">
        <v>57</v>
      </c>
      <c r="B49" s="40" t="s">
        <v>58</v>
      </c>
      <c r="C49" s="21">
        <f>C50+C114+C116</f>
        <v>688049300</v>
      </c>
      <c r="D49" s="11">
        <f>D50+D114+D116</f>
        <v>933122.82999999821</v>
      </c>
      <c r="E49" s="11">
        <f>E50+E114+E116</f>
        <v>688982422.83000004</v>
      </c>
      <c r="F49" s="11">
        <f t="shared" ref="F49:M49" si="0">F50+F112+F114+F116</f>
        <v>10627079.640000001</v>
      </c>
      <c r="G49" s="12">
        <f t="shared" si="0"/>
        <v>699609502.47000003</v>
      </c>
      <c r="H49" s="12">
        <f t="shared" si="0"/>
        <v>17034286.399999999</v>
      </c>
      <c r="I49" s="12">
        <f t="shared" si="0"/>
        <v>716643788.86999989</v>
      </c>
      <c r="J49" s="12">
        <f t="shared" si="0"/>
        <v>29486814.460000001</v>
      </c>
      <c r="K49" s="12">
        <f t="shared" si="0"/>
        <v>746130603.32999992</v>
      </c>
      <c r="L49" s="12">
        <f t="shared" si="0"/>
        <v>25805994.129999999</v>
      </c>
      <c r="M49" s="117">
        <f t="shared" si="0"/>
        <v>779913023.45999992</v>
      </c>
      <c r="N49" s="101"/>
    </row>
    <row r="50" spans="1:14" s="43" customFormat="1" ht="25.5">
      <c r="A50" s="41" t="s">
        <v>59</v>
      </c>
      <c r="B50" s="38" t="s">
        <v>60</v>
      </c>
      <c r="C50" s="27">
        <f>C51+C54+C81+C99+C109</f>
        <v>688049300</v>
      </c>
      <c r="D50" s="42">
        <f>D51+D54+D81+D99+D109</f>
        <v>4222748.58</v>
      </c>
      <c r="E50" s="42">
        <f>E51+E54+E81+E99+E109</f>
        <v>692272048.58000004</v>
      </c>
      <c r="F50" s="42">
        <f>F54+F81+F99+F110</f>
        <v>5016514.42</v>
      </c>
      <c r="G50" s="42">
        <f>G51+G54+G81+G99+G110</f>
        <v>697288563</v>
      </c>
      <c r="H50" s="42">
        <f>H54+H81+H99+H110</f>
        <v>19184429.809999999</v>
      </c>
      <c r="I50" s="42">
        <f>I51+I54+I81+I99+I110</f>
        <v>716472992.80999994</v>
      </c>
      <c r="J50" s="42">
        <f>J51+J54+J81+J99+J110</f>
        <v>29301126</v>
      </c>
      <c r="K50" s="42">
        <f>K51+K54+K81+K99+K110</f>
        <v>745774118.80999994</v>
      </c>
      <c r="L50" s="42">
        <f>L51+L54+L81+L99+L110</f>
        <v>25440557.789999999</v>
      </c>
      <c r="M50" s="111">
        <f>M51+M54+M81+M99+M110</f>
        <v>779191102.5999999</v>
      </c>
      <c r="N50" s="104"/>
    </row>
    <row r="51" spans="1:14" s="13" customFormat="1" ht="25.5">
      <c r="A51" s="19" t="s">
        <v>61</v>
      </c>
      <c r="B51" s="40" t="s">
        <v>62</v>
      </c>
      <c r="C51" s="21">
        <f>C52+C53</f>
        <v>54429000</v>
      </c>
      <c r="D51" s="11">
        <f t="shared" ref="D51:I51" si="1">SUM(D52:D53)</f>
        <v>0</v>
      </c>
      <c r="E51" s="11">
        <f t="shared" si="1"/>
        <v>54429000</v>
      </c>
      <c r="F51" s="11">
        <f t="shared" si="1"/>
        <v>0</v>
      </c>
      <c r="G51" s="12">
        <f t="shared" si="1"/>
        <v>54429000</v>
      </c>
      <c r="H51" s="12">
        <f t="shared" si="1"/>
        <v>0</v>
      </c>
      <c r="I51" s="12">
        <f t="shared" si="1"/>
        <v>54429000</v>
      </c>
      <c r="J51" s="12">
        <f t="shared" ref="J51:L51" si="2">SUM(J52:J53)</f>
        <v>0</v>
      </c>
      <c r="K51" s="12">
        <f>SUM(K52:K53)</f>
        <v>54429000</v>
      </c>
      <c r="L51" s="12">
        <f t="shared" si="2"/>
        <v>0</v>
      </c>
      <c r="M51" s="117">
        <f>SUM(M52:M53)</f>
        <v>54429000</v>
      </c>
      <c r="N51" s="101"/>
    </row>
    <row r="52" spans="1:14" s="43" customFormat="1" ht="25.5">
      <c r="A52" s="28" t="s">
        <v>63</v>
      </c>
      <c r="B52" s="38" t="s">
        <v>64</v>
      </c>
      <c r="C52" s="27">
        <v>54429000</v>
      </c>
      <c r="D52" s="12"/>
      <c r="E52" s="42">
        <f>C52</f>
        <v>54429000</v>
      </c>
      <c r="F52" s="12"/>
      <c r="G52" s="42">
        <f>E52+F52</f>
        <v>54429000</v>
      </c>
      <c r="H52" s="12"/>
      <c r="I52" s="42">
        <f>G52+H52</f>
        <v>54429000</v>
      </c>
      <c r="J52" s="12"/>
      <c r="K52" s="42">
        <f>I52+J52</f>
        <v>54429000</v>
      </c>
      <c r="L52" s="12"/>
      <c r="M52" s="111">
        <f>K52+L52</f>
        <v>54429000</v>
      </c>
      <c r="N52" s="104"/>
    </row>
    <row r="53" spans="1:14" s="43" customFormat="1" ht="25.5">
      <c r="A53" s="28" t="s">
        <v>65</v>
      </c>
      <c r="B53" s="38" t="s">
        <v>66</v>
      </c>
      <c r="C53" s="27"/>
      <c r="D53" s="12"/>
      <c r="E53" s="42">
        <f>C53</f>
        <v>0</v>
      </c>
      <c r="F53" s="12"/>
      <c r="G53" s="42">
        <v>0</v>
      </c>
      <c r="H53" s="12"/>
      <c r="I53" s="42">
        <v>0</v>
      </c>
      <c r="J53" s="12"/>
      <c r="K53" s="42">
        <v>0</v>
      </c>
      <c r="L53" s="12"/>
      <c r="M53" s="111">
        <v>0</v>
      </c>
      <c r="N53" s="104"/>
    </row>
    <row r="54" spans="1:14" s="13" customFormat="1" ht="15.75">
      <c r="A54" s="19" t="s">
        <v>67</v>
      </c>
      <c r="B54" s="40" t="s">
        <v>68</v>
      </c>
      <c r="C54" s="21">
        <f>SUM(C68:C80)</f>
        <v>154167500</v>
      </c>
      <c r="D54" s="11">
        <f>SUM(D68:D80)</f>
        <v>3300000</v>
      </c>
      <c r="E54" s="11">
        <f>SUM(E68:E80)</f>
        <v>157467500</v>
      </c>
      <c r="F54" s="11">
        <f>SUM(F68:F80)</f>
        <v>4500000</v>
      </c>
      <c r="G54" s="11">
        <f t="shared" ref="G54:L54" si="3">SUM(G58:G80)</f>
        <v>161967500</v>
      </c>
      <c r="H54" s="11">
        <f t="shared" si="3"/>
        <v>12703340.789999999</v>
      </c>
      <c r="I54" s="11">
        <f t="shared" si="3"/>
        <v>174670840.78999999</v>
      </c>
      <c r="J54" s="11">
        <f t="shared" si="3"/>
        <v>29271095</v>
      </c>
      <c r="K54" s="11">
        <f t="shared" si="3"/>
        <v>203941935.78999999</v>
      </c>
      <c r="L54" s="11">
        <f t="shared" si="3"/>
        <v>23927044</v>
      </c>
      <c r="M54" s="118">
        <f>SUM(M55:M80)</f>
        <v>235845405.78999999</v>
      </c>
      <c r="N54" s="116">
        <f>235845405.79-M54</f>
        <v>0</v>
      </c>
    </row>
    <row r="55" spans="1:14" s="13" customFormat="1" ht="38.25">
      <c r="A55" s="115" t="s">
        <v>161</v>
      </c>
      <c r="B55" s="60" t="s">
        <v>159</v>
      </c>
      <c r="C55" s="21"/>
      <c r="D55" s="11"/>
      <c r="E55" s="11"/>
      <c r="F55" s="11"/>
      <c r="G55" s="11"/>
      <c r="H55" s="11"/>
      <c r="I55" s="11"/>
      <c r="J55" s="11"/>
      <c r="K55" s="111"/>
      <c r="L55" s="111">
        <v>3325710</v>
      </c>
      <c r="M55" s="111">
        <f t="shared" ref="M55:M80" si="4">K55+L55</f>
        <v>3325710</v>
      </c>
      <c r="N55" s="101"/>
    </row>
    <row r="56" spans="1:14" s="13" customFormat="1" ht="25.5">
      <c r="A56" s="115" t="s">
        <v>162</v>
      </c>
      <c r="B56" s="60" t="s">
        <v>160</v>
      </c>
      <c r="C56" s="21"/>
      <c r="D56" s="11"/>
      <c r="E56" s="11"/>
      <c r="F56" s="11"/>
      <c r="G56" s="11"/>
      <c r="H56" s="11"/>
      <c r="I56" s="11"/>
      <c r="J56" s="11"/>
      <c r="K56" s="111"/>
      <c r="L56" s="111">
        <v>121211</v>
      </c>
      <c r="M56" s="111">
        <f t="shared" si="4"/>
        <v>121211</v>
      </c>
      <c r="N56" s="101"/>
    </row>
    <row r="57" spans="1:14" s="13" customFormat="1" ht="25.5">
      <c r="A57" s="115" t="s">
        <v>163</v>
      </c>
      <c r="B57" s="60" t="s">
        <v>145</v>
      </c>
      <c r="C57" s="21"/>
      <c r="D57" s="11"/>
      <c r="E57" s="11"/>
      <c r="F57" s="11"/>
      <c r="G57" s="11"/>
      <c r="H57" s="11"/>
      <c r="I57" s="11"/>
      <c r="J57" s="11"/>
      <c r="K57" s="111"/>
      <c r="L57" s="111">
        <v>4529505</v>
      </c>
      <c r="M57" s="111">
        <f t="shared" si="4"/>
        <v>4529505</v>
      </c>
      <c r="N57" s="101"/>
    </row>
    <row r="58" spans="1:14" s="13" customFormat="1" ht="42.75">
      <c r="A58" s="44" t="s">
        <v>147</v>
      </c>
      <c r="B58" s="108" t="s">
        <v>145</v>
      </c>
      <c r="C58" s="21"/>
      <c r="D58" s="11"/>
      <c r="E58" s="11"/>
      <c r="F58" s="11"/>
      <c r="G58" s="42">
        <f t="shared" ref="G58:G80" si="5">E58+F58</f>
        <v>0</v>
      </c>
      <c r="H58" s="12"/>
      <c r="I58" s="42">
        <f t="shared" ref="I58:I80" si="6">G58+H58</f>
        <v>0</v>
      </c>
      <c r="J58" s="110">
        <v>729349</v>
      </c>
      <c r="K58" s="42">
        <f t="shared" ref="K58:K80" si="7">I58+J58</f>
        <v>729349</v>
      </c>
      <c r="L58" s="110"/>
      <c r="M58" s="111">
        <f t="shared" si="4"/>
        <v>729349</v>
      </c>
      <c r="N58" s="101"/>
    </row>
    <row r="59" spans="1:14" s="13" customFormat="1" ht="40.5">
      <c r="A59" s="44" t="s">
        <v>148</v>
      </c>
      <c r="B59" s="108" t="s">
        <v>145</v>
      </c>
      <c r="C59" s="21"/>
      <c r="D59" s="11"/>
      <c r="E59" s="11"/>
      <c r="F59" s="11"/>
      <c r="G59" s="42">
        <f t="shared" si="5"/>
        <v>0</v>
      </c>
      <c r="H59" s="12"/>
      <c r="I59" s="42">
        <f t="shared" si="6"/>
        <v>0</v>
      </c>
      <c r="J59" s="110">
        <v>1721440</v>
      </c>
      <c r="K59" s="42">
        <f t="shared" si="7"/>
        <v>1721440</v>
      </c>
      <c r="L59" s="110"/>
      <c r="M59" s="111">
        <f t="shared" si="4"/>
        <v>1721440</v>
      </c>
      <c r="N59" s="101"/>
    </row>
    <row r="60" spans="1:14" s="13" customFormat="1" ht="25.5">
      <c r="A60" s="44" t="s">
        <v>166</v>
      </c>
      <c r="B60" s="108" t="s">
        <v>145</v>
      </c>
      <c r="C60" s="21"/>
      <c r="D60" s="11"/>
      <c r="E60" s="11"/>
      <c r="F60" s="11"/>
      <c r="G60" s="42"/>
      <c r="H60" s="12"/>
      <c r="I60" s="42"/>
      <c r="J60" s="110"/>
      <c r="K60" s="42"/>
      <c r="L60" s="110">
        <v>9000000</v>
      </c>
      <c r="M60" s="111">
        <f t="shared" si="4"/>
        <v>9000000</v>
      </c>
      <c r="N60" s="101"/>
    </row>
    <row r="61" spans="1:14" s="13" customFormat="1" ht="38.25">
      <c r="A61" s="44" t="s">
        <v>164</v>
      </c>
      <c r="B61" s="108" t="s">
        <v>165</v>
      </c>
      <c r="C61" s="21"/>
      <c r="D61" s="11"/>
      <c r="E61" s="11"/>
      <c r="F61" s="11"/>
      <c r="G61" s="42"/>
      <c r="H61" s="12"/>
      <c r="I61" s="42"/>
      <c r="J61" s="110"/>
      <c r="K61" s="42"/>
      <c r="L61" s="110">
        <v>293710</v>
      </c>
      <c r="M61" s="111">
        <f t="shared" si="4"/>
        <v>293710</v>
      </c>
      <c r="N61" s="101"/>
    </row>
    <row r="62" spans="1:14" s="13" customFormat="1" ht="42.75">
      <c r="A62" s="44" t="s">
        <v>149</v>
      </c>
      <c r="B62" s="108" t="s">
        <v>146</v>
      </c>
      <c r="C62" s="21"/>
      <c r="D62" s="11"/>
      <c r="E62" s="11"/>
      <c r="F62" s="11"/>
      <c r="G62" s="42">
        <f t="shared" si="5"/>
        <v>0</v>
      </c>
      <c r="H62" s="12"/>
      <c r="I62" s="42">
        <f t="shared" si="6"/>
        <v>0</v>
      </c>
      <c r="J62" s="111">
        <v>1781000</v>
      </c>
      <c r="K62" s="42">
        <f t="shared" si="7"/>
        <v>1781000</v>
      </c>
      <c r="L62" s="111"/>
      <c r="M62" s="111">
        <f t="shared" si="4"/>
        <v>1781000</v>
      </c>
      <c r="N62" s="101"/>
    </row>
    <row r="63" spans="1:14" s="13" customFormat="1" ht="40.5">
      <c r="A63" s="44" t="s">
        <v>150</v>
      </c>
      <c r="B63" s="108" t="s">
        <v>146</v>
      </c>
      <c r="C63" s="21"/>
      <c r="D63" s="11"/>
      <c r="E63" s="11"/>
      <c r="F63" s="11"/>
      <c r="G63" s="42">
        <f t="shared" si="5"/>
        <v>0</v>
      </c>
      <c r="H63" s="12"/>
      <c r="I63" s="42">
        <f t="shared" si="6"/>
        <v>0</v>
      </c>
      <c r="J63" s="111">
        <v>742000</v>
      </c>
      <c r="K63" s="42">
        <f t="shared" si="7"/>
        <v>742000</v>
      </c>
      <c r="L63" s="111"/>
      <c r="M63" s="111">
        <f t="shared" si="4"/>
        <v>742000</v>
      </c>
      <c r="N63" s="101"/>
    </row>
    <row r="64" spans="1:14" s="13" customFormat="1" ht="51">
      <c r="A64" s="44" t="s">
        <v>138</v>
      </c>
      <c r="B64" s="45" t="s">
        <v>137</v>
      </c>
      <c r="C64" s="21"/>
      <c r="D64" s="11"/>
      <c r="E64" s="11"/>
      <c r="F64" s="11"/>
      <c r="G64" s="42">
        <f t="shared" si="5"/>
        <v>0</v>
      </c>
      <c r="H64" s="42">
        <v>2978240.79</v>
      </c>
      <c r="I64" s="42">
        <f t="shared" si="6"/>
        <v>2978240.79</v>
      </c>
      <c r="J64" s="42"/>
      <c r="K64" s="42">
        <f t="shared" si="7"/>
        <v>2978240.79</v>
      </c>
      <c r="L64" s="42"/>
      <c r="M64" s="111">
        <f t="shared" si="4"/>
        <v>2978240.79</v>
      </c>
      <c r="N64" s="101"/>
    </row>
    <row r="65" spans="1:14" s="13" customFormat="1">
      <c r="A65" s="113" t="s">
        <v>151</v>
      </c>
      <c r="B65" s="112" t="s">
        <v>152</v>
      </c>
      <c r="C65" s="21"/>
      <c r="D65" s="11"/>
      <c r="E65" s="11"/>
      <c r="F65" s="11"/>
      <c r="G65" s="42">
        <f t="shared" si="5"/>
        <v>0</v>
      </c>
      <c r="H65" s="42"/>
      <c r="I65" s="42">
        <f t="shared" si="6"/>
        <v>0</v>
      </c>
      <c r="J65" s="110">
        <v>20030640</v>
      </c>
      <c r="K65" s="42">
        <f t="shared" si="7"/>
        <v>20030640</v>
      </c>
      <c r="L65" s="110"/>
      <c r="M65" s="111">
        <f t="shared" si="4"/>
        <v>20030640</v>
      </c>
      <c r="N65" s="101"/>
    </row>
    <row r="66" spans="1:14" s="13" customFormat="1" ht="25.5">
      <c r="A66" s="114" t="s">
        <v>153</v>
      </c>
      <c r="B66" s="109" t="s">
        <v>154</v>
      </c>
      <c r="C66" s="21"/>
      <c r="D66" s="11"/>
      <c r="E66" s="11"/>
      <c r="F66" s="11"/>
      <c r="G66" s="42">
        <f t="shared" si="5"/>
        <v>0</v>
      </c>
      <c r="H66" s="42"/>
      <c r="I66" s="42">
        <f t="shared" si="6"/>
        <v>0</v>
      </c>
      <c r="J66" s="111">
        <v>266666</v>
      </c>
      <c r="K66" s="42">
        <f t="shared" si="7"/>
        <v>266666</v>
      </c>
      <c r="L66" s="111"/>
      <c r="M66" s="111">
        <f t="shared" si="4"/>
        <v>266666</v>
      </c>
      <c r="N66" s="101"/>
    </row>
    <row r="67" spans="1:14" s="13" customFormat="1" ht="25.5">
      <c r="A67" s="114" t="s">
        <v>167</v>
      </c>
      <c r="B67" s="109" t="s">
        <v>154</v>
      </c>
      <c r="C67" s="21"/>
      <c r="D67" s="11"/>
      <c r="E67" s="11"/>
      <c r="F67" s="11"/>
      <c r="G67" s="42"/>
      <c r="H67" s="42"/>
      <c r="I67" s="42"/>
      <c r="J67" s="111"/>
      <c r="K67" s="42"/>
      <c r="L67" s="111">
        <v>1733334</v>
      </c>
      <c r="M67" s="111">
        <f t="shared" si="4"/>
        <v>1733334</v>
      </c>
      <c r="N67" s="101"/>
    </row>
    <row r="68" spans="1:14" ht="76.5">
      <c r="A68" s="46" t="s">
        <v>75</v>
      </c>
      <c r="B68" s="47" t="s">
        <v>108</v>
      </c>
      <c r="C68" s="27">
        <v>1689100</v>
      </c>
      <c r="D68" s="25"/>
      <c r="E68" s="25">
        <f>C68</f>
        <v>1689100</v>
      </c>
      <c r="F68" s="25"/>
      <c r="G68" s="42">
        <f t="shared" si="5"/>
        <v>1689100</v>
      </c>
      <c r="H68" s="25"/>
      <c r="I68" s="42">
        <f t="shared" si="6"/>
        <v>1689100</v>
      </c>
      <c r="J68" s="25"/>
      <c r="K68" s="42">
        <f t="shared" si="7"/>
        <v>1689100</v>
      </c>
      <c r="L68" s="25"/>
      <c r="M68" s="111">
        <f t="shared" si="4"/>
        <v>1689100</v>
      </c>
    </row>
    <row r="69" spans="1:14" ht="25.5">
      <c r="A69" s="44" t="s">
        <v>112</v>
      </c>
      <c r="B69" s="47" t="s">
        <v>70</v>
      </c>
      <c r="C69" s="27"/>
      <c r="D69" s="42">
        <v>3000000</v>
      </c>
      <c r="E69" s="25">
        <f>C69+D69</f>
        <v>3000000</v>
      </c>
      <c r="F69" s="42">
        <v>4000000</v>
      </c>
      <c r="G69" s="42">
        <f t="shared" si="5"/>
        <v>7000000</v>
      </c>
      <c r="H69" s="42">
        <f>5000000+4000000</f>
        <v>9000000</v>
      </c>
      <c r="I69" s="42">
        <f t="shared" si="6"/>
        <v>16000000</v>
      </c>
      <c r="J69" s="111">
        <v>4000000</v>
      </c>
      <c r="K69" s="42">
        <f t="shared" si="7"/>
        <v>20000000</v>
      </c>
      <c r="L69" s="111">
        <f>32000000-K69</f>
        <v>12000000</v>
      </c>
      <c r="M69" s="111">
        <f t="shared" si="4"/>
        <v>32000000</v>
      </c>
    </row>
    <row r="70" spans="1:14" ht="25.5">
      <c r="A70" s="46" t="s">
        <v>111</v>
      </c>
      <c r="B70" s="47" t="s">
        <v>70</v>
      </c>
      <c r="C70" s="27"/>
      <c r="D70" s="42">
        <v>300000</v>
      </c>
      <c r="E70" s="25">
        <f>C70+D70</f>
        <v>300000</v>
      </c>
      <c r="F70" s="42"/>
      <c r="G70" s="42">
        <f t="shared" si="5"/>
        <v>300000</v>
      </c>
      <c r="H70" s="42"/>
      <c r="I70" s="42">
        <f t="shared" si="6"/>
        <v>300000</v>
      </c>
      <c r="J70" s="42"/>
      <c r="K70" s="42">
        <f t="shared" si="7"/>
        <v>300000</v>
      </c>
      <c r="L70" s="42"/>
      <c r="M70" s="111">
        <f t="shared" si="4"/>
        <v>300000</v>
      </c>
    </row>
    <row r="71" spans="1:14" ht="51">
      <c r="A71" s="46" t="s">
        <v>69</v>
      </c>
      <c r="B71" s="47" t="s">
        <v>70</v>
      </c>
      <c r="C71" s="27">
        <v>60000</v>
      </c>
      <c r="D71" s="25"/>
      <c r="E71" s="25">
        <f>C71</f>
        <v>60000</v>
      </c>
      <c r="F71" s="25"/>
      <c r="G71" s="42">
        <f t="shared" si="5"/>
        <v>60000</v>
      </c>
      <c r="H71" s="25"/>
      <c r="I71" s="42">
        <f t="shared" si="6"/>
        <v>60000</v>
      </c>
      <c r="J71" s="25"/>
      <c r="K71" s="42">
        <f t="shared" si="7"/>
        <v>60000</v>
      </c>
      <c r="L71" s="25"/>
      <c r="M71" s="111">
        <f t="shared" si="4"/>
        <v>60000</v>
      </c>
    </row>
    <row r="72" spans="1:14" s="13" customFormat="1" ht="25.5">
      <c r="A72" s="46" t="s">
        <v>71</v>
      </c>
      <c r="B72" s="47" t="s">
        <v>70</v>
      </c>
      <c r="C72" s="27">
        <v>6123000</v>
      </c>
      <c r="D72" s="11"/>
      <c r="E72" s="48">
        <f>C72</f>
        <v>6123000</v>
      </c>
      <c r="F72" s="11"/>
      <c r="G72" s="42">
        <f t="shared" si="5"/>
        <v>6123000</v>
      </c>
      <c r="H72" s="12"/>
      <c r="I72" s="42">
        <f t="shared" si="6"/>
        <v>6123000</v>
      </c>
      <c r="J72" s="12"/>
      <c r="K72" s="42">
        <f t="shared" si="7"/>
        <v>6123000</v>
      </c>
      <c r="L72" s="12"/>
      <c r="M72" s="111">
        <f t="shared" si="4"/>
        <v>6123000</v>
      </c>
      <c r="N72" s="101"/>
    </row>
    <row r="73" spans="1:14" s="13" customFormat="1" ht="38.25">
      <c r="A73" s="46" t="s">
        <v>72</v>
      </c>
      <c r="B73" s="47" t="s">
        <v>70</v>
      </c>
      <c r="C73" s="27">
        <v>287200</v>
      </c>
      <c r="D73" s="11"/>
      <c r="E73" s="48">
        <f>C73</f>
        <v>287200</v>
      </c>
      <c r="F73" s="11"/>
      <c r="G73" s="42">
        <f t="shared" si="5"/>
        <v>287200</v>
      </c>
      <c r="H73" s="12"/>
      <c r="I73" s="42">
        <f t="shared" si="6"/>
        <v>287200</v>
      </c>
      <c r="J73" s="12"/>
      <c r="K73" s="42">
        <f t="shared" si="7"/>
        <v>287200</v>
      </c>
      <c r="L73" s="12"/>
      <c r="M73" s="111">
        <f t="shared" si="4"/>
        <v>287200</v>
      </c>
      <c r="N73" s="101"/>
    </row>
    <row r="74" spans="1:14" s="13" customFormat="1" ht="30">
      <c r="A74" s="46" t="s">
        <v>139</v>
      </c>
      <c r="B74" s="47" t="s">
        <v>70</v>
      </c>
      <c r="C74" s="27"/>
      <c r="D74" s="48"/>
      <c r="E74" s="48"/>
      <c r="F74" s="48"/>
      <c r="G74" s="42"/>
      <c r="H74" s="42">
        <v>110000</v>
      </c>
      <c r="I74" s="42">
        <f t="shared" si="6"/>
        <v>110000</v>
      </c>
      <c r="J74" s="42"/>
      <c r="K74" s="42">
        <f t="shared" si="7"/>
        <v>110000</v>
      </c>
      <c r="L74" s="42"/>
      <c r="M74" s="111">
        <f t="shared" si="4"/>
        <v>110000</v>
      </c>
      <c r="N74" s="101"/>
    </row>
    <row r="75" spans="1:14" s="13" customFormat="1" ht="25.5">
      <c r="A75" s="44" t="s">
        <v>140</v>
      </c>
      <c r="B75" s="45" t="s">
        <v>70</v>
      </c>
      <c r="C75" s="27"/>
      <c r="D75" s="48"/>
      <c r="E75" s="48"/>
      <c r="F75" s="48"/>
      <c r="G75" s="42"/>
      <c r="H75" s="42">
        <v>615100</v>
      </c>
      <c r="I75" s="42">
        <f t="shared" si="6"/>
        <v>615100</v>
      </c>
      <c r="J75" s="42"/>
      <c r="K75" s="42">
        <f t="shared" si="7"/>
        <v>615100</v>
      </c>
      <c r="L75" s="42"/>
      <c r="M75" s="111">
        <f t="shared" si="4"/>
        <v>615100</v>
      </c>
      <c r="N75" s="101"/>
    </row>
    <row r="76" spans="1:14" s="13" customFormat="1" ht="25.5">
      <c r="A76" s="44" t="s">
        <v>140</v>
      </c>
      <c r="B76" s="45" t="s">
        <v>70</v>
      </c>
      <c r="C76" s="27"/>
      <c r="D76" s="48"/>
      <c r="E76" s="48"/>
      <c r="F76" s="48"/>
      <c r="G76" s="42"/>
      <c r="H76" s="42"/>
      <c r="I76" s="42"/>
      <c r="J76" s="42"/>
      <c r="K76" s="42"/>
      <c r="L76" s="42">
        <v>450000</v>
      </c>
      <c r="M76" s="111">
        <f t="shared" si="4"/>
        <v>450000</v>
      </c>
      <c r="N76" s="101"/>
    </row>
    <row r="77" spans="1:14" s="13" customFormat="1">
      <c r="A77" s="44" t="s">
        <v>168</v>
      </c>
      <c r="B77" s="45" t="s">
        <v>70</v>
      </c>
      <c r="C77" s="27"/>
      <c r="D77" s="48"/>
      <c r="E77" s="48"/>
      <c r="F77" s="48"/>
      <c r="G77" s="42"/>
      <c r="H77" s="42"/>
      <c r="I77" s="42"/>
      <c r="J77" s="42"/>
      <c r="K77" s="42"/>
      <c r="L77" s="42">
        <v>450000</v>
      </c>
      <c r="M77" s="111">
        <f t="shared" si="4"/>
        <v>450000</v>
      </c>
      <c r="N77" s="101"/>
    </row>
    <row r="78" spans="1:14" s="13" customFormat="1" ht="25.5">
      <c r="A78" s="44" t="s">
        <v>129</v>
      </c>
      <c r="B78" s="47" t="s">
        <v>70</v>
      </c>
      <c r="C78" s="27"/>
      <c r="D78" s="49"/>
      <c r="E78" s="50"/>
      <c r="F78" s="50">
        <v>500000</v>
      </c>
      <c r="G78" s="51">
        <f t="shared" si="5"/>
        <v>500000</v>
      </c>
      <c r="H78" s="51"/>
      <c r="I78" s="51">
        <f t="shared" si="6"/>
        <v>500000</v>
      </c>
      <c r="J78" s="51"/>
      <c r="K78" s="51">
        <f t="shared" si="7"/>
        <v>500000</v>
      </c>
      <c r="L78" s="51"/>
      <c r="M78" s="119">
        <f t="shared" si="4"/>
        <v>500000</v>
      </c>
      <c r="N78" s="101"/>
    </row>
    <row r="79" spans="1:14" ht="25.5">
      <c r="A79" s="46" t="s">
        <v>73</v>
      </c>
      <c r="B79" s="47" t="s">
        <v>70</v>
      </c>
      <c r="C79" s="27">
        <v>770300</v>
      </c>
      <c r="D79" s="52"/>
      <c r="E79" s="53">
        <f>C79</f>
        <v>770300</v>
      </c>
      <c r="F79" s="53"/>
      <c r="G79" s="51">
        <f t="shared" si="5"/>
        <v>770300</v>
      </c>
      <c r="H79" s="54"/>
      <c r="I79" s="51">
        <f t="shared" si="6"/>
        <v>770300</v>
      </c>
      <c r="J79" s="54"/>
      <c r="K79" s="51">
        <f t="shared" si="7"/>
        <v>770300</v>
      </c>
      <c r="L79" s="54"/>
      <c r="M79" s="119">
        <f t="shared" si="4"/>
        <v>770300</v>
      </c>
    </row>
    <row r="80" spans="1:14">
      <c r="A80" s="46" t="s">
        <v>74</v>
      </c>
      <c r="B80" s="47" t="s">
        <v>70</v>
      </c>
      <c r="C80" s="27">
        <v>145237900</v>
      </c>
      <c r="D80" s="25"/>
      <c r="E80" s="25">
        <f>C80</f>
        <v>145237900</v>
      </c>
      <c r="F80" s="25"/>
      <c r="G80" s="42">
        <f t="shared" si="5"/>
        <v>145237900</v>
      </c>
      <c r="H80" s="25"/>
      <c r="I80" s="42">
        <f t="shared" si="6"/>
        <v>145237900</v>
      </c>
      <c r="J80" s="25"/>
      <c r="K80" s="42">
        <f t="shared" si="7"/>
        <v>145237900</v>
      </c>
      <c r="L80" s="25"/>
      <c r="M80" s="111">
        <f t="shared" si="4"/>
        <v>145237900</v>
      </c>
    </row>
    <row r="81" spans="1:14" s="57" customFormat="1" ht="25.5">
      <c r="A81" s="55" t="s">
        <v>76</v>
      </c>
      <c r="B81" s="40" t="s">
        <v>77</v>
      </c>
      <c r="C81" s="21">
        <f t="shared" ref="C81:I81" si="8">SUM(C82:C98)</f>
        <v>479452800</v>
      </c>
      <c r="D81" s="56">
        <f t="shared" si="8"/>
        <v>548000</v>
      </c>
      <c r="E81" s="56">
        <f t="shared" si="8"/>
        <v>480000800</v>
      </c>
      <c r="F81" s="56">
        <f t="shared" si="8"/>
        <v>0</v>
      </c>
      <c r="G81" s="26">
        <f t="shared" si="8"/>
        <v>480000800</v>
      </c>
      <c r="H81" s="26">
        <f t="shared" si="8"/>
        <v>3872100</v>
      </c>
      <c r="I81" s="26">
        <f t="shared" si="8"/>
        <v>483872900</v>
      </c>
      <c r="J81" s="26">
        <f t="shared" ref="J81:L81" si="9">SUM(J82:J98)</f>
        <v>0</v>
      </c>
      <c r="K81" s="26">
        <f>SUM(K82:K98)</f>
        <v>483872900</v>
      </c>
      <c r="L81" s="26">
        <f t="shared" si="9"/>
        <v>0</v>
      </c>
      <c r="M81" s="26">
        <f>SUM(M82:M98)</f>
        <v>483872900</v>
      </c>
      <c r="N81" s="105"/>
    </row>
    <row r="82" spans="1:14" s="57" customFormat="1" ht="51">
      <c r="A82" s="55" t="s">
        <v>78</v>
      </c>
      <c r="B82" s="40" t="s">
        <v>79</v>
      </c>
      <c r="C82" s="58">
        <v>27900</v>
      </c>
      <c r="D82" s="56"/>
      <c r="E82" s="59">
        <f>C82</f>
        <v>27900</v>
      </c>
      <c r="F82" s="56"/>
      <c r="G82" s="25">
        <f>E82+F82</f>
        <v>27900</v>
      </c>
      <c r="H82" s="26"/>
      <c r="I82" s="25">
        <f>G82+H82</f>
        <v>27900</v>
      </c>
      <c r="J82" s="26"/>
      <c r="K82" s="25">
        <f>I82+J82</f>
        <v>27900</v>
      </c>
      <c r="L82" s="26"/>
      <c r="M82" s="25">
        <f>K82+L82</f>
        <v>27900</v>
      </c>
      <c r="N82" s="105"/>
    </row>
    <row r="83" spans="1:14" ht="25.5">
      <c r="A83" s="46" t="s">
        <v>81</v>
      </c>
      <c r="B83" s="60" t="s">
        <v>80</v>
      </c>
      <c r="C83" s="27">
        <v>1609200</v>
      </c>
      <c r="D83" s="25"/>
      <c r="E83" s="59">
        <f t="shared" ref="E83:E101" si="10">C83</f>
        <v>1609200</v>
      </c>
      <c r="F83" s="25"/>
      <c r="G83" s="25">
        <f t="shared" ref="G83:G97" si="11">E83+F83</f>
        <v>1609200</v>
      </c>
      <c r="H83" s="25"/>
      <c r="I83" s="25">
        <f t="shared" ref="I83:I97" si="12">G83+H83</f>
        <v>1609200</v>
      </c>
      <c r="J83" s="25"/>
      <c r="K83" s="25">
        <f t="shared" ref="K83:K97" si="13">I83+J83</f>
        <v>1609200</v>
      </c>
      <c r="L83" s="25"/>
      <c r="M83" s="25">
        <f t="shared" ref="M83:M97" si="14">K83+L83</f>
        <v>1609200</v>
      </c>
    </row>
    <row r="84" spans="1:14" s="63" customFormat="1" ht="25.5">
      <c r="A84" s="61" t="s">
        <v>83</v>
      </c>
      <c r="B84" s="60" t="s">
        <v>82</v>
      </c>
      <c r="C84" s="62">
        <v>5877200</v>
      </c>
      <c r="D84" s="59"/>
      <c r="E84" s="59">
        <f t="shared" si="10"/>
        <v>5877200</v>
      </c>
      <c r="F84" s="59"/>
      <c r="G84" s="25">
        <f t="shared" si="11"/>
        <v>5877200</v>
      </c>
      <c r="H84" s="25"/>
      <c r="I84" s="25">
        <f t="shared" si="12"/>
        <v>5877200</v>
      </c>
      <c r="J84" s="25"/>
      <c r="K84" s="25">
        <f t="shared" si="13"/>
        <v>5877200</v>
      </c>
      <c r="L84" s="25"/>
      <c r="M84" s="25">
        <f t="shared" si="14"/>
        <v>5877200</v>
      </c>
      <c r="N84" s="106"/>
    </row>
    <row r="85" spans="1:14" s="63" customFormat="1" ht="38.25">
      <c r="A85" s="44" t="s">
        <v>113</v>
      </c>
      <c r="B85" s="60" t="s">
        <v>82</v>
      </c>
      <c r="C85" s="62">
        <v>1469200</v>
      </c>
      <c r="D85" s="59">
        <v>-1469200</v>
      </c>
      <c r="E85" s="59">
        <f>C85+D85</f>
        <v>0</v>
      </c>
      <c r="F85" s="59"/>
      <c r="G85" s="25">
        <f t="shared" si="11"/>
        <v>0</v>
      </c>
      <c r="H85" s="25"/>
      <c r="I85" s="25">
        <f t="shared" si="12"/>
        <v>0</v>
      </c>
      <c r="J85" s="25"/>
      <c r="K85" s="25">
        <f t="shared" si="13"/>
        <v>0</v>
      </c>
      <c r="L85" s="25"/>
      <c r="M85" s="25">
        <f t="shared" si="14"/>
        <v>0</v>
      </c>
      <c r="N85" s="106"/>
    </row>
    <row r="86" spans="1:14" s="63" customFormat="1" ht="38.25">
      <c r="A86" s="64" t="s">
        <v>84</v>
      </c>
      <c r="B86" s="60" t="s">
        <v>82</v>
      </c>
      <c r="C86" s="27">
        <v>3134300</v>
      </c>
      <c r="D86" s="59"/>
      <c r="E86" s="59">
        <f t="shared" si="10"/>
        <v>3134300</v>
      </c>
      <c r="F86" s="59"/>
      <c r="G86" s="25">
        <f t="shared" si="11"/>
        <v>3134300</v>
      </c>
      <c r="H86" s="25"/>
      <c r="I86" s="25">
        <f t="shared" si="12"/>
        <v>3134300</v>
      </c>
      <c r="J86" s="25"/>
      <c r="K86" s="25">
        <f t="shared" si="13"/>
        <v>3134300</v>
      </c>
      <c r="L86" s="25"/>
      <c r="M86" s="25">
        <f t="shared" si="14"/>
        <v>3134300</v>
      </c>
      <c r="N86" s="106"/>
    </row>
    <row r="87" spans="1:14" ht="25.5">
      <c r="A87" s="46" t="s">
        <v>85</v>
      </c>
      <c r="B87" s="60" t="s">
        <v>82</v>
      </c>
      <c r="C87" s="27">
        <v>964400</v>
      </c>
      <c r="D87" s="25"/>
      <c r="E87" s="59">
        <f t="shared" si="10"/>
        <v>964400</v>
      </c>
      <c r="F87" s="25"/>
      <c r="G87" s="25">
        <f t="shared" si="11"/>
        <v>964400</v>
      </c>
      <c r="H87" s="25"/>
      <c r="I87" s="25">
        <f t="shared" si="12"/>
        <v>964400</v>
      </c>
      <c r="J87" s="25"/>
      <c r="K87" s="25">
        <f t="shared" si="13"/>
        <v>964400</v>
      </c>
      <c r="L87" s="25"/>
      <c r="M87" s="25">
        <f t="shared" si="14"/>
        <v>964400</v>
      </c>
    </row>
    <row r="88" spans="1:14" ht="25.5">
      <c r="A88" s="46" t="s">
        <v>86</v>
      </c>
      <c r="B88" s="60" t="s">
        <v>82</v>
      </c>
      <c r="C88" s="27">
        <v>241100</v>
      </c>
      <c r="D88" s="25"/>
      <c r="E88" s="59">
        <f t="shared" si="10"/>
        <v>241100</v>
      </c>
      <c r="F88" s="25"/>
      <c r="G88" s="25">
        <f t="shared" si="11"/>
        <v>241100</v>
      </c>
      <c r="H88" s="25"/>
      <c r="I88" s="25">
        <f t="shared" si="12"/>
        <v>241100</v>
      </c>
      <c r="J88" s="25"/>
      <c r="K88" s="25">
        <f t="shared" si="13"/>
        <v>241100</v>
      </c>
      <c r="L88" s="25"/>
      <c r="M88" s="25">
        <f t="shared" si="14"/>
        <v>241100</v>
      </c>
    </row>
    <row r="89" spans="1:14" ht="25.5">
      <c r="A89" s="46" t="s">
        <v>87</v>
      </c>
      <c r="B89" s="60" t="s">
        <v>82</v>
      </c>
      <c r="C89" s="27">
        <v>1012500</v>
      </c>
      <c r="D89" s="25"/>
      <c r="E89" s="59">
        <f t="shared" si="10"/>
        <v>1012500</v>
      </c>
      <c r="F89" s="25"/>
      <c r="G89" s="25">
        <f t="shared" si="11"/>
        <v>1012500</v>
      </c>
      <c r="H89" s="25"/>
      <c r="I89" s="25">
        <f t="shared" si="12"/>
        <v>1012500</v>
      </c>
      <c r="J89" s="25"/>
      <c r="K89" s="25">
        <f t="shared" si="13"/>
        <v>1012500</v>
      </c>
      <c r="L89" s="25"/>
      <c r="M89" s="25">
        <f t="shared" si="14"/>
        <v>1012500</v>
      </c>
    </row>
    <row r="90" spans="1:14" ht="38.25">
      <c r="A90" s="46" t="s">
        <v>88</v>
      </c>
      <c r="B90" s="60" t="s">
        <v>82</v>
      </c>
      <c r="C90" s="27">
        <v>10000</v>
      </c>
      <c r="D90" s="25"/>
      <c r="E90" s="59">
        <f t="shared" si="10"/>
        <v>10000</v>
      </c>
      <c r="F90" s="25"/>
      <c r="G90" s="25">
        <f t="shared" si="11"/>
        <v>10000</v>
      </c>
      <c r="H90" s="25"/>
      <c r="I90" s="25">
        <f t="shared" si="12"/>
        <v>10000</v>
      </c>
      <c r="J90" s="25"/>
      <c r="K90" s="25">
        <f t="shared" si="13"/>
        <v>10000</v>
      </c>
      <c r="L90" s="25"/>
      <c r="M90" s="25">
        <f t="shared" si="14"/>
        <v>10000</v>
      </c>
    </row>
    <row r="91" spans="1:14" ht="25.5">
      <c r="A91" s="46" t="s">
        <v>89</v>
      </c>
      <c r="B91" s="60" t="s">
        <v>82</v>
      </c>
      <c r="C91" s="27">
        <v>45600</v>
      </c>
      <c r="D91" s="25"/>
      <c r="E91" s="59">
        <f t="shared" si="10"/>
        <v>45600</v>
      </c>
      <c r="F91" s="25"/>
      <c r="G91" s="25">
        <f t="shared" si="11"/>
        <v>45600</v>
      </c>
      <c r="H91" s="25"/>
      <c r="I91" s="25">
        <f t="shared" si="12"/>
        <v>45600</v>
      </c>
      <c r="J91" s="25"/>
      <c r="K91" s="25">
        <f t="shared" si="13"/>
        <v>45600</v>
      </c>
      <c r="L91" s="25"/>
      <c r="M91" s="25">
        <f t="shared" si="14"/>
        <v>45600</v>
      </c>
    </row>
    <row r="92" spans="1:14" ht="25.5">
      <c r="A92" s="46" t="s">
        <v>90</v>
      </c>
      <c r="B92" s="60" t="s">
        <v>82</v>
      </c>
      <c r="C92" s="27">
        <v>25000</v>
      </c>
      <c r="D92" s="25"/>
      <c r="E92" s="59">
        <f t="shared" si="10"/>
        <v>25000</v>
      </c>
      <c r="F92" s="25"/>
      <c r="G92" s="25">
        <f t="shared" si="11"/>
        <v>25000</v>
      </c>
      <c r="H92" s="25"/>
      <c r="I92" s="25">
        <f t="shared" si="12"/>
        <v>25000</v>
      </c>
      <c r="J92" s="25"/>
      <c r="K92" s="25">
        <f t="shared" si="13"/>
        <v>25000</v>
      </c>
      <c r="L92" s="25"/>
      <c r="M92" s="25">
        <f t="shared" si="14"/>
        <v>25000</v>
      </c>
    </row>
    <row r="93" spans="1:14" ht="38.25">
      <c r="A93" s="46" t="s">
        <v>92</v>
      </c>
      <c r="B93" s="65" t="s">
        <v>93</v>
      </c>
      <c r="C93" s="27"/>
      <c r="D93" s="25">
        <v>5756800</v>
      </c>
      <c r="E93" s="59">
        <f>C93+D93</f>
        <v>5756800</v>
      </c>
      <c r="F93" s="25"/>
      <c r="G93" s="25">
        <f t="shared" si="11"/>
        <v>5756800</v>
      </c>
      <c r="H93" s="25">
        <f>9223700-G93</f>
        <v>3466900</v>
      </c>
      <c r="I93" s="25">
        <f t="shared" si="12"/>
        <v>9223700</v>
      </c>
      <c r="J93" s="25">
        <f>9223700-I93</f>
        <v>0</v>
      </c>
      <c r="K93" s="25">
        <f t="shared" si="13"/>
        <v>9223700</v>
      </c>
      <c r="L93" s="25"/>
      <c r="M93" s="25">
        <f t="shared" si="14"/>
        <v>9223700</v>
      </c>
    </row>
    <row r="94" spans="1:14" ht="51">
      <c r="A94" s="46" t="s">
        <v>91</v>
      </c>
      <c r="B94" s="66" t="s">
        <v>95</v>
      </c>
      <c r="C94" s="27">
        <v>3684200</v>
      </c>
      <c r="D94" s="25"/>
      <c r="E94" s="59">
        <f t="shared" si="10"/>
        <v>3684200</v>
      </c>
      <c r="F94" s="25"/>
      <c r="G94" s="25">
        <f t="shared" si="11"/>
        <v>3684200</v>
      </c>
      <c r="H94" s="25"/>
      <c r="I94" s="25">
        <f t="shared" si="12"/>
        <v>3684200</v>
      </c>
      <c r="J94" s="25"/>
      <c r="K94" s="25">
        <f t="shared" si="13"/>
        <v>3684200</v>
      </c>
      <c r="L94" s="25"/>
      <c r="M94" s="25">
        <f t="shared" si="14"/>
        <v>3684200</v>
      </c>
    </row>
    <row r="95" spans="1:14" ht="51">
      <c r="A95" s="44" t="s">
        <v>94</v>
      </c>
      <c r="B95" s="66" t="s">
        <v>95</v>
      </c>
      <c r="C95" s="27">
        <v>3370000</v>
      </c>
      <c r="D95" s="25"/>
      <c r="E95" s="59">
        <f t="shared" si="10"/>
        <v>3370000</v>
      </c>
      <c r="F95" s="25"/>
      <c r="G95" s="25">
        <f t="shared" si="11"/>
        <v>3370000</v>
      </c>
      <c r="H95" s="25"/>
      <c r="I95" s="25">
        <f t="shared" si="12"/>
        <v>3370000</v>
      </c>
      <c r="J95" s="25"/>
      <c r="K95" s="25">
        <f t="shared" si="13"/>
        <v>3370000</v>
      </c>
      <c r="L95" s="25"/>
      <c r="M95" s="25">
        <f t="shared" si="14"/>
        <v>3370000</v>
      </c>
    </row>
    <row r="96" spans="1:14" ht="38.25">
      <c r="A96" s="44" t="s">
        <v>113</v>
      </c>
      <c r="B96" s="45" t="s">
        <v>114</v>
      </c>
      <c r="C96" s="27"/>
      <c r="D96" s="25">
        <v>1469200</v>
      </c>
      <c r="E96" s="59">
        <f>C96+D96</f>
        <v>1469200</v>
      </c>
      <c r="F96" s="25"/>
      <c r="G96" s="25">
        <f t="shared" si="11"/>
        <v>1469200</v>
      </c>
      <c r="H96" s="25">
        <f>1248900-G96</f>
        <v>-220300</v>
      </c>
      <c r="I96" s="25">
        <f t="shared" si="12"/>
        <v>1248900</v>
      </c>
      <c r="J96" s="25">
        <f>1248900-I96</f>
        <v>0</v>
      </c>
      <c r="K96" s="25">
        <f t="shared" si="13"/>
        <v>1248900</v>
      </c>
      <c r="L96" s="25"/>
      <c r="M96" s="25">
        <f t="shared" si="14"/>
        <v>1248900</v>
      </c>
    </row>
    <row r="97" spans="1:14" ht="38.25">
      <c r="A97" s="46" t="s">
        <v>92</v>
      </c>
      <c r="B97" s="65" t="s">
        <v>97</v>
      </c>
      <c r="C97" s="27">
        <v>5756800</v>
      </c>
      <c r="D97" s="25">
        <v>-5756800</v>
      </c>
      <c r="E97" s="59">
        <f>C97+D97</f>
        <v>0</v>
      </c>
      <c r="F97" s="25"/>
      <c r="G97" s="25">
        <f t="shared" si="11"/>
        <v>0</v>
      </c>
      <c r="H97" s="25"/>
      <c r="I97" s="25">
        <f t="shared" si="12"/>
        <v>0</v>
      </c>
      <c r="J97" s="25"/>
      <c r="K97" s="25">
        <f t="shared" si="13"/>
        <v>0</v>
      </c>
      <c r="L97" s="25"/>
      <c r="M97" s="25">
        <f t="shared" si="14"/>
        <v>0</v>
      </c>
    </row>
    <row r="98" spans="1:14" ht="38.25">
      <c r="A98" s="67" t="s">
        <v>96</v>
      </c>
      <c r="B98" s="65" t="s">
        <v>97</v>
      </c>
      <c r="C98" s="27">
        <v>452225400</v>
      </c>
      <c r="D98" s="25">
        <v>548000</v>
      </c>
      <c r="E98" s="59">
        <f>C98+D98</f>
        <v>452773400</v>
      </c>
      <c r="F98" s="25"/>
      <c r="G98" s="25">
        <f>E98+F98</f>
        <v>452773400</v>
      </c>
      <c r="H98" s="25">
        <f>453398900-G98</f>
        <v>625500</v>
      </c>
      <c r="I98" s="25">
        <f>G98+H98</f>
        <v>453398900</v>
      </c>
      <c r="J98" s="25">
        <f>453398900-I98</f>
        <v>0</v>
      </c>
      <c r="K98" s="25">
        <f>I98+J98</f>
        <v>453398900</v>
      </c>
      <c r="L98" s="25"/>
      <c r="M98" s="25">
        <f>K98+L98</f>
        <v>453398900</v>
      </c>
    </row>
    <row r="99" spans="1:14" s="63" customFormat="1">
      <c r="A99" s="55" t="s">
        <v>98</v>
      </c>
      <c r="B99" s="68" t="s">
        <v>99</v>
      </c>
      <c r="C99" s="24">
        <f>SUM(C101:C101)</f>
        <v>0</v>
      </c>
      <c r="D99" s="56">
        <f>SUM(D100:D104)</f>
        <v>374748.57999999996</v>
      </c>
      <c r="E99" s="56">
        <f>SUM(E100:E111)</f>
        <v>374748.57999999996</v>
      </c>
      <c r="F99" s="56">
        <f>SUM(F100:F111)</f>
        <v>516514.42</v>
      </c>
      <c r="G99" s="26">
        <f>SUM(G100:G109)</f>
        <v>891263</v>
      </c>
      <c r="H99" s="26">
        <f>SUM(H100:H111)</f>
        <v>2608989.02</v>
      </c>
      <c r="I99" s="26">
        <f>SUM(I100:I109)</f>
        <v>3500252.02</v>
      </c>
      <c r="J99" s="26">
        <f>SUM(J100:J111)</f>
        <v>30031</v>
      </c>
      <c r="K99" s="26">
        <f>SUM(K100:K109)</f>
        <v>3530283.02</v>
      </c>
      <c r="L99" s="26">
        <f>SUM(L100:L111)</f>
        <v>1513513.79</v>
      </c>
      <c r="M99" s="26">
        <f>SUM(M100:M109)</f>
        <v>5043796.8100000005</v>
      </c>
      <c r="N99" s="106"/>
    </row>
    <row r="100" spans="1:14" s="63" customFormat="1" ht="25.5">
      <c r="A100" s="44" t="s">
        <v>126</v>
      </c>
      <c r="B100" s="69" t="s">
        <v>127</v>
      </c>
      <c r="C100" s="24"/>
      <c r="D100" s="59">
        <v>171348.58</v>
      </c>
      <c r="E100" s="59">
        <f>D100</f>
        <v>171348.58</v>
      </c>
      <c r="F100" s="59">
        <v>19714.419999999998</v>
      </c>
      <c r="G100" s="25">
        <f>E100+F100</f>
        <v>191063</v>
      </c>
      <c r="H100" s="25">
        <v>6261</v>
      </c>
      <c r="I100" s="25">
        <f t="shared" ref="I100:I109" si="15">G100+H100</f>
        <v>197324</v>
      </c>
      <c r="J100" s="25">
        <v>30031</v>
      </c>
      <c r="K100" s="25">
        <f t="shared" ref="K100:K109" si="16">I100+J100</f>
        <v>227355</v>
      </c>
      <c r="L100" s="25">
        <f>220131-K100</f>
        <v>-7224</v>
      </c>
      <c r="M100" s="25">
        <f t="shared" ref="M100:M109" si="17">K100+L100</f>
        <v>220131</v>
      </c>
      <c r="N100" s="106"/>
    </row>
    <row r="101" spans="1:14" ht="38.25">
      <c r="A101" s="70" t="s">
        <v>100</v>
      </c>
      <c r="B101" s="71" t="s">
        <v>101</v>
      </c>
      <c r="C101" s="27"/>
      <c r="D101" s="25"/>
      <c r="E101" s="59">
        <f t="shared" si="10"/>
        <v>0</v>
      </c>
      <c r="F101" s="25"/>
      <c r="G101" s="25">
        <f>E101+F101</f>
        <v>0</v>
      </c>
      <c r="H101" s="25"/>
      <c r="I101" s="25">
        <f t="shared" si="15"/>
        <v>0</v>
      </c>
      <c r="J101" s="25"/>
      <c r="K101" s="25">
        <f t="shared" si="16"/>
        <v>0</v>
      </c>
      <c r="L101" s="25">
        <v>26000</v>
      </c>
      <c r="M101" s="25">
        <f t="shared" si="17"/>
        <v>26000</v>
      </c>
    </row>
    <row r="102" spans="1:14" ht="51">
      <c r="A102" s="70" t="s">
        <v>172</v>
      </c>
      <c r="B102" s="71" t="s">
        <v>173</v>
      </c>
      <c r="C102" s="27"/>
      <c r="D102" s="25"/>
      <c r="E102" s="59"/>
      <c r="F102" s="25"/>
      <c r="G102" s="25"/>
      <c r="H102" s="25"/>
      <c r="I102" s="25"/>
      <c r="J102" s="25"/>
      <c r="K102" s="25"/>
      <c r="L102" s="25">
        <v>226100</v>
      </c>
      <c r="M102" s="25">
        <f t="shared" si="17"/>
        <v>226100</v>
      </c>
    </row>
    <row r="103" spans="1:14" ht="25.5">
      <c r="A103" s="72" t="s">
        <v>142</v>
      </c>
      <c r="B103" s="73" t="s">
        <v>141</v>
      </c>
      <c r="C103" s="27"/>
      <c r="D103" s="25"/>
      <c r="E103" s="59"/>
      <c r="F103" s="25"/>
      <c r="G103" s="25"/>
      <c r="H103" s="25">
        <v>100000</v>
      </c>
      <c r="I103" s="25">
        <f t="shared" si="15"/>
        <v>100000</v>
      </c>
      <c r="J103" s="25"/>
      <c r="K103" s="25">
        <f t="shared" si="16"/>
        <v>100000</v>
      </c>
      <c r="L103" s="25"/>
      <c r="M103" s="25">
        <f t="shared" si="17"/>
        <v>100000</v>
      </c>
    </row>
    <row r="104" spans="1:14" ht="51">
      <c r="A104" s="74" t="s">
        <v>104</v>
      </c>
      <c r="B104" s="45" t="s">
        <v>115</v>
      </c>
      <c r="C104" s="27"/>
      <c r="D104" s="25">
        <v>203400</v>
      </c>
      <c r="E104" s="59">
        <f>C104+D104</f>
        <v>203400</v>
      </c>
      <c r="F104" s="25"/>
      <c r="G104" s="25">
        <f>E104+F104</f>
        <v>203400</v>
      </c>
      <c r="H104" s="25"/>
      <c r="I104" s="25">
        <f t="shared" si="15"/>
        <v>203400</v>
      </c>
      <c r="J104" s="25"/>
      <c r="K104" s="25">
        <f t="shared" si="16"/>
        <v>203400</v>
      </c>
      <c r="L104" s="25"/>
      <c r="M104" s="25">
        <f t="shared" si="17"/>
        <v>203400</v>
      </c>
    </row>
    <row r="105" spans="1:14">
      <c r="A105" s="74" t="s">
        <v>169</v>
      </c>
      <c r="B105" s="45" t="s">
        <v>115</v>
      </c>
      <c r="C105" s="27"/>
      <c r="D105" s="25"/>
      <c r="E105" s="59"/>
      <c r="F105" s="25"/>
      <c r="G105" s="25"/>
      <c r="H105" s="25"/>
      <c r="I105" s="25"/>
      <c r="J105" s="25"/>
      <c r="K105" s="25"/>
      <c r="L105" s="25">
        <v>388477.79</v>
      </c>
      <c r="M105" s="25">
        <f t="shared" si="17"/>
        <v>388477.79</v>
      </c>
    </row>
    <row r="106" spans="1:14" ht="25.5">
      <c r="A106" s="74" t="s">
        <v>171</v>
      </c>
      <c r="B106" s="45" t="s">
        <v>115</v>
      </c>
      <c r="C106" s="27"/>
      <c r="D106" s="25"/>
      <c r="E106" s="59"/>
      <c r="F106" s="25"/>
      <c r="G106" s="25"/>
      <c r="H106" s="25"/>
      <c r="I106" s="25"/>
      <c r="J106" s="25"/>
      <c r="K106" s="25"/>
      <c r="L106" s="25">
        <v>30160</v>
      </c>
      <c r="M106" s="25">
        <f t="shared" si="17"/>
        <v>30160</v>
      </c>
    </row>
    <row r="107" spans="1:14" ht="25.5">
      <c r="A107" s="74" t="s">
        <v>170</v>
      </c>
      <c r="B107" s="45" t="s">
        <v>115</v>
      </c>
      <c r="C107" s="27"/>
      <c r="D107" s="25"/>
      <c r="E107" s="59"/>
      <c r="F107" s="25"/>
      <c r="G107" s="25"/>
      <c r="H107" s="25"/>
      <c r="I107" s="25"/>
      <c r="J107" s="25"/>
      <c r="K107" s="25"/>
      <c r="L107" s="25">
        <v>850000</v>
      </c>
      <c r="M107" s="25">
        <f t="shared" si="17"/>
        <v>850000</v>
      </c>
    </row>
    <row r="108" spans="1:14" ht="25.5">
      <c r="A108" s="75" t="s">
        <v>144</v>
      </c>
      <c r="B108" s="45" t="s">
        <v>115</v>
      </c>
      <c r="C108" s="27"/>
      <c r="D108" s="25"/>
      <c r="E108" s="59"/>
      <c r="F108" s="25"/>
      <c r="G108" s="25"/>
      <c r="H108" s="25">
        <v>2502728.02</v>
      </c>
      <c r="I108" s="25">
        <f t="shared" si="15"/>
        <v>2502728.02</v>
      </c>
      <c r="J108" s="25"/>
      <c r="K108" s="25">
        <f t="shared" si="16"/>
        <v>2502728.02</v>
      </c>
      <c r="L108" s="25"/>
      <c r="M108" s="25">
        <f t="shared" si="17"/>
        <v>2502728.02</v>
      </c>
    </row>
    <row r="109" spans="1:14" ht="25.5">
      <c r="A109" s="75" t="s">
        <v>143</v>
      </c>
      <c r="B109" s="45" t="s">
        <v>115</v>
      </c>
      <c r="C109" s="27"/>
      <c r="D109" s="52"/>
      <c r="E109" s="76"/>
      <c r="F109" s="53">
        <v>496800</v>
      </c>
      <c r="G109" s="54">
        <f>E109+F109</f>
        <v>496800</v>
      </c>
      <c r="H109" s="54"/>
      <c r="I109" s="54">
        <f t="shared" si="15"/>
        <v>496800</v>
      </c>
      <c r="J109" s="54"/>
      <c r="K109" s="54">
        <f t="shared" si="16"/>
        <v>496800</v>
      </c>
      <c r="L109" s="54"/>
      <c r="M109" s="54">
        <f t="shared" si="17"/>
        <v>496800</v>
      </c>
    </row>
    <row r="110" spans="1:14" s="63" customFormat="1">
      <c r="A110" s="55" t="s">
        <v>102</v>
      </c>
      <c r="B110" s="68" t="s">
        <v>103</v>
      </c>
      <c r="C110" s="24">
        <f>SUM(C111:C111)</f>
        <v>203400</v>
      </c>
      <c r="D110" s="77">
        <f t="shared" ref="D110:M110" si="18">D111</f>
        <v>-203400</v>
      </c>
      <c r="E110" s="77">
        <f t="shared" si="18"/>
        <v>0</v>
      </c>
      <c r="F110" s="77">
        <f t="shared" si="18"/>
        <v>0</v>
      </c>
      <c r="G110" s="78">
        <f t="shared" si="18"/>
        <v>0</v>
      </c>
      <c r="H110" s="78">
        <f t="shared" si="18"/>
        <v>0</v>
      </c>
      <c r="I110" s="78">
        <f t="shared" si="18"/>
        <v>0</v>
      </c>
      <c r="J110" s="78">
        <f t="shared" si="18"/>
        <v>0</v>
      </c>
      <c r="K110" s="78">
        <f t="shared" si="18"/>
        <v>0</v>
      </c>
      <c r="L110" s="78">
        <f t="shared" si="18"/>
        <v>0</v>
      </c>
      <c r="M110" s="78">
        <f t="shared" si="18"/>
        <v>0</v>
      </c>
      <c r="N110" s="106"/>
    </row>
    <row r="111" spans="1:14" ht="51">
      <c r="A111" s="74" t="s">
        <v>104</v>
      </c>
      <c r="B111" s="38" t="s">
        <v>105</v>
      </c>
      <c r="C111" s="79">
        <v>203400</v>
      </c>
      <c r="D111" s="25">
        <v>-203400</v>
      </c>
      <c r="E111" s="25">
        <f>C111+D111</f>
        <v>0</v>
      </c>
      <c r="F111" s="25"/>
      <c r="G111" s="25">
        <f>E111+F111</f>
        <v>0</v>
      </c>
      <c r="H111" s="25"/>
      <c r="I111" s="25">
        <f>G111+H111</f>
        <v>0</v>
      </c>
      <c r="J111" s="25"/>
      <c r="K111" s="25">
        <f>I111+J111</f>
        <v>0</v>
      </c>
      <c r="L111" s="25"/>
      <c r="M111" s="25">
        <f>K111+L111</f>
        <v>0</v>
      </c>
    </row>
    <row r="112" spans="1:14">
      <c r="A112" s="80" t="s">
        <v>130</v>
      </c>
      <c r="B112" s="81" t="s">
        <v>132</v>
      </c>
      <c r="C112" s="82"/>
      <c r="D112" s="83"/>
      <c r="E112" s="84"/>
      <c r="F112" s="85">
        <f t="shared" ref="F112:M112" si="19">F113</f>
        <v>2517110.2000000002</v>
      </c>
      <c r="G112" s="84">
        <f t="shared" si="19"/>
        <v>2517110.2000000002</v>
      </c>
      <c r="H112" s="84">
        <f t="shared" si="19"/>
        <v>247584.61</v>
      </c>
      <c r="I112" s="84">
        <f t="shared" si="19"/>
        <v>2764694.81</v>
      </c>
      <c r="J112" s="84">
        <f t="shared" si="19"/>
        <v>185688.45999999996</v>
      </c>
      <c r="K112" s="84">
        <f t="shared" si="19"/>
        <v>2950383.27</v>
      </c>
      <c r="L112" s="84">
        <f t="shared" si="19"/>
        <v>365436.33999999985</v>
      </c>
      <c r="M112" s="84">
        <f t="shared" si="19"/>
        <v>3315819.61</v>
      </c>
    </row>
    <row r="113" spans="1:14">
      <c r="A113" s="86" t="s">
        <v>131</v>
      </c>
      <c r="B113" s="69" t="s">
        <v>133</v>
      </c>
      <c r="C113" s="87"/>
      <c r="D113" s="52"/>
      <c r="E113" s="54"/>
      <c r="F113" s="53">
        <f>2331421.74+185688.46</f>
        <v>2517110.2000000002</v>
      </c>
      <c r="G113" s="54">
        <f>E113+F113</f>
        <v>2517110.2000000002</v>
      </c>
      <c r="H113" s="54">
        <v>247584.61</v>
      </c>
      <c r="I113" s="54">
        <f>G113+H113</f>
        <v>2764694.81</v>
      </c>
      <c r="J113" s="54">
        <f>2950383.27-I113</f>
        <v>185688.45999999996</v>
      </c>
      <c r="K113" s="54">
        <f>I113+J113</f>
        <v>2950383.27</v>
      </c>
      <c r="L113" s="54">
        <f>3315819.61-K113</f>
        <v>365436.33999999985</v>
      </c>
      <c r="M113" s="54">
        <f>K113+L113</f>
        <v>3315819.61</v>
      </c>
    </row>
    <row r="114" spans="1:14" s="91" customFormat="1" ht="38.25">
      <c r="A114" s="80" t="s">
        <v>116</v>
      </c>
      <c r="B114" s="88" t="s">
        <v>117</v>
      </c>
      <c r="C114" s="89">
        <f t="shared" ref="C114:M114" si="20">C115</f>
        <v>0</v>
      </c>
      <c r="D114" s="89">
        <f t="shared" si="20"/>
        <v>22451863.890000001</v>
      </c>
      <c r="E114" s="89">
        <f t="shared" si="20"/>
        <v>22451863.890000001</v>
      </c>
      <c r="F114" s="89">
        <f t="shared" si="20"/>
        <v>-18795538.5</v>
      </c>
      <c r="G114" s="90">
        <f t="shared" si="20"/>
        <v>3656325.3900000006</v>
      </c>
      <c r="H114" s="90">
        <f t="shared" si="20"/>
        <v>-350780.00000000047</v>
      </c>
      <c r="I114" s="90">
        <f t="shared" si="20"/>
        <v>3305545.39</v>
      </c>
      <c r="J114" s="90">
        <f t="shared" si="20"/>
        <v>0</v>
      </c>
      <c r="K114" s="90">
        <f t="shared" si="20"/>
        <v>3305545.39</v>
      </c>
      <c r="L114" s="90">
        <f t="shared" si="20"/>
        <v>0</v>
      </c>
      <c r="M114" s="90">
        <f t="shared" si="20"/>
        <v>3305545.39</v>
      </c>
      <c r="N114" s="107"/>
    </row>
    <row r="115" spans="1:14" ht="38.25">
      <c r="A115" s="92" t="s">
        <v>118</v>
      </c>
      <c r="B115" s="93" t="s">
        <v>119</v>
      </c>
      <c r="C115" s="90"/>
      <c r="D115" s="94">
        <v>22451863.890000001</v>
      </c>
      <c r="E115" s="94">
        <f>C115+D115</f>
        <v>22451863.890000001</v>
      </c>
      <c r="F115" s="94">
        <v>-18795538.5</v>
      </c>
      <c r="G115" s="94">
        <f>E115+F115</f>
        <v>3656325.3900000006</v>
      </c>
      <c r="H115" s="94">
        <f>3305545.39-G115</f>
        <v>-350780.00000000047</v>
      </c>
      <c r="I115" s="94">
        <f>G115+H115</f>
        <v>3305545.39</v>
      </c>
      <c r="J115" s="94">
        <f>3305545.39-I115</f>
        <v>0</v>
      </c>
      <c r="K115" s="94">
        <f>I115+J115</f>
        <v>3305545.39</v>
      </c>
      <c r="L115" s="94">
        <f>3305545.39-K115</f>
        <v>0</v>
      </c>
      <c r="M115" s="94">
        <f>K115+L115</f>
        <v>3305545.39</v>
      </c>
    </row>
    <row r="116" spans="1:14" ht="14.25">
      <c r="A116" s="80" t="s">
        <v>120</v>
      </c>
      <c r="B116" s="88" t="s">
        <v>121</v>
      </c>
      <c r="C116" s="89">
        <f t="shared" ref="C116:M116" si="21">C117</f>
        <v>0</v>
      </c>
      <c r="D116" s="89">
        <f t="shared" si="21"/>
        <v>-25741489.640000001</v>
      </c>
      <c r="E116" s="89">
        <f t="shared" si="21"/>
        <v>-25741489.640000001</v>
      </c>
      <c r="F116" s="89">
        <f t="shared" si="21"/>
        <v>21888993.52</v>
      </c>
      <c r="G116" s="90">
        <f t="shared" si="21"/>
        <v>-3852496.120000001</v>
      </c>
      <c r="H116" s="90">
        <f t="shared" si="21"/>
        <v>-2046948.0199999986</v>
      </c>
      <c r="I116" s="90">
        <f t="shared" si="21"/>
        <v>-5899444.1399999997</v>
      </c>
      <c r="J116" s="90">
        <f t="shared" si="21"/>
        <v>0</v>
      </c>
      <c r="K116" s="90">
        <f t="shared" si="21"/>
        <v>-5899444.1399999997</v>
      </c>
      <c r="L116" s="90">
        <f t="shared" si="21"/>
        <v>0</v>
      </c>
      <c r="M116" s="90">
        <f t="shared" si="21"/>
        <v>-5899444.1399999997</v>
      </c>
    </row>
    <row r="117" spans="1:14" ht="38.25">
      <c r="A117" s="92" t="s">
        <v>122</v>
      </c>
      <c r="B117" s="93" t="s">
        <v>123</v>
      </c>
      <c r="C117" s="90"/>
      <c r="D117" s="94">
        <v>-25741489.640000001</v>
      </c>
      <c r="E117" s="94">
        <f>C117+D117</f>
        <v>-25741489.640000001</v>
      </c>
      <c r="F117" s="94">
        <v>21888993.52</v>
      </c>
      <c r="G117" s="94">
        <f>E117+F117</f>
        <v>-3852496.120000001</v>
      </c>
      <c r="H117" s="94">
        <f>-5899444.14-G117</f>
        <v>-2046948.0199999986</v>
      </c>
      <c r="I117" s="94">
        <f>G117+H117</f>
        <v>-5899444.1399999997</v>
      </c>
      <c r="J117" s="94">
        <f>-5899444.14-I117</f>
        <v>0</v>
      </c>
      <c r="K117" s="94">
        <f>I117+J117</f>
        <v>-5899444.1399999997</v>
      </c>
      <c r="L117" s="94">
        <f>-5899444.14-K117</f>
        <v>0</v>
      </c>
      <c r="M117" s="94">
        <f>K117+L117</f>
        <v>-5899444.1399999997</v>
      </c>
    </row>
    <row r="118" spans="1:14" s="57" customFormat="1">
      <c r="A118" s="95" t="s">
        <v>106</v>
      </c>
      <c r="B118" s="10"/>
      <c r="C118" s="21">
        <f t="shared" ref="C118:M118" si="22">C49+C23</f>
        <v>862769556</v>
      </c>
      <c r="D118" s="56">
        <f t="shared" si="22"/>
        <v>933122.82999999821</v>
      </c>
      <c r="E118" s="56">
        <f t="shared" si="22"/>
        <v>863702678.83000004</v>
      </c>
      <c r="F118" s="56">
        <f t="shared" si="22"/>
        <v>10627079.640000001</v>
      </c>
      <c r="G118" s="26">
        <f t="shared" si="22"/>
        <v>874329758.47000003</v>
      </c>
      <c r="H118" s="26">
        <f t="shared" si="22"/>
        <v>17034286.399999999</v>
      </c>
      <c r="I118" s="26">
        <f t="shared" si="22"/>
        <v>891364044.86999989</v>
      </c>
      <c r="J118" s="26">
        <f t="shared" si="22"/>
        <v>29486814.460000001</v>
      </c>
      <c r="K118" s="26">
        <f t="shared" si="22"/>
        <v>920850859.32999992</v>
      </c>
      <c r="L118" s="26">
        <f t="shared" si="22"/>
        <v>25805994.129999999</v>
      </c>
      <c r="M118" s="26">
        <f t="shared" si="22"/>
        <v>954633279.45999992</v>
      </c>
      <c r="N118" s="101"/>
    </row>
    <row r="119" spans="1:14">
      <c r="I119" s="98">
        <f>888599350.06-I118</f>
        <v>-2764694.8099999428</v>
      </c>
      <c r="K119" s="98">
        <f>888599350.06-K118</f>
        <v>-32251509.269999981</v>
      </c>
    </row>
    <row r="120" spans="1:14">
      <c r="M120" s="98">
        <f>954267843.12-M118</f>
        <v>-365436.33999991417</v>
      </c>
    </row>
  </sheetData>
  <mergeCells count="20">
    <mergeCell ref="A11:N11"/>
    <mergeCell ref="A12:N12"/>
    <mergeCell ref="A13:N13"/>
    <mergeCell ref="A14:N14"/>
    <mergeCell ref="A1:N1"/>
    <mergeCell ref="A2:N2"/>
    <mergeCell ref="A3:N3"/>
    <mergeCell ref="A8:N8"/>
    <mergeCell ref="A9:N9"/>
    <mergeCell ref="A4:N4"/>
    <mergeCell ref="A5:N5"/>
    <mergeCell ref="A6:N6"/>
    <mergeCell ref="A7:N7"/>
    <mergeCell ref="A10:N10"/>
    <mergeCell ref="A18:N18"/>
    <mergeCell ref="A19:N19"/>
    <mergeCell ref="A20:M20"/>
    <mergeCell ref="A15:N15"/>
    <mergeCell ref="A16:N16"/>
    <mergeCell ref="A17:N17"/>
  </mergeCells>
  <pageMargins left="0.70866141732283472" right="0.19685039370078741" top="0.31496062992125984" bottom="0.19685039370078741" header="0.27559055118110237" footer="0.19685039370078741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Пояснит.записка</vt:lpstr>
      <vt:lpstr>Прил.по доходам СЕНТ.</vt:lpstr>
      <vt:lpstr>Пояснит.записка!Заголовки_для_печати</vt:lpstr>
      <vt:lpstr>'Прил.по доходам СЕНТ.'!Заголовки_для_печати</vt:lpstr>
      <vt:lpstr>Пояснит.записка!Область_печати</vt:lpstr>
      <vt:lpstr>'Прил.по доходам СЕНТ.'!Область_печати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2016-10-03T04:37:29Z</cp:lastPrinted>
  <dcterms:created xsi:type="dcterms:W3CDTF">2015-11-20T04:47:03Z</dcterms:created>
  <dcterms:modified xsi:type="dcterms:W3CDTF">2016-10-03T04:37:31Z</dcterms:modified>
</cp:coreProperties>
</file>